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Корма для Ани институт" sheetId="25" r:id="rId1"/>
    <sheet name="Добавки" sheetId="36" r:id="rId2"/>
    <sheet name="Расчет" sheetId="37" r:id="rId3"/>
  </sheets>
  <calcPr calcId="162913"/>
</workbook>
</file>

<file path=xl/calcChain.xml><?xml version="1.0" encoding="utf-8"?>
<calcChain xmlns="http://schemas.openxmlformats.org/spreadsheetml/2006/main">
  <c r="V130" i="37" l="1"/>
  <c r="W130" i="37"/>
  <c r="X130" i="37"/>
  <c r="Y130" i="37"/>
  <c r="Z130" i="37"/>
  <c r="AA130" i="37"/>
  <c r="AH154" i="37"/>
  <c r="AH153" i="37"/>
  <c r="AH152" i="37"/>
  <c r="AH151" i="37"/>
  <c r="AH150" i="37"/>
  <c r="AH149" i="37"/>
  <c r="AH148" i="37"/>
  <c r="AH147" i="37"/>
  <c r="AH146" i="37"/>
  <c r="AH145" i="37"/>
  <c r="AH144" i="37"/>
  <c r="AH143" i="37"/>
  <c r="AH142" i="37"/>
  <c r="AH141" i="37"/>
  <c r="AH140" i="37"/>
  <c r="AH139" i="37"/>
  <c r="AH138" i="37"/>
  <c r="AH137" i="37"/>
  <c r="AH136" i="37"/>
  <c r="AH132" i="37"/>
  <c r="AH134" i="37"/>
  <c r="AH135" i="37"/>
  <c r="AH130" i="37"/>
  <c r="AH129" i="37"/>
  <c r="AH128" i="37"/>
  <c r="V128" i="37"/>
  <c r="W128" i="37"/>
  <c r="X128" i="37"/>
  <c r="Y128" i="37"/>
  <c r="Z128" i="37"/>
  <c r="AA128" i="37"/>
  <c r="V129" i="37"/>
  <c r="W129" i="37"/>
  <c r="X129" i="37"/>
  <c r="Y129" i="37"/>
  <c r="Z129" i="37"/>
  <c r="AA129" i="37"/>
  <c r="V132" i="37"/>
  <c r="W132" i="37"/>
  <c r="X132" i="37"/>
  <c r="Y132" i="37"/>
  <c r="Z132" i="37"/>
  <c r="AA132" i="37"/>
  <c r="V135" i="37"/>
  <c r="W135" i="37"/>
  <c r="X135" i="37"/>
  <c r="Y135" i="37"/>
  <c r="Z135" i="37"/>
  <c r="AA135" i="37"/>
  <c r="V136" i="37"/>
  <c r="W136" i="37"/>
  <c r="X136" i="37"/>
  <c r="Y136" i="37"/>
  <c r="Z136" i="37"/>
  <c r="AA136" i="37"/>
  <c r="V137" i="37"/>
  <c r="W137" i="37"/>
  <c r="X137" i="37"/>
  <c r="Y137" i="37"/>
  <c r="Z137" i="37"/>
  <c r="AA137" i="37"/>
  <c r="V138" i="37"/>
  <c r="W138" i="37"/>
  <c r="X138" i="37"/>
  <c r="Y138" i="37"/>
  <c r="Z138" i="37"/>
  <c r="AA138" i="37"/>
  <c r="V139" i="37"/>
  <c r="W139" i="37"/>
  <c r="X139" i="37"/>
  <c r="Y139" i="37"/>
  <c r="Z139" i="37"/>
  <c r="AA139" i="37"/>
  <c r="V140" i="37"/>
  <c r="W140" i="37"/>
  <c r="X140" i="37"/>
  <c r="Y140" i="37"/>
  <c r="Z140" i="37"/>
  <c r="AA140" i="37"/>
  <c r="V141" i="37"/>
  <c r="W141" i="37"/>
  <c r="X141" i="37"/>
  <c r="Y141" i="37"/>
  <c r="Z141" i="37"/>
  <c r="AA141" i="37"/>
  <c r="V142" i="37"/>
  <c r="W142" i="37"/>
  <c r="X142" i="37"/>
  <c r="Y142" i="37"/>
  <c r="Z142" i="37"/>
  <c r="AA142" i="37"/>
  <c r="V143" i="37"/>
  <c r="W143" i="37"/>
  <c r="X143" i="37"/>
  <c r="Y143" i="37"/>
  <c r="Z143" i="37"/>
  <c r="AA143" i="37"/>
  <c r="V144" i="37"/>
  <c r="W144" i="37"/>
  <c r="X144" i="37"/>
  <c r="Y144" i="37"/>
  <c r="Z144" i="37"/>
  <c r="AA144" i="37"/>
  <c r="V145" i="37"/>
  <c r="W145" i="37"/>
  <c r="X145" i="37"/>
  <c r="Y145" i="37"/>
  <c r="Z145" i="37"/>
  <c r="AA145" i="37"/>
  <c r="V146" i="37"/>
  <c r="W146" i="37"/>
  <c r="X146" i="37"/>
  <c r="Y146" i="37"/>
  <c r="Z146" i="37"/>
  <c r="AA146" i="37"/>
  <c r="V147" i="37"/>
  <c r="W147" i="37"/>
  <c r="X147" i="37"/>
  <c r="Y147" i="37"/>
  <c r="Z147" i="37"/>
  <c r="AA147" i="37"/>
  <c r="V148" i="37"/>
  <c r="W148" i="37"/>
  <c r="X148" i="37"/>
  <c r="Y148" i="37"/>
  <c r="Z148" i="37"/>
  <c r="AA148" i="37"/>
  <c r="V149" i="37"/>
  <c r="W149" i="37"/>
  <c r="X149" i="37"/>
  <c r="Y149" i="37"/>
  <c r="Z149" i="37"/>
  <c r="AA149" i="37"/>
  <c r="V150" i="37"/>
  <c r="W150" i="37"/>
  <c r="X150" i="37"/>
  <c r="Y150" i="37"/>
  <c r="Z150" i="37"/>
  <c r="AA150" i="37"/>
  <c r="V151" i="37"/>
  <c r="W151" i="37"/>
  <c r="X151" i="37"/>
  <c r="Y151" i="37"/>
  <c r="Z151" i="37"/>
  <c r="AA151" i="37"/>
  <c r="V152" i="37"/>
  <c r="W152" i="37"/>
  <c r="X152" i="37"/>
  <c r="Y152" i="37"/>
  <c r="Z152" i="37"/>
  <c r="AA152" i="37"/>
  <c r="V153" i="37"/>
  <c r="W153" i="37"/>
  <c r="X153" i="37"/>
  <c r="Y153" i="37"/>
  <c r="Z153" i="37"/>
  <c r="AA153" i="37"/>
  <c r="V154" i="37"/>
  <c r="W154" i="37"/>
  <c r="X154" i="37"/>
  <c r="Y154" i="37"/>
  <c r="Z154" i="37"/>
  <c r="AA154" i="37"/>
  <c r="V155" i="37"/>
  <c r="W155" i="37"/>
  <c r="X155" i="37"/>
  <c r="Y155" i="37"/>
  <c r="Z155" i="37"/>
  <c r="AA155" i="37"/>
  <c r="V156" i="37"/>
  <c r="W156" i="37"/>
  <c r="X156" i="37"/>
  <c r="Y156" i="37"/>
  <c r="Z156" i="37"/>
  <c r="AA156" i="37"/>
  <c r="L120" i="37"/>
  <c r="L119" i="37"/>
  <c r="L116" i="37"/>
  <c r="L115" i="37"/>
  <c r="L114" i="37"/>
  <c r="L111" i="37"/>
  <c r="H106" i="37"/>
  <c r="G100" i="37"/>
  <c r="G93" i="37"/>
  <c r="G86" i="37"/>
  <c r="G75" i="37"/>
  <c r="H86" i="37"/>
  <c r="H81" i="37"/>
  <c r="H75" i="37"/>
  <c r="F67" i="37"/>
  <c r="F68" i="37" s="1"/>
  <c r="B66" i="37"/>
  <c r="B67" i="37"/>
  <c r="B65" i="37"/>
  <c r="B64" i="37"/>
  <c r="D30" i="37"/>
  <c r="G63" i="37" s="1"/>
  <c r="I66" i="37" s="1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K66" i="37" l="1"/>
  <c r="G81" i="37"/>
  <c r="AE225" i="37"/>
  <c r="AE224" i="37"/>
  <c r="J248" i="37"/>
  <c r="N8" i="36"/>
  <c r="O8" i="36"/>
  <c r="Q8" i="36"/>
  <c r="R8" i="36"/>
  <c r="S8" i="36"/>
  <c r="T8" i="36"/>
  <c r="I8" i="36"/>
  <c r="E8" i="36"/>
  <c r="AA217" i="37"/>
  <c r="AB217" i="37"/>
  <c r="AC217" i="37"/>
  <c r="AD217" i="37"/>
  <c r="Q68" i="37" l="1"/>
  <c r="E103" i="37"/>
  <c r="AA218" i="37"/>
  <c r="AB218" i="37"/>
  <c r="AC218" i="37"/>
  <c r="AD218" i="37"/>
  <c r="AA219" i="37"/>
  <c r="AB219" i="37"/>
  <c r="AC219" i="37"/>
  <c r="AD219" i="37"/>
  <c r="AA220" i="37"/>
  <c r="AB220" i="37"/>
  <c r="AC220" i="37"/>
  <c r="AD220" i="37"/>
  <c r="AA221" i="37"/>
  <c r="AB221" i="37"/>
  <c r="AC221" i="37"/>
  <c r="AD221" i="37"/>
  <c r="AA222" i="37"/>
  <c r="AB222" i="37"/>
  <c r="AC222" i="37"/>
  <c r="AD222" i="37"/>
  <c r="AA223" i="37"/>
  <c r="AB223" i="37"/>
  <c r="AC223" i="37"/>
  <c r="AD223" i="37"/>
  <c r="AA224" i="37"/>
  <c r="AB224" i="37"/>
  <c r="AC224" i="37"/>
  <c r="AD224" i="37"/>
  <c r="AA225" i="37"/>
  <c r="AB225" i="37"/>
  <c r="AC225" i="37"/>
  <c r="AD225" i="37"/>
  <c r="AA226" i="37"/>
  <c r="AB226" i="37"/>
  <c r="AC226" i="37"/>
  <c r="AD226" i="37"/>
  <c r="AA227" i="37"/>
  <c r="AB227" i="37"/>
  <c r="AC227" i="37"/>
  <c r="AD227" i="37"/>
  <c r="AA228" i="37"/>
  <c r="AB228" i="37"/>
  <c r="AC228" i="37"/>
  <c r="AD228" i="37"/>
  <c r="AA229" i="37"/>
  <c r="AB229" i="37"/>
  <c r="AC229" i="37"/>
  <c r="AD229" i="37"/>
  <c r="AA230" i="37"/>
  <c r="AB230" i="37"/>
  <c r="AC230" i="37"/>
  <c r="AD230" i="37"/>
  <c r="AA231" i="37"/>
  <c r="AB231" i="37"/>
  <c r="AC231" i="37"/>
  <c r="AD231" i="37"/>
  <c r="AA232" i="37"/>
  <c r="AB232" i="37"/>
  <c r="AC232" i="37"/>
  <c r="AD232" i="37"/>
  <c r="AA233" i="37"/>
  <c r="AB233" i="37"/>
  <c r="AC233" i="37"/>
  <c r="AD233" i="37"/>
  <c r="AA234" i="37"/>
  <c r="AB234" i="37"/>
  <c r="AC234" i="37"/>
  <c r="AD234" i="37"/>
  <c r="AA235" i="37"/>
  <c r="AB235" i="37"/>
  <c r="AC235" i="37"/>
  <c r="AD235" i="37"/>
  <c r="AA236" i="37"/>
  <c r="AB236" i="37"/>
  <c r="AC236" i="37"/>
  <c r="AD236" i="37"/>
  <c r="AA237" i="37"/>
  <c r="AB237" i="37"/>
  <c r="AC237" i="37"/>
  <c r="AD237" i="37"/>
  <c r="Y210" i="37"/>
  <c r="Y209" i="37"/>
  <c r="J211" i="37"/>
  <c r="J210" i="37"/>
  <c r="P207" i="37"/>
  <c r="L207" i="37"/>
  <c r="T201" i="37"/>
  <c r="G206" i="37" s="1"/>
  <c r="G192" i="37"/>
  <c r="H195" i="37" s="1"/>
  <c r="I188" i="37"/>
  <c r="G188" i="37"/>
  <c r="I187" i="37"/>
  <c r="G187" i="37"/>
  <c r="I186" i="37"/>
  <c r="G186" i="37"/>
  <c r="G207" i="37" l="1"/>
  <c r="W207" i="37" s="1"/>
  <c r="J209" i="37" s="1"/>
  <c r="K187" i="37"/>
  <c r="F203" i="37" s="1"/>
  <c r="K186" i="37"/>
  <c r="K188" i="37"/>
  <c r="I185" i="37"/>
  <c r="G185" i="37"/>
  <c r="I180" i="37"/>
  <c r="I179" i="37"/>
  <c r="I67" i="37"/>
  <c r="K67" i="37" l="1"/>
  <c r="K185" i="37"/>
  <c r="F199" i="37" s="1"/>
  <c r="I64" i="37"/>
  <c r="I65" i="37"/>
  <c r="R65" i="37"/>
  <c r="S68" i="37" l="1"/>
  <c r="E96" i="37"/>
  <c r="K64" i="37"/>
  <c r="M68" i="37" s="1"/>
  <c r="K104" i="37"/>
  <c r="M104" i="37" s="1"/>
  <c r="H119" i="37" s="1"/>
  <c r="N119" i="37" s="1"/>
  <c r="AB127" i="37" s="1"/>
  <c r="K65" i="37"/>
  <c r="E91" i="37" s="1"/>
  <c r="J92" i="37" s="1"/>
  <c r="L92" i="37" s="1"/>
  <c r="AB130" i="37" l="1"/>
  <c r="AB136" i="37"/>
  <c r="AB142" i="37"/>
  <c r="AB148" i="37"/>
  <c r="AB154" i="37"/>
  <c r="AB129" i="37"/>
  <c r="AB135" i="37"/>
  <c r="AB141" i="37"/>
  <c r="AB147" i="37"/>
  <c r="AB153" i="37"/>
  <c r="AB128" i="37"/>
  <c r="AB140" i="37"/>
  <c r="AB132" i="37"/>
  <c r="AB138" i="37"/>
  <c r="AB144" i="37"/>
  <c r="AB150" i="37"/>
  <c r="AB156" i="37"/>
  <c r="AB143" i="37"/>
  <c r="AB155" i="37"/>
  <c r="AB146" i="37"/>
  <c r="AB152" i="37"/>
  <c r="AB139" i="37"/>
  <c r="AB137" i="37"/>
  <c r="AB151" i="37"/>
  <c r="AB149" i="37"/>
  <c r="AB145" i="37"/>
  <c r="H111" i="37"/>
  <c r="L93" i="37"/>
  <c r="J97" i="37"/>
  <c r="L97" i="37" s="1"/>
  <c r="H114" i="37" s="1"/>
  <c r="N114" i="37" s="1"/>
  <c r="J99" i="37"/>
  <c r="L99" i="37" s="1"/>
  <c r="H116" i="37" s="1"/>
  <c r="N116" i="37" s="1"/>
  <c r="J98" i="37"/>
  <c r="L98" i="37" s="1"/>
  <c r="H115" i="37" s="1"/>
  <c r="O68" i="37"/>
  <c r="U68" i="37" s="1"/>
  <c r="K105" i="37"/>
  <c r="M105" i="37" s="1"/>
  <c r="H120" i="37" s="1"/>
  <c r="N120" i="37" s="1"/>
  <c r="AC127" i="37" s="1"/>
  <c r="Z216" i="37"/>
  <c r="Z217" i="37" s="1"/>
  <c r="AC130" i="37" l="1"/>
  <c r="AC137" i="37"/>
  <c r="AC143" i="37"/>
  <c r="AC149" i="37"/>
  <c r="AC155" i="37"/>
  <c r="AC136" i="37"/>
  <c r="AC142" i="37"/>
  <c r="AC148" i="37"/>
  <c r="AC154" i="37"/>
  <c r="AC129" i="37"/>
  <c r="AC135" i="37"/>
  <c r="AC141" i="37"/>
  <c r="AC139" i="37"/>
  <c r="AC145" i="37"/>
  <c r="AC151" i="37"/>
  <c r="AC132" i="37"/>
  <c r="AC150" i="37"/>
  <c r="AC152" i="37"/>
  <c r="AC140" i="37"/>
  <c r="AC153" i="37"/>
  <c r="AC144" i="37"/>
  <c r="AC138" i="37"/>
  <c r="AC146" i="37"/>
  <c r="AC156" i="37"/>
  <c r="AC147" i="37"/>
  <c r="AC128" i="37"/>
  <c r="Y216" i="37"/>
  <c r="Y217" i="37" s="1"/>
  <c r="T127" i="37"/>
  <c r="W216" i="37"/>
  <c r="W217" i="37" s="1"/>
  <c r="R127" i="37"/>
  <c r="N115" i="37"/>
  <c r="L100" i="37"/>
  <c r="M106" i="37"/>
  <c r="U216" i="37"/>
  <c r="T216" i="37"/>
  <c r="T217" i="37" s="1"/>
  <c r="N111" i="37"/>
  <c r="V216" i="37"/>
  <c r="V217" i="37" s="1"/>
  <c r="Z218" i="37"/>
  <c r="Z220" i="37"/>
  <c r="Z225" i="37"/>
  <c r="Z235" i="37"/>
  <c r="Z228" i="37"/>
  <c r="Z231" i="37"/>
  <c r="Z233" i="37"/>
  <c r="Z226" i="37"/>
  <c r="Z236" i="37"/>
  <c r="Z219" i="37"/>
  <c r="Z221" i="37"/>
  <c r="Z229" i="37"/>
  <c r="Z224" i="37"/>
  <c r="Z232" i="37"/>
  <c r="Z237" i="37"/>
  <c r="Z222" i="37"/>
  <c r="Z230" i="37"/>
  <c r="Z223" i="37"/>
  <c r="Z227" i="37"/>
  <c r="Z234" i="37"/>
  <c r="W219" i="37"/>
  <c r="Y227" i="37" l="1"/>
  <c r="Y224" i="37"/>
  <c r="Y220" i="37"/>
  <c r="Y219" i="37"/>
  <c r="R130" i="37"/>
  <c r="Y225" i="37"/>
  <c r="T130" i="37"/>
  <c r="W227" i="37"/>
  <c r="W221" i="37"/>
  <c r="W236" i="37"/>
  <c r="Y232" i="37"/>
  <c r="W237" i="37"/>
  <c r="W230" i="37"/>
  <c r="Y228" i="37"/>
  <c r="Y234" i="37"/>
  <c r="W223" i="37"/>
  <c r="W234" i="37"/>
  <c r="Y226" i="37"/>
  <c r="Y237" i="37"/>
  <c r="Y222" i="37"/>
  <c r="Y218" i="37"/>
  <c r="W229" i="37"/>
  <c r="W224" i="37"/>
  <c r="W233" i="37"/>
  <c r="W222" i="37"/>
  <c r="W218" i="37"/>
  <c r="Y229" i="37"/>
  <c r="Y221" i="37"/>
  <c r="Y236" i="37"/>
  <c r="Y233" i="37"/>
  <c r="W220" i="37"/>
  <c r="Y230" i="37"/>
  <c r="Y223" i="37"/>
  <c r="Y235" i="37"/>
  <c r="Y231" i="37"/>
  <c r="R156" i="37"/>
  <c r="R150" i="37"/>
  <c r="R144" i="37"/>
  <c r="R138" i="37"/>
  <c r="R132" i="37"/>
  <c r="R155" i="37"/>
  <c r="R149" i="37"/>
  <c r="R143" i="37"/>
  <c r="R137" i="37"/>
  <c r="R152" i="37"/>
  <c r="R146" i="37"/>
  <c r="R140" i="37"/>
  <c r="R128" i="37"/>
  <c r="R151" i="37"/>
  <c r="R139" i="37"/>
  <c r="R154" i="37"/>
  <c r="R141" i="37"/>
  <c r="R148" i="37"/>
  <c r="R136" i="37"/>
  <c r="R135" i="37"/>
  <c r="R145" i="37"/>
  <c r="R142" i="37"/>
  <c r="R147" i="37"/>
  <c r="R153" i="37"/>
  <c r="R129" i="37"/>
  <c r="T128" i="37"/>
  <c r="T140" i="37"/>
  <c r="T146" i="37"/>
  <c r="T152" i="37"/>
  <c r="T139" i="37"/>
  <c r="T145" i="37"/>
  <c r="T151" i="37"/>
  <c r="T132" i="37"/>
  <c r="T138" i="37"/>
  <c r="T136" i="37"/>
  <c r="T142" i="37"/>
  <c r="T148" i="37"/>
  <c r="T154" i="37"/>
  <c r="T129" i="37"/>
  <c r="T153" i="37"/>
  <c r="T155" i="37"/>
  <c r="T137" i="37"/>
  <c r="T144" i="37"/>
  <c r="T156" i="37"/>
  <c r="T135" i="37"/>
  <c r="T150" i="37"/>
  <c r="T143" i="37"/>
  <c r="T141" i="37"/>
  <c r="T149" i="37"/>
  <c r="T147" i="37"/>
  <c r="X216" i="37"/>
  <c r="X217" i="37" s="1"/>
  <c r="S127" i="37"/>
  <c r="S216" i="37"/>
  <c r="S217" i="37" s="1"/>
  <c r="U127" i="37"/>
  <c r="W232" i="37"/>
  <c r="W235" i="37"/>
  <c r="W228" i="37"/>
  <c r="W231" i="37"/>
  <c r="W225" i="37"/>
  <c r="W226" i="37"/>
  <c r="U236" i="37"/>
  <c r="U223" i="37"/>
  <c r="U222" i="37"/>
  <c r="U232" i="37"/>
  <c r="U228" i="37"/>
  <c r="U237" i="37"/>
  <c r="U220" i="37"/>
  <c r="U217" i="37"/>
  <c r="U226" i="37"/>
  <c r="U221" i="37"/>
  <c r="U229" i="37"/>
  <c r="U219" i="37"/>
  <c r="U224" i="37"/>
  <c r="U227" i="37"/>
  <c r="U218" i="37"/>
  <c r="U225" i="37"/>
  <c r="U230" i="37"/>
  <c r="U231" i="37"/>
  <c r="U233" i="37"/>
  <c r="U234" i="37"/>
  <c r="U235" i="37"/>
  <c r="T222" i="37"/>
  <c r="T228" i="37"/>
  <c r="T233" i="37"/>
  <c r="T235" i="37"/>
  <c r="T231" i="37"/>
  <c r="T220" i="37"/>
  <c r="T232" i="37"/>
  <c r="T227" i="37"/>
  <c r="T218" i="37"/>
  <c r="T223" i="37"/>
  <c r="T229" i="37"/>
  <c r="T234" i="37"/>
  <c r="T225" i="37"/>
  <c r="T236" i="37"/>
  <c r="T226" i="37"/>
  <c r="T237" i="37"/>
  <c r="T221" i="37"/>
  <c r="T219" i="37"/>
  <c r="T224" i="37"/>
  <c r="T230" i="37"/>
  <c r="S221" i="37"/>
  <c r="V219" i="37"/>
  <c r="V220" i="37"/>
  <c r="V224" i="37"/>
  <c r="V233" i="37"/>
  <c r="V221" i="37"/>
  <c r="V234" i="37"/>
  <c r="V228" i="37"/>
  <c r="V218" i="37"/>
  <c r="V236" i="37"/>
  <c r="V231" i="37"/>
  <c r="V227" i="37"/>
  <c r="V225" i="37"/>
  <c r="V237" i="37"/>
  <c r="V223" i="37"/>
  <c r="V222" i="37"/>
  <c r="V232" i="37"/>
  <c r="V230" i="37"/>
  <c r="V229" i="37"/>
  <c r="V226" i="37"/>
  <c r="V235" i="37"/>
  <c r="S231" i="37" l="1"/>
  <c r="U130" i="37"/>
  <c r="S130" i="37"/>
  <c r="AD130" i="37" s="1"/>
  <c r="S218" i="37"/>
  <c r="AF218" i="37" s="1"/>
  <c r="AH218" i="37" s="1"/>
  <c r="AI218" i="37" s="1"/>
  <c r="S236" i="37"/>
  <c r="X224" i="37"/>
  <c r="S237" i="37"/>
  <c r="X219" i="37"/>
  <c r="S234" i="37"/>
  <c r="S228" i="37"/>
  <c r="AF228" i="37" s="1"/>
  <c r="AH228" i="37" s="1"/>
  <c r="AI228" i="37" s="1"/>
  <c r="X218" i="37"/>
  <c r="X229" i="37"/>
  <c r="X237" i="37"/>
  <c r="X220" i="37"/>
  <c r="S139" i="37"/>
  <c r="S145" i="37"/>
  <c r="S151" i="37"/>
  <c r="S132" i="37"/>
  <c r="S138" i="37"/>
  <c r="S144" i="37"/>
  <c r="S150" i="37"/>
  <c r="S156" i="37"/>
  <c r="S137" i="37"/>
  <c r="S143" i="37"/>
  <c r="S129" i="37"/>
  <c r="S135" i="37"/>
  <c r="S141" i="37"/>
  <c r="S147" i="37"/>
  <c r="S153" i="37"/>
  <c r="S140" i="37"/>
  <c r="S146" i="37"/>
  <c r="S155" i="37"/>
  <c r="S148" i="37"/>
  <c r="S149" i="37"/>
  <c r="S142" i="37"/>
  <c r="S152" i="37"/>
  <c r="S154" i="37"/>
  <c r="S128" i="37"/>
  <c r="S136" i="37"/>
  <c r="X223" i="37"/>
  <c r="X227" i="37"/>
  <c r="X232" i="37"/>
  <c r="X236" i="37"/>
  <c r="X228" i="37"/>
  <c r="X234" i="37"/>
  <c r="X231" i="37"/>
  <c r="X235" i="37"/>
  <c r="X226" i="37"/>
  <c r="X230" i="37"/>
  <c r="X225" i="37"/>
  <c r="U129" i="37"/>
  <c r="U135" i="37"/>
  <c r="U141" i="37"/>
  <c r="U147" i="37"/>
  <c r="U153" i="37"/>
  <c r="U128" i="37"/>
  <c r="U140" i="37"/>
  <c r="U146" i="37"/>
  <c r="U152" i="37"/>
  <c r="U139" i="37"/>
  <c r="U137" i="37"/>
  <c r="U143" i="37"/>
  <c r="U149" i="37"/>
  <c r="U155" i="37"/>
  <c r="U136" i="37"/>
  <c r="U148" i="37"/>
  <c r="U142" i="37"/>
  <c r="U145" i="37"/>
  <c r="AD145" i="37" s="1"/>
  <c r="U151" i="37"/>
  <c r="U154" i="37"/>
  <c r="U132" i="37"/>
  <c r="U144" i="37"/>
  <c r="U156" i="37"/>
  <c r="U150" i="37"/>
  <c r="U138" i="37"/>
  <c r="X221" i="37"/>
  <c r="X222" i="37"/>
  <c r="X233" i="37"/>
  <c r="AD140" i="37"/>
  <c r="S226" i="37"/>
  <c r="AF226" i="37" s="1"/>
  <c r="AH226" i="37" s="1"/>
  <c r="AI226" i="37" s="1"/>
  <c r="S220" i="37"/>
  <c r="AF220" i="37" s="1"/>
  <c r="AH220" i="37" s="1"/>
  <c r="AI220" i="37" s="1"/>
  <c r="S223" i="37"/>
  <c r="AF223" i="37" s="1"/>
  <c r="AH223" i="37" s="1"/>
  <c r="AI223" i="37" s="1"/>
  <c r="S227" i="37"/>
  <c r="AF227" i="37" s="1"/>
  <c r="AH227" i="37" s="1"/>
  <c r="AI227" i="37" s="1"/>
  <c r="S232" i="37"/>
  <c r="AF232" i="37" s="1"/>
  <c r="AH232" i="37" s="1"/>
  <c r="AI232" i="37" s="1"/>
  <c r="S229" i="37"/>
  <c r="AF229" i="37" s="1"/>
  <c r="AH229" i="37" s="1"/>
  <c r="AI229" i="37" s="1"/>
  <c r="S235" i="37"/>
  <c r="S233" i="37"/>
  <c r="AF233" i="37" s="1"/>
  <c r="AH233" i="37" s="1"/>
  <c r="AI233" i="37" s="1"/>
  <c r="S224" i="37"/>
  <c r="AF224" i="37" s="1"/>
  <c r="AH224" i="37" s="1"/>
  <c r="D244" i="37" s="1"/>
  <c r="AF217" i="37"/>
  <c r="AH217" i="37" s="1"/>
  <c r="AI217" i="37" s="1"/>
  <c r="S225" i="37"/>
  <c r="AF225" i="37" s="1"/>
  <c r="AH225" i="37" s="1"/>
  <c r="H248" i="37" s="1"/>
  <c r="N248" i="37" s="1"/>
  <c r="S219" i="37"/>
  <c r="AF219" i="37" s="1"/>
  <c r="AH219" i="37" s="1"/>
  <c r="AI219" i="37" s="1"/>
  <c r="S222" i="37"/>
  <c r="AF222" i="37" s="1"/>
  <c r="AH222" i="37" s="1"/>
  <c r="AI222" i="37" s="1"/>
  <c r="S230" i="37"/>
  <c r="AF230" i="37" s="1"/>
  <c r="AH230" i="37" s="1"/>
  <c r="AI230" i="37" s="1"/>
  <c r="AF237" i="37"/>
  <c r="AH237" i="37" s="1"/>
  <c r="AI237" i="37" s="1"/>
  <c r="AF231" i="37"/>
  <c r="AH231" i="37" s="1"/>
  <c r="AI231" i="37" s="1"/>
  <c r="AF234" i="37"/>
  <c r="AH234" i="37" s="1"/>
  <c r="AI234" i="37" s="1"/>
  <c r="AF236" i="37"/>
  <c r="AH236" i="37" s="1"/>
  <c r="AI236" i="37" s="1"/>
  <c r="AF221" i="37"/>
  <c r="AH221" i="37" s="1"/>
  <c r="AI221" i="37" s="1"/>
  <c r="AF235" i="37"/>
  <c r="AH235" i="37" s="1"/>
  <c r="AI235" i="37" s="1"/>
  <c r="AD138" i="37" l="1"/>
  <c r="AD146" i="37"/>
  <c r="AD144" i="37"/>
  <c r="AD141" i="37"/>
  <c r="AD156" i="37"/>
  <c r="AD136" i="37"/>
  <c r="AD153" i="37"/>
  <c r="AD154" i="37"/>
  <c r="AD147" i="37"/>
  <c r="AD129" i="37"/>
  <c r="AD151" i="37"/>
  <c r="AD149" i="37"/>
  <c r="AD142" i="37"/>
  <c r="AD137" i="37"/>
  <c r="AD128" i="37"/>
  <c r="AD152" i="37"/>
  <c r="AD143" i="37"/>
  <c r="AD148" i="37"/>
  <c r="AD155" i="37"/>
  <c r="AD135" i="37"/>
  <c r="AD150" i="37"/>
  <c r="AD139" i="37"/>
  <c r="AD132" i="37"/>
  <c r="K178" i="37"/>
  <c r="AI224" i="37"/>
  <c r="AI225" i="37"/>
  <c r="D245" i="37"/>
  <c r="H178" i="37"/>
  <c r="K180" i="37" l="1"/>
  <c r="F180" i="37"/>
  <c r="F195" i="37" s="1"/>
  <c r="J195" i="37" s="1"/>
  <c r="F196" i="37" s="1"/>
  <c r="C246" i="37"/>
  <c r="K179" i="37"/>
  <c r="F179" i="37"/>
  <c r="F194" i="37" s="1"/>
  <c r="C183" i="37" l="1"/>
  <c r="H191" i="37"/>
  <c r="L191" i="37" s="1"/>
  <c r="E192" i="37" s="1"/>
  <c r="H194" i="37" s="1"/>
  <c r="J194" i="37" s="1"/>
  <c r="E183" i="37"/>
  <c r="G183" i="37" l="1"/>
  <c r="H201" i="37" s="1"/>
  <c r="K203" i="37" s="1"/>
  <c r="F210" i="37" s="1"/>
  <c r="I192" i="37"/>
  <c r="H196" i="37"/>
  <c r="J196" i="37" s="1"/>
  <c r="S201" i="37"/>
  <c r="F206" i="37" s="1"/>
  <c r="N207" i="37" s="1"/>
  <c r="K199" i="37" l="1"/>
  <c r="F209" i="37" s="1"/>
  <c r="N201" i="37" l="1"/>
  <c r="I206" i="37" s="1"/>
  <c r="R207" i="37" s="1"/>
  <c r="U207" i="37" s="1"/>
  <c r="Q199" i="37" l="1"/>
  <c r="S199" i="37" s="1"/>
  <c r="H209" i="37"/>
  <c r="I209" i="37" s="1"/>
  <c r="H210" i="37"/>
  <c r="I210" i="37" l="1"/>
  <c r="W210" i="37" s="1"/>
  <c r="AA210" i="37" s="1"/>
  <c r="W209" i="37"/>
  <c r="AA209" i="37" s="1"/>
  <c r="I211" i="37" l="1"/>
</calcChain>
</file>

<file path=xl/sharedStrings.xml><?xml version="1.0" encoding="utf-8"?>
<sst xmlns="http://schemas.openxmlformats.org/spreadsheetml/2006/main" count="809" uniqueCount="252">
  <si>
    <t>-</t>
  </si>
  <si>
    <t>МДж</t>
  </si>
  <si>
    <t>г</t>
  </si>
  <si>
    <t>Сахар</t>
  </si>
  <si>
    <t>Фосфор</t>
  </si>
  <si>
    <t>мг</t>
  </si>
  <si>
    <t>Цинк</t>
  </si>
  <si>
    <t>Кобальт</t>
  </si>
  <si>
    <t>Йод</t>
  </si>
  <si>
    <t>Каротин</t>
  </si>
  <si>
    <t>мкг</t>
  </si>
  <si>
    <t>Солома</t>
  </si>
  <si>
    <t>Силос</t>
  </si>
  <si>
    <t>Зерно</t>
  </si>
  <si>
    <t>Макуха</t>
  </si>
  <si>
    <t>Показник</t>
  </si>
  <si>
    <t>конюшини</t>
  </si>
  <si>
    <t>БЕР</t>
  </si>
  <si>
    <t>Лізин</t>
  </si>
  <si>
    <t>Кальцій</t>
  </si>
  <si>
    <t>Магній</t>
  </si>
  <si>
    <t>Калій</t>
  </si>
  <si>
    <t>Натрій</t>
  </si>
  <si>
    <t>Хлор</t>
  </si>
  <si>
    <t>Сірка</t>
  </si>
  <si>
    <t>Залізо</t>
  </si>
  <si>
    <t>Мідь</t>
  </si>
  <si>
    <t>Марганець</t>
  </si>
  <si>
    <t>МО</t>
  </si>
  <si>
    <t>К.Од.</t>
  </si>
  <si>
    <t>Об. Ен. ВРХ</t>
  </si>
  <si>
    <t>Сух. Реч.</t>
  </si>
  <si>
    <t>ПП</t>
  </si>
  <si>
    <t>С.Жир</t>
  </si>
  <si>
    <t>С. Клетч.</t>
  </si>
  <si>
    <t>Віт.D</t>
  </si>
  <si>
    <t>Віт.Е</t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</si>
  <si>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</si>
  <si>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2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</si>
  <si>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12</t>
    </r>
  </si>
  <si>
    <t>Ед.Изм.</t>
  </si>
  <si>
    <t>Сіно</t>
  </si>
  <si>
    <t>лучне</t>
  </si>
  <si>
    <t>вико-вівсяне</t>
  </si>
  <si>
    <t>ячмінна</t>
  </si>
  <si>
    <t>кукуруд-зяний</t>
  </si>
  <si>
    <t>Сінаж</t>
  </si>
  <si>
    <t>вико-вівсяний</t>
  </si>
  <si>
    <t>буряки</t>
  </si>
  <si>
    <t>кормові</t>
  </si>
  <si>
    <t>цукрові</t>
  </si>
  <si>
    <t>Висівки пшеничні</t>
  </si>
  <si>
    <t>кукурудза</t>
  </si>
  <si>
    <t>ячмінь</t>
  </si>
  <si>
    <t>соняшникова</t>
  </si>
  <si>
    <t>Вапняки</t>
  </si>
  <si>
    <t>Кальцію хлорид</t>
  </si>
  <si>
    <t>Кісткове борошно</t>
  </si>
  <si>
    <t>Преципітат кормовий</t>
  </si>
  <si>
    <t>Сіль кухонна</t>
  </si>
  <si>
    <t>вищий сорт</t>
  </si>
  <si>
    <t>1 сорт</t>
  </si>
  <si>
    <t>Фосфат знефторений:</t>
  </si>
  <si>
    <t>з апатитів</t>
  </si>
  <si>
    <t>з фосфатів</t>
  </si>
  <si>
    <t>Са</t>
  </si>
  <si>
    <t>Р</t>
  </si>
  <si>
    <t>Na</t>
  </si>
  <si>
    <t>N</t>
  </si>
  <si>
    <t>Борошно черепашки</t>
  </si>
  <si>
    <t>Крейда кормова,  марок</t>
  </si>
  <si>
    <t>Борошно   мідій</t>
  </si>
  <si>
    <t>А</t>
  </si>
  <si>
    <t>Б</t>
  </si>
  <si>
    <t>В</t>
  </si>
  <si>
    <t>Трикальцій - фосфат:</t>
  </si>
  <si>
    <t>Монокальцій - фосфат кормовий</t>
  </si>
  <si>
    <t>Диамоній -  фосфат</t>
  </si>
  <si>
    <t>Динатрій -  фосфат</t>
  </si>
  <si>
    <t>Моноамоній - фосфат</t>
  </si>
  <si>
    <t>ПП, г</t>
  </si>
  <si>
    <t>NaCl, г</t>
  </si>
  <si>
    <t>Ca, г</t>
  </si>
  <si>
    <t>P, г</t>
  </si>
  <si>
    <t>Fe, мг</t>
  </si>
  <si>
    <t>Cu, мг</t>
  </si>
  <si>
    <t>Zn, мг</t>
  </si>
  <si>
    <t>Co, мг</t>
  </si>
  <si>
    <t>Mn, мг</t>
  </si>
  <si>
    <t>I, мг</t>
  </si>
  <si>
    <t>Дано:</t>
  </si>
  <si>
    <t>кг</t>
  </si>
  <si>
    <t>%</t>
  </si>
  <si>
    <t>упитанность</t>
  </si>
  <si>
    <t>средняя</t>
  </si>
  <si>
    <t>лет</t>
  </si>
  <si>
    <t xml:space="preserve">возраст </t>
  </si>
  <si>
    <t>*</t>
  </si>
  <si>
    <t>=</t>
  </si>
  <si>
    <t>/</t>
  </si>
  <si>
    <t>+</t>
  </si>
  <si>
    <t>Согласно структуры определяем к-во эн. Что попадает На отдельные корма (за 100% берем общ. Норму ОЭн.</t>
  </si>
  <si>
    <t xml:space="preserve"> = </t>
  </si>
  <si>
    <t xml:space="preserve">Общее к-во Об.Эн. В нашем примере = </t>
  </si>
  <si>
    <t xml:space="preserve"> * </t>
  </si>
  <si>
    <t>)</t>
  </si>
  <si>
    <t>5 - Высчитываем массу каждого корма ( по Обм.Эн) - Об.Эн. Отдельного вида корма делим на Эн.Питательность 1 кг этого корма (таб. Питательностей)</t>
  </si>
  <si>
    <t>Сначала считаем обьемную часть рациона (трава, сено, сенаж, силос, буряки), а после - концентрированные корма.</t>
  </si>
  <si>
    <t xml:space="preserve"> - </t>
  </si>
  <si>
    <t>Корма в доступе:</t>
  </si>
  <si>
    <t xml:space="preserve"> - буряк кормовой</t>
  </si>
  <si>
    <t xml:space="preserve"> - буряк сахарный</t>
  </si>
  <si>
    <t xml:space="preserve"> - зерно ячменя</t>
  </si>
  <si>
    <t xml:space="preserve"> - зерно кукуруза</t>
  </si>
  <si>
    <t xml:space="preserve"> - макуха подсолн.</t>
  </si>
  <si>
    <t xml:space="preserve"> - отруби пшеничные (высевки)</t>
  </si>
  <si>
    <t xml:space="preserve">Грубые: </t>
  </si>
  <si>
    <t>Для проверки - сума общего - 100%</t>
  </si>
  <si>
    <t xml:space="preserve">Проверка - </t>
  </si>
  <si>
    <t>5.1 - Берем корма из нашего примера и распределяем, сколько какого корма дадим (с головы)</t>
  </si>
  <si>
    <t>5.2 - высчитываем, сколько Об.Ен. Приходится на каждый корм:</t>
  </si>
  <si>
    <t>5.2 - высчитываем, сколько кг каждого корма необходимо - делим Об.Ен. На об.эн. Корма по питательности(таб):</t>
  </si>
  <si>
    <t xml:space="preserve"> / </t>
  </si>
  <si>
    <t>Сочные</t>
  </si>
  <si>
    <t>6. - у найденом к-ве обьемистых кормов считают содержание енергии, ПП, клетчатки и др.</t>
  </si>
  <si>
    <t>Для этого множат показатели питательности 1 кг корма на массу этого корма.</t>
  </si>
  <si>
    <t>Таблица сюда вытянута для удобства</t>
  </si>
  <si>
    <t>Масса</t>
  </si>
  <si>
    <t>6. Знаходимо скільки поживних речовин надійшло з об'ємистими кормами і скільки не вистачає порівняно з нормою.</t>
  </si>
  <si>
    <t>6 - определяем,сколько пож.вещ. Поступило с объем. Кормами и сколько недостача (таблица правая сверху)</t>
  </si>
  <si>
    <t>Разница</t>
  </si>
  <si>
    <t>Норма</t>
  </si>
  <si>
    <t>Всего есть</t>
  </si>
  <si>
    <t>7 - Определяем набор концентратов</t>
  </si>
  <si>
    <t>Концентраты:</t>
  </si>
  <si>
    <t xml:space="preserve">7.1. - Сначала балансируют за содержанием ОЭ и ПП. </t>
  </si>
  <si>
    <t>7.1.1 - Для этого необх. Вычислить сумарную Энергетическую и Протеиновую питательность обьемных кормов,  после чего посчитать к-во Об.Эн. И ПП , кот. Недостает до нормы.</t>
  </si>
  <si>
    <t>об.Ен.</t>
  </si>
  <si>
    <t>и</t>
  </si>
  <si>
    <t>В примере - недостает:</t>
  </si>
  <si>
    <t xml:space="preserve"> - ПП = </t>
  </si>
  <si>
    <t>(</t>
  </si>
  <si>
    <t xml:space="preserve"> - Об.Эн. = </t>
  </si>
  <si>
    <t>7.2 - Для удобства и точности подбора конц.корма расчитаем сколько на 1 МДж ОЭ недостает ПП</t>
  </si>
  <si>
    <t xml:space="preserve">Если для перекрытия дефицита взять только: </t>
  </si>
  <si>
    <t xml:space="preserve"> зерно ячменя:</t>
  </si>
  <si>
    <t>ПП на 1 МЖд Эн</t>
  </si>
  <si>
    <t>зерно кукуруза</t>
  </si>
  <si>
    <t>макуха подсолн.</t>
  </si>
  <si>
    <t>отруби пшеничные</t>
  </si>
  <si>
    <t xml:space="preserve">Давай на отруби дадим 1/4 недостачи по Об.Эн. = </t>
  </si>
  <si>
    <t>МДж Эн</t>
  </si>
  <si>
    <t>В кг это будет</t>
  </si>
  <si>
    <t xml:space="preserve">Соотношение ПП к Эн = </t>
  </si>
  <si>
    <t xml:space="preserve"> /</t>
  </si>
  <si>
    <t>(выходное)</t>
  </si>
  <si>
    <t>(искомое)</t>
  </si>
  <si>
    <t>Высчитываем к-во макухи и ячменя по соотношениям ПП к ОбЭн. С помощью метода Квадрата Пирсона</t>
  </si>
  <si>
    <t xml:space="preserve"> ------→</t>
  </si>
  <si>
    <t>(частей необх.)</t>
  </si>
  <si>
    <t xml:space="preserve"> +</t>
  </si>
  <si>
    <t xml:space="preserve"> *</t>
  </si>
  <si>
    <t xml:space="preserve">частей являет собой </t>
  </si>
  <si>
    <t>частей</t>
  </si>
  <si>
    <t>X</t>
  </si>
  <si>
    <t>На макуху и ячмень остается :</t>
  </si>
  <si>
    <t>Сколько одна часть</t>
  </si>
  <si>
    <t>Проверка</t>
  </si>
  <si>
    <t>В кг к-во = МДж / на конц.МДж корма</t>
  </si>
  <si>
    <t>8 - Подсчитываем все в таблице</t>
  </si>
  <si>
    <t>КГ</t>
  </si>
  <si>
    <t>Разница в %</t>
  </si>
  <si>
    <t>9 - балансируем Макроэлементы.</t>
  </si>
  <si>
    <t>У нас нехватаес Са и Р.</t>
  </si>
  <si>
    <t>Нехватка:</t>
  </si>
  <si>
    <t xml:space="preserve">Са = </t>
  </si>
  <si>
    <t>Р=</t>
  </si>
  <si>
    <t xml:space="preserve">В норме соотношение Са:Р = 1,4:1 </t>
  </si>
  <si>
    <t xml:space="preserve">Са:Р = </t>
  </si>
  <si>
    <t>:1</t>
  </si>
  <si>
    <t>Са:Р</t>
  </si>
  <si>
    <t>Самая близкая по расчету добавка - Монокальцій - фосфат кормовий (Са:Р = 0,68)</t>
  </si>
  <si>
    <t>Считаем по Р.</t>
  </si>
  <si>
    <t xml:space="preserve">Нестача Р(г) = </t>
  </si>
  <si>
    <t>19. Вміст макроелементів у мінеральних добавках, %</t>
  </si>
  <si>
    <t>Монокальцій - фосфат кормовий,г</t>
  </si>
  <si>
    <t>свиноматка на подсосе</t>
  </si>
  <si>
    <t>поросят</t>
  </si>
  <si>
    <t>гол</t>
  </si>
  <si>
    <t>отлучение поросят</t>
  </si>
  <si>
    <t>дней</t>
  </si>
  <si>
    <t>Визначити норму годівлі і скласти добовий раціон (зимовий період) для підсисних свиноматок. Жива маса 210 кг, вік 3 р., вгодованість середня, кількість поросят 11 гол., відлучення поросят 60 днів.</t>
  </si>
  <si>
    <t>У господарстві наявні такі корми: буряки цукрові, буряки кормові, картопля, трав’яне борошно, зерно ячменю, зерно кукурудзи, зерно вівса, зерно гороху, макуха соняшникова, шрот соєвий, молоко сухе знежирене, борошно м’ясо-кісткове.</t>
  </si>
  <si>
    <t>буряки цукрові</t>
  </si>
  <si>
    <t>буряки кормові</t>
  </si>
  <si>
    <t>картопля</t>
  </si>
  <si>
    <t>трав’яне борошно</t>
  </si>
  <si>
    <t>зерно ячменю</t>
  </si>
  <si>
    <t>зерно кукурудзи</t>
  </si>
  <si>
    <t>зерно вівса</t>
  </si>
  <si>
    <t>зерно гороху</t>
  </si>
  <si>
    <t>макуха соняшникова</t>
  </si>
  <si>
    <t>шрот соєвий</t>
  </si>
  <si>
    <t>молоко сухе знежирене</t>
  </si>
  <si>
    <t>борошно м’ясо-кісткове</t>
  </si>
  <si>
    <t>Жива маса, кг</t>
  </si>
  <si>
    <t xml:space="preserve">± на 1 порося </t>
  </si>
  <si>
    <t>Лізин, г</t>
  </si>
  <si>
    <t>Метіонін + цистин, г</t>
  </si>
  <si>
    <t>D, тис. МО</t>
  </si>
  <si>
    <t>E, мг</t>
  </si>
  <si>
    <r>
      <t>В</t>
    </r>
    <r>
      <rPr>
        <vertAlign val="subscript"/>
        <sz val="10"/>
        <color theme="1"/>
        <rFont val="Times New Roman"/>
        <family val="1"/>
        <charset val="204"/>
      </rPr>
      <t>1</t>
    </r>
    <r>
      <rPr>
        <sz val="10"/>
        <color theme="1"/>
        <rFont val="Times New Roman"/>
        <family val="1"/>
        <charset val="204"/>
      </rPr>
      <t>, мг</t>
    </r>
  </si>
  <si>
    <r>
      <t>В</t>
    </r>
    <r>
      <rPr>
        <vertAlign val="subscript"/>
        <sz val="10"/>
        <color theme="1"/>
        <rFont val="Times New Roman"/>
        <family val="1"/>
        <charset val="204"/>
      </rPr>
      <t>2</t>
    </r>
    <r>
      <rPr>
        <sz val="10"/>
        <color theme="1"/>
        <rFont val="Times New Roman"/>
        <family val="1"/>
        <charset val="204"/>
      </rPr>
      <t>, мг</t>
    </r>
  </si>
  <si>
    <r>
      <t>В</t>
    </r>
    <r>
      <rPr>
        <vertAlign val="subscript"/>
        <sz val="10"/>
        <color theme="1"/>
        <rFont val="Times New Roman"/>
        <family val="1"/>
        <charset val="204"/>
      </rPr>
      <t>3</t>
    </r>
    <r>
      <rPr>
        <sz val="10"/>
        <color theme="1"/>
        <rFont val="Times New Roman"/>
        <family val="1"/>
        <charset val="204"/>
      </rPr>
      <t>, мг</t>
    </r>
  </si>
  <si>
    <r>
      <t>В</t>
    </r>
    <r>
      <rPr>
        <vertAlign val="subscript"/>
        <sz val="10"/>
        <color theme="1"/>
        <rFont val="Times New Roman"/>
        <family val="1"/>
        <charset val="204"/>
      </rPr>
      <t>4</t>
    </r>
    <r>
      <rPr>
        <sz val="10"/>
        <color theme="1"/>
        <rFont val="Times New Roman"/>
        <family val="1"/>
        <charset val="204"/>
      </rPr>
      <t>, мг</t>
    </r>
  </si>
  <si>
    <r>
      <t>В</t>
    </r>
    <r>
      <rPr>
        <vertAlign val="subscript"/>
        <sz val="10"/>
        <color theme="1"/>
        <rFont val="Times New Roman"/>
        <family val="1"/>
        <charset val="204"/>
      </rPr>
      <t>5</t>
    </r>
    <r>
      <rPr>
        <sz val="10"/>
        <color theme="1"/>
        <rFont val="Times New Roman"/>
        <family val="1"/>
        <charset val="204"/>
      </rPr>
      <t>, г</t>
    </r>
  </si>
  <si>
    <r>
      <t>В</t>
    </r>
    <r>
      <rPr>
        <vertAlign val="subscript"/>
        <sz val="10"/>
        <color theme="1"/>
        <rFont val="Times New Roman"/>
        <family val="1"/>
        <charset val="204"/>
      </rPr>
      <t>12</t>
    </r>
    <r>
      <rPr>
        <sz val="10"/>
        <color theme="1"/>
        <rFont val="Times New Roman"/>
        <family val="1"/>
        <charset val="204"/>
      </rPr>
      <t>, мкг</t>
    </r>
  </si>
  <si>
    <t>ОбЭн., МДж</t>
  </si>
  <si>
    <t>Сух. Вещ., кг</t>
  </si>
  <si>
    <t>Сира клітч, г</t>
  </si>
  <si>
    <r>
      <t>Віт А</t>
    </r>
    <r>
      <rPr>
        <vertAlign val="superscript"/>
        <sz val="10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, тис. МО</t>
    </r>
  </si>
  <si>
    <t>Карот/, мг</t>
  </si>
  <si>
    <t>201-220</t>
  </si>
  <si>
    <t>Определяем норму. Наша норма на 10 поросят. Надодобавить или отнять на наше к-во поросят</t>
  </si>
  <si>
    <t>С добавкой на 1 порося       (11-10=1)</t>
  </si>
  <si>
    <t>У структурі раціонів холостих і поросних маток концентровані корми складають 50...75 %; грубі – 7...10; соковиті – 25...35 і корми тваринного походження – 5...7 %. Для лактуючих свиноматок кількість концентратів збільшують на 10 %, а соковитих зменшують. У літній період зелена маса становить 10...30 %.</t>
  </si>
  <si>
    <t>4 - Ориентировочно стуктура рациона для подсосной свиноматки следующая:</t>
  </si>
  <si>
    <t xml:space="preserve"> - концентраты - 50-75%</t>
  </si>
  <si>
    <t xml:space="preserve"> - грубые - 7-10%</t>
  </si>
  <si>
    <t xml:space="preserve"> - сочные - 25-35%</t>
  </si>
  <si>
    <t xml:space="preserve"> - жив. происх. - 5-7%</t>
  </si>
  <si>
    <t>Обм.Эн.свиней</t>
  </si>
  <si>
    <t xml:space="preserve"> - травяная мука разнотравье</t>
  </si>
  <si>
    <t xml:space="preserve"> - картошка</t>
  </si>
  <si>
    <t>Жив. проис.</t>
  </si>
  <si>
    <t xml:space="preserve"> - молоко сухе знежирене</t>
  </si>
  <si>
    <t xml:space="preserve"> - борошно м’ясо-кісткове</t>
  </si>
  <si>
    <t>Об.Эн. свиней</t>
  </si>
  <si>
    <t>Проверка - сума общего - 100%</t>
  </si>
  <si>
    <t>Коренебульбоплоди</t>
  </si>
  <si>
    <r>
      <t>В</t>
    </r>
    <r>
      <rPr>
        <vertAlign val="subscript"/>
        <sz val="10"/>
        <color rgb="FF000000"/>
        <rFont val="Times New Roman"/>
        <family val="1"/>
        <charset val="204"/>
      </rPr>
      <t>12</t>
    </r>
  </si>
  <si>
    <t>Трав'яне борошно різнотрав'я</t>
  </si>
  <si>
    <t>горох</t>
  </si>
  <si>
    <t>овес</t>
  </si>
  <si>
    <t>Шрот соєвий</t>
  </si>
  <si>
    <t>Макуха соняшникова</t>
  </si>
  <si>
    <t>збиране (відвійки) сухе</t>
  </si>
  <si>
    <t>м'ясо-кісткове Борошно</t>
  </si>
  <si>
    <t>Об. Ен. свині</t>
  </si>
  <si>
    <t>Мет. + цистин</t>
  </si>
  <si>
    <t>Масса, кг</t>
  </si>
  <si>
    <t>Общее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</si>
</sst>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#,##0.0"/>
    <numFmt numFmtId="166" formatCode="\↑0%;\↓0%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textRotation="90" wrapText="1"/>
    </xf>
    <xf numFmtId="0" fontId="2" fillId="0" borderId="10" xfId="0" applyFont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4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left" vertical="center" wrapText="1" indent="2"/>
    </xf>
    <xf numFmtId="0" fontId="5" fillId="13" borderId="6" xfId="0" applyFont="1" applyFill="1" applyBorder="1" applyAlignment="1">
      <alignment horizontal="left" vertical="center" wrapText="1" indent="2"/>
    </xf>
    <xf numFmtId="0" fontId="5" fillId="16" borderId="4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left" vertical="center" wrapText="1" indent="2"/>
    </xf>
    <xf numFmtId="0" fontId="5" fillId="3" borderId="4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horizontal="left" vertical="center" wrapText="1" indent="2"/>
    </xf>
    <xf numFmtId="0" fontId="5" fillId="3" borderId="9" xfId="0" applyFont="1" applyFill="1" applyBorder="1" applyAlignment="1">
      <alignment horizontal="left" vertical="center" wrapText="1" indent="1"/>
    </xf>
    <xf numFmtId="0" fontId="5" fillId="5" borderId="9" xfId="0" applyFont="1" applyFill="1" applyBorder="1" applyAlignment="1">
      <alignment horizontal="center" vertical="center" textRotation="90" wrapText="1"/>
    </xf>
    <xf numFmtId="0" fontId="5" fillId="5" borderId="6" xfId="0" applyFont="1" applyFill="1" applyBorder="1" applyAlignment="1">
      <alignment horizontal="center" vertical="center" textRotation="90" wrapText="1"/>
    </xf>
    <xf numFmtId="0" fontId="5" fillId="8" borderId="6" xfId="0" applyFont="1" applyFill="1" applyBorder="1" applyAlignment="1">
      <alignment horizontal="center" vertical="center" textRotation="90" wrapText="1"/>
    </xf>
    <xf numFmtId="0" fontId="5" fillId="6" borderId="4" xfId="0" applyFont="1" applyFill="1" applyBorder="1" applyAlignment="1">
      <alignment vertical="center" wrapText="1"/>
    </xf>
    <xf numFmtId="0" fontId="5" fillId="6" borderId="6" xfId="0" applyFont="1" applyFill="1" applyBorder="1" applyAlignment="1">
      <alignment horizontal="center" vertical="center" textRotation="90" wrapText="1"/>
    </xf>
    <xf numFmtId="0" fontId="0" fillId="4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9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0" fillId="17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8" borderId="1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11" borderId="0" xfId="0" applyFill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2" fontId="0" fillId="9" borderId="10" xfId="0" applyNumberFormat="1" applyFill="1" applyBorder="1" applyAlignment="1">
      <alignment horizontal="center" vertical="center"/>
    </xf>
    <xf numFmtId="164" fontId="0" fillId="9" borderId="10" xfId="0" applyNumberForma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13" borderId="9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6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2" fontId="0" fillId="4" borderId="10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" fontId="0" fillId="9" borderId="10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4" borderId="10" xfId="0" applyFill="1" applyBorder="1" applyAlignment="1">
      <alignment horizontal="center" vertical="center"/>
    </xf>
    <xf numFmtId="1" fontId="0" fillId="0" borderId="0" xfId="0" applyNumberFormat="1"/>
    <xf numFmtId="1" fontId="0" fillId="4" borderId="10" xfId="0" applyNumberForma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vertical="center"/>
    </xf>
    <xf numFmtId="164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/>
    <xf numFmtId="0" fontId="0" fillId="9" borderId="10" xfId="0" applyFill="1" applyBorder="1" applyAlignment="1">
      <alignment horizontal="center"/>
    </xf>
    <xf numFmtId="2" fontId="0" fillId="12" borderId="10" xfId="0" applyNumberFormat="1" applyFill="1" applyBorder="1" applyAlignment="1">
      <alignment horizontal="center" vertical="center"/>
    </xf>
    <xf numFmtId="2" fontId="0" fillId="9" borderId="10" xfId="0" applyNumberFormat="1" applyFill="1" applyBorder="1"/>
    <xf numFmtId="2" fontId="0" fillId="4" borderId="0" xfId="0" applyNumberFormat="1" applyFill="1"/>
    <xf numFmtId="166" fontId="0" fillId="0" borderId="0" xfId="0" applyNumberFormat="1"/>
    <xf numFmtId="49" fontId="0" fillId="0" borderId="0" xfId="0" applyNumberFormat="1"/>
    <xf numFmtId="2" fontId="0" fillId="4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6" borderId="10" xfId="0" applyFill="1" applyBorder="1"/>
    <xf numFmtId="0" fontId="5" fillId="6" borderId="4" xfId="0" applyFont="1" applyFill="1" applyBorder="1" applyAlignment="1">
      <alignment horizontal="center" vertical="center" wrapText="1"/>
    </xf>
    <xf numFmtId="0" fontId="6" fillId="9" borderId="15" xfId="0" applyFont="1" applyFill="1" applyBorder="1" applyAlignment="1">
      <alignment vertical="center" wrapText="1"/>
    </xf>
    <xf numFmtId="0" fontId="6" fillId="9" borderId="15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1" fontId="0" fillId="9" borderId="10" xfId="0" applyNumberFormat="1" applyFill="1" applyBorder="1" applyAlignment="1">
      <alignment horizontal="center"/>
    </xf>
    <xf numFmtId="0" fontId="0" fillId="15" borderId="10" xfId="0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 wrapText="1"/>
    </xf>
    <xf numFmtId="0" fontId="12" fillId="0" borderId="0" xfId="0" applyFont="1"/>
    <xf numFmtId="0" fontId="0" fillId="9" borderId="11" xfId="0" applyFill="1" applyBorder="1" applyAlignment="1">
      <alignment horizontal="right" vertical="center"/>
    </xf>
    <xf numFmtId="0" fontId="0" fillId="9" borderId="13" xfId="0" applyFill="1" applyBorder="1" applyAlignment="1">
      <alignment horizontal="left"/>
    </xf>
    <xf numFmtId="164" fontId="0" fillId="0" borderId="0" xfId="0" applyNumberFormat="1" applyAlignment="1">
      <alignment horizontal="center" vertical="center"/>
    </xf>
    <xf numFmtId="0" fontId="5" fillId="13" borderId="4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textRotation="90" wrapText="1"/>
    </xf>
    <xf numFmtId="0" fontId="5" fillId="14" borderId="8" xfId="0" applyFont="1" applyFill="1" applyBorder="1" applyAlignment="1">
      <alignment horizontal="center" vertical="center" textRotation="90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5" xfId="0" applyFont="1" applyBorder="1" applyAlignment="1">
      <alignment horizontal="center" vertical="center" textRotation="90" wrapText="1"/>
    </xf>
    <xf numFmtId="2" fontId="0" fillId="9" borderId="10" xfId="0" applyNumberForma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0" fontId="5" fillId="14" borderId="19" xfId="0" applyFont="1" applyFill="1" applyBorder="1" applyAlignment="1">
      <alignment horizontal="center" vertical="center" textRotation="90" wrapText="1"/>
    </xf>
    <xf numFmtId="0" fontId="0" fillId="7" borderId="21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0" fillId="9" borderId="15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164" fontId="0" fillId="4" borderId="10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64" fontId="0" fillId="0" borderId="18" xfId="0" applyNumberForma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0" xfId="0" applyFill="1" applyBorder="1" applyAlignment="1">
      <alignment horizontal="right"/>
    </xf>
    <xf numFmtId="0" fontId="11" fillId="0" borderId="0" xfId="0" applyFont="1" applyAlignment="1">
      <alignment horizontal="center" textRotation="128"/>
    </xf>
    <xf numFmtId="0" fontId="0" fillId="0" borderId="0" xfId="0" applyAlignment="1">
      <alignment horizontal="center" textRotation="128"/>
    </xf>
    <xf numFmtId="0" fontId="11" fillId="0" borderId="0" xfId="0" applyFont="1" applyAlignment="1">
      <alignment horizontal="center" textRotation="36"/>
    </xf>
    <xf numFmtId="0" fontId="0" fillId="0" borderId="0" xfId="0" applyAlignment="1">
      <alignment horizontal="center" textRotation="36"/>
    </xf>
    <xf numFmtId="0" fontId="0" fillId="0" borderId="0" xfId="0" applyAlignment="1">
      <alignment horizontal="center" textRotation="29"/>
    </xf>
    <xf numFmtId="0" fontId="0" fillId="0" borderId="0" xfId="0" applyAlignment="1">
      <alignment horizontal="center" textRotation="124"/>
    </xf>
    <xf numFmtId="2" fontId="0" fillId="7" borderId="10" xfId="0" applyNumberForma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0" fontId="5" fillId="2" borderId="1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18" borderId="10" xfId="0" applyFont="1" applyFill="1" applyBorder="1" applyAlignment="1">
      <alignment horizontal="center" vertical="center" wrapText="1"/>
    </xf>
    <xf numFmtId="0" fontId="1" fillId="18" borderId="1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Alignment="1">
      <alignment horizontal="left" vertical="center" wrapText="1"/>
    </xf>
    <xf numFmtId="0" fontId="2" fillId="19" borderId="10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64" fontId="0" fillId="13" borderId="10" xfId="0" applyNumberFormat="1" applyFill="1" applyBorder="1" applyAlignment="1">
      <alignment horizontal="center" vertical="center"/>
    </xf>
    <xf numFmtId="164" fontId="0" fillId="18" borderId="10" xfId="0" applyNumberFormat="1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9" borderId="10" xfId="0" applyFill="1" applyBorder="1"/>
    <xf numFmtId="164" fontId="0" fillId="9" borderId="10" xfId="0" applyNumberFormat="1" applyFill="1" applyBorder="1" applyAlignment="1">
      <alignment horizontal="center" vertical="center" wrapText="1"/>
    </xf>
    <xf numFmtId="0" fontId="0" fillId="18" borderId="10" xfId="0" applyFill="1" applyBorder="1" applyAlignment="1">
      <alignment vertical="center"/>
    </xf>
    <xf numFmtId="164" fontId="0" fillId="3" borderId="10" xfId="0" applyNumberForma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textRotation="90" wrapText="1"/>
    </xf>
    <xf numFmtId="0" fontId="6" fillId="2" borderId="10" xfId="0" applyFont="1" applyFill="1" applyBorder="1" applyAlignment="1">
      <alignment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textRotation="90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5" fillId="2" borderId="7" xfId="0" applyFont="1" applyFill="1" applyBorder="1" applyAlignment="1">
      <alignment horizontal="center" vertical="center" textRotation="90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textRotation="90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/>
    <xf numFmtId="2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6" fillId="0" borderId="1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8F814"/>
      <color rgb="FFD6E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N35"/>
  <sheetViews>
    <sheetView tabSelected="1" workbookViewId="0">
      <selection activeCell="A3" sqref="A3:N35"/>
    </sheetView>
  </sheetViews>
  <sheetFormatPr defaultRowHeight="15" x14ac:dyDescent="0.25"/>
  <cols>
    <col min="1" max="1" width="12.7109375" customWidth="1"/>
    <col min="2" max="2" width="7.140625" customWidth="1"/>
    <col min="3" max="3" width="7.42578125" customWidth="1"/>
    <col min="4" max="4" width="7.140625" customWidth="1"/>
    <col min="5" max="5" width="6.42578125" customWidth="1"/>
    <col min="7" max="8" width="7.5703125" customWidth="1"/>
    <col min="9" max="9" width="6.5703125" customWidth="1"/>
    <col min="10" max="10" width="6.85546875" customWidth="1"/>
    <col min="11" max="11" width="7.7109375" customWidth="1"/>
    <col min="12" max="12" width="7.140625" customWidth="1"/>
    <col min="13" max="13" width="8.140625" customWidth="1"/>
    <col min="14" max="14" width="8" customWidth="1"/>
  </cols>
  <sheetData>
    <row r="2" spans="1:14" ht="15.75" thickBot="1" x14ac:dyDescent="0.3"/>
    <row r="3" spans="1:14" ht="15.75" customHeight="1" thickBot="1" x14ac:dyDescent="0.3">
      <c r="A3" s="107" t="s">
        <v>15</v>
      </c>
      <c r="B3" s="146" t="s">
        <v>40</v>
      </c>
      <c r="C3" s="170" t="s">
        <v>239</v>
      </c>
      <c r="D3" s="171"/>
      <c r="E3" s="171"/>
      <c r="F3" s="178" t="s">
        <v>241</v>
      </c>
      <c r="G3" s="178" t="s">
        <v>13</v>
      </c>
      <c r="H3" s="178"/>
      <c r="I3" s="178"/>
      <c r="J3" s="178"/>
      <c r="K3" s="179" t="s">
        <v>245</v>
      </c>
      <c r="L3" s="179" t="s">
        <v>244</v>
      </c>
      <c r="M3" s="179" t="s">
        <v>246</v>
      </c>
      <c r="N3" s="179" t="s">
        <v>247</v>
      </c>
    </row>
    <row r="4" spans="1:14" ht="15.75" customHeight="1" thickBot="1" x14ac:dyDescent="0.3">
      <c r="A4" s="108"/>
      <c r="B4" s="147"/>
      <c r="C4" s="172" t="s">
        <v>195</v>
      </c>
      <c r="D4" s="170" t="s">
        <v>48</v>
      </c>
      <c r="E4" s="171"/>
      <c r="F4" s="178"/>
      <c r="G4" s="179" t="s">
        <v>242</v>
      </c>
      <c r="H4" s="179" t="s">
        <v>52</v>
      </c>
      <c r="I4" s="179" t="s">
        <v>243</v>
      </c>
      <c r="J4" s="179" t="s">
        <v>53</v>
      </c>
      <c r="K4" s="179"/>
      <c r="L4" s="179"/>
      <c r="M4" s="179"/>
      <c r="N4" s="179"/>
    </row>
    <row r="5" spans="1:14" ht="51" customHeight="1" x14ac:dyDescent="0.25">
      <c r="A5" s="173" t="s">
        <v>29</v>
      </c>
      <c r="B5" s="174" t="s">
        <v>0</v>
      </c>
      <c r="C5" s="175"/>
      <c r="D5" s="176" t="s">
        <v>49</v>
      </c>
      <c r="E5" s="177" t="s">
        <v>50</v>
      </c>
      <c r="F5" s="178"/>
      <c r="G5" s="179"/>
      <c r="H5" s="179"/>
      <c r="I5" s="179"/>
      <c r="J5" s="179"/>
      <c r="K5" s="179"/>
      <c r="L5" s="179"/>
      <c r="M5" s="179"/>
      <c r="N5" s="179"/>
    </row>
    <row r="6" spans="1:14" x14ac:dyDescent="0.25">
      <c r="A6" s="192" t="s">
        <v>30</v>
      </c>
      <c r="B6" s="193" t="s">
        <v>1</v>
      </c>
      <c r="C6" s="194">
        <v>0.3</v>
      </c>
      <c r="D6" s="194">
        <v>0.12</v>
      </c>
      <c r="E6" s="194">
        <v>0.24</v>
      </c>
      <c r="F6" s="194">
        <v>0.63</v>
      </c>
      <c r="G6" s="194">
        <v>1.18</v>
      </c>
      <c r="H6" s="194">
        <v>1.33</v>
      </c>
      <c r="I6" s="194">
        <v>1</v>
      </c>
      <c r="J6" s="194">
        <v>1.1499999999999999</v>
      </c>
      <c r="K6" s="194">
        <v>1.08</v>
      </c>
      <c r="L6" s="194">
        <v>1.21</v>
      </c>
      <c r="M6" s="194">
        <v>1.25</v>
      </c>
      <c r="N6" s="194">
        <v>1.04</v>
      </c>
    </row>
    <row r="7" spans="1:14" x14ac:dyDescent="0.25">
      <c r="A7" s="195" t="s">
        <v>248</v>
      </c>
      <c r="B7" s="196" t="s">
        <v>1</v>
      </c>
      <c r="C7" s="197">
        <v>2.82</v>
      </c>
      <c r="D7" s="197">
        <v>1.65</v>
      </c>
      <c r="E7" s="197">
        <v>2.84</v>
      </c>
      <c r="F7" s="197">
        <v>8.01</v>
      </c>
      <c r="G7" s="197">
        <v>11.1</v>
      </c>
      <c r="H7" s="197">
        <v>13.67</v>
      </c>
      <c r="I7" s="197">
        <v>10.78</v>
      </c>
      <c r="J7" s="197">
        <v>12.7</v>
      </c>
      <c r="K7" s="197">
        <v>10.44</v>
      </c>
      <c r="L7" s="197">
        <v>12.92</v>
      </c>
      <c r="M7" s="197">
        <v>12.31</v>
      </c>
      <c r="N7" s="197">
        <v>8.6300000000000008</v>
      </c>
    </row>
    <row r="8" spans="1:14" x14ac:dyDescent="0.25">
      <c r="A8" s="192" t="s">
        <v>31</v>
      </c>
      <c r="B8" s="193" t="s">
        <v>2</v>
      </c>
      <c r="C8" s="194">
        <v>3.19</v>
      </c>
      <c r="D8" s="194">
        <v>1.74</v>
      </c>
      <c r="E8" s="194">
        <v>2.63</v>
      </c>
      <c r="F8" s="194">
        <v>5.38</v>
      </c>
      <c r="G8" s="194">
        <v>13.06</v>
      </c>
      <c r="H8" s="194">
        <v>12.2</v>
      </c>
      <c r="I8" s="194">
        <v>9.1999999999999993</v>
      </c>
      <c r="J8" s="194">
        <v>10.5</v>
      </c>
      <c r="K8" s="194">
        <v>12.25</v>
      </c>
      <c r="L8" s="194">
        <v>14.49</v>
      </c>
      <c r="M8" s="194">
        <v>14.84</v>
      </c>
      <c r="N8" s="194">
        <v>11.5</v>
      </c>
    </row>
    <row r="9" spans="1:14" x14ac:dyDescent="0.25">
      <c r="A9" s="195" t="s">
        <v>32</v>
      </c>
      <c r="B9" s="196" t="s">
        <v>2</v>
      </c>
      <c r="C9" s="197">
        <v>220</v>
      </c>
      <c r="D9" s="197">
        <v>120</v>
      </c>
      <c r="E9" s="197">
        <v>230</v>
      </c>
      <c r="F9" s="197">
        <v>900</v>
      </c>
      <c r="G9" s="197">
        <v>850</v>
      </c>
      <c r="H9" s="197">
        <v>850</v>
      </c>
      <c r="I9" s="197">
        <v>850</v>
      </c>
      <c r="J9" s="197">
        <v>850</v>
      </c>
      <c r="K9" s="197">
        <v>900</v>
      </c>
      <c r="L9" s="197">
        <v>900</v>
      </c>
      <c r="M9" s="197">
        <v>920</v>
      </c>
      <c r="N9" s="197">
        <v>900</v>
      </c>
    </row>
    <row r="10" spans="1:14" x14ac:dyDescent="0.25">
      <c r="A10" s="192" t="s">
        <v>33</v>
      </c>
      <c r="B10" s="193" t="s">
        <v>2</v>
      </c>
      <c r="C10" s="194">
        <v>10</v>
      </c>
      <c r="D10" s="194">
        <v>9</v>
      </c>
      <c r="E10" s="194">
        <v>7</v>
      </c>
      <c r="F10" s="194">
        <v>42</v>
      </c>
      <c r="G10" s="194">
        <v>192</v>
      </c>
      <c r="H10" s="194">
        <v>73</v>
      </c>
      <c r="I10" s="194">
        <v>79</v>
      </c>
      <c r="J10" s="194">
        <v>85</v>
      </c>
      <c r="K10" s="194">
        <v>324</v>
      </c>
      <c r="L10" s="194">
        <v>400</v>
      </c>
      <c r="M10" s="194">
        <v>338</v>
      </c>
      <c r="N10" s="194">
        <v>341</v>
      </c>
    </row>
    <row r="11" spans="1:14" x14ac:dyDescent="0.25">
      <c r="A11" s="195" t="s">
        <v>34</v>
      </c>
      <c r="B11" s="196" t="s">
        <v>2</v>
      </c>
      <c r="C11" s="197">
        <v>1</v>
      </c>
      <c r="D11" s="197">
        <v>1</v>
      </c>
      <c r="E11" s="197">
        <v>2</v>
      </c>
      <c r="F11" s="197">
        <v>18</v>
      </c>
      <c r="G11" s="197">
        <v>19</v>
      </c>
      <c r="H11" s="197">
        <v>42</v>
      </c>
      <c r="I11" s="197">
        <v>40</v>
      </c>
      <c r="J11" s="197">
        <v>22</v>
      </c>
      <c r="K11" s="197">
        <v>77</v>
      </c>
      <c r="L11" s="197">
        <v>27</v>
      </c>
      <c r="M11" s="197">
        <v>11</v>
      </c>
      <c r="N11" s="197">
        <v>112</v>
      </c>
    </row>
    <row r="12" spans="1:14" x14ac:dyDescent="0.25">
      <c r="A12" s="192" t="s">
        <v>17</v>
      </c>
      <c r="B12" s="193" t="s">
        <v>2</v>
      </c>
      <c r="C12" s="194">
        <v>8</v>
      </c>
      <c r="D12" s="194">
        <v>9</v>
      </c>
      <c r="E12" s="194">
        <v>14</v>
      </c>
      <c r="F12" s="194">
        <v>280</v>
      </c>
      <c r="G12" s="194">
        <v>54</v>
      </c>
      <c r="H12" s="194">
        <v>38</v>
      </c>
      <c r="I12" s="194">
        <v>97</v>
      </c>
      <c r="J12" s="194">
        <v>49</v>
      </c>
      <c r="K12" s="194">
        <v>129</v>
      </c>
      <c r="L12" s="194">
        <v>62</v>
      </c>
      <c r="M12" s="194" t="s">
        <v>0</v>
      </c>
      <c r="N12" s="194" t="s">
        <v>0</v>
      </c>
    </row>
    <row r="13" spans="1:14" x14ac:dyDescent="0.25">
      <c r="A13" s="195" t="s">
        <v>3</v>
      </c>
      <c r="B13" s="196" t="s">
        <v>2</v>
      </c>
      <c r="C13" s="197">
        <v>182</v>
      </c>
      <c r="D13" s="197">
        <v>87</v>
      </c>
      <c r="E13" s="197">
        <v>188</v>
      </c>
      <c r="F13" s="197">
        <v>409</v>
      </c>
      <c r="G13" s="197">
        <v>532</v>
      </c>
      <c r="H13" s="197">
        <v>653</v>
      </c>
      <c r="I13" s="197">
        <v>573</v>
      </c>
      <c r="J13" s="197">
        <v>638</v>
      </c>
      <c r="K13" s="197">
        <v>221</v>
      </c>
      <c r="L13" s="197">
        <v>311</v>
      </c>
      <c r="M13" s="197">
        <v>460</v>
      </c>
      <c r="N13" s="197">
        <v>46</v>
      </c>
    </row>
    <row r="14" spans="1:14" x14ac:dyDescent="0.25">
      <c r="A14" s="192" t="s">
        <v>18</v>
      </c>
      <c r="B14" s="193" t="s">
        <v>2</v>
      </c>
      <c r="C14" s="194">
        <v>10.5</v>
      </c>
      <c r="D14" s="194">
        <v>40</v>
      </c>
      <c r="E14" s="194">
        <v>120</v>
      </c>
      <c r="F14" s="194">
        <v>50</v>
      </c>
      <c r="G14" s="194">
        <v>55</v>
      </c>
      <c r="H14" s="194">
        <v>40</v>
      </c>
      <c r="I14" s="194">
        <v>25</v>
      </c>
      <c r="J14" s="194">
        <v>32</v>
      </c>
      <c r="K14" s="194">
        <v>63</v>
      </c>
      <c r="L14" s="194">
        <v>95</v>
      </c>
      <c r="M14" s="194" t="s">
        <v>0</v>
      </c>
      <c r="N14" s="194" t="s">
        <v>0</v>
      </c>
    </row>
    <row r="15" spans="1:14" ht="18" customHeight="1" x14ac:dyDescent="0.25">
      <c r="A15" s="195" t="s">
        <v>249</v>
      </c>
      <c r="B15" s="196" t="s">
        <v>2</v>
      </c>
      <c r="C15" s="197">
        <v>1</v>
      </c>
      <c r="D15" s="197">
        <v>0.4</v>
      </c>
      <c r="E15" s="197">
        <v>0.5</v>
      </c>
      <c r="F15" s="197">
        <v>4.5</v>
      </c>
      <c r="G15" s="197">
        <v>14.2</v>
      </c>
      <c r="H15" s="197">
        <v>2.1</v>
      </c>
      <c r="I15" s="197">
        <v>3.6</v>
      </c>
      <c r="J15" s="197">
        <v>4.0999999999999996</v>
      </c>
      <c r="K15" s="197">
        <v>13.4</v>
      </c>
      <c r="L15" s="197">
        <v>27.7</v>
      </c>
      <c r="M15" s="197">
        <v>29.3</v>
      </c>
      <c r="N15" s="197">
        <v>21.7</v>
      </c>
    </row>
    <row r="16" spans="1:14" x14ac:dyDescent="0.25">
      <c r="A16" s="192" t="s">
        <v>19</v>
      </c>
      <c r="B16" s="193" t="s">
        <v>2</v>
      </c>
      <c r="C16" s="194">
        <v>0.5</v>
      </c>
      <c r="D16" s="194">
        <v>0.2</v>
      </c>
      <c r="E16" s="194">
        <v>0.2</v>
      </c>
      <c r="F16" s="194">
        <v>4.2</v>
      </c>
      <c r="G16" s="194">
        <v>5.5</v>
      </c>
      <c r="H16" s="194">
        <v>3.3</v>
      </c>
      <c r="I16" s="194">
        <v>3.2</v>
      </c>
      <c r="J16" s="194">
        <v>3.6</v>
      </c>
      <c r="K16" s="194">
        <v>15.8</v>
      </c>
      <c r="L16" s="194">
        <v>11.9</v>
      </c>
      <c r="M16" s="194">
        <v>12.9</v>
      </c>
      <c r="N16" s="194">
        <v>8.8000000000000007</v>
      </c>
    </row>
    <row r="17" spans="1:14" x14ac:dyDescent="0.25">
      <c r="A17" s="195" t="s">
        <v>4</v>
      </c>
      <c r="B17" s="196" t="s">
        <v>2</v>
      </c>
      <c r="C17" s="197">
        <v>0.2</v>
      </c>
      <c r="D17" s="197">
        <v>0.4</v>
      </c>
      <c r="E17" s="197">
        <v>0.5</v>
      </c>
      <c r="F17" s="197">
        <v>5.8</v>
      </c>
      <c r="G17" s="197">
        <v>2</v>
      </c>
      <c r="H17" s="197">
        <v>0.5</v>
      </c>
      <c r="I17" s="197">
        <v>1.5</v>
      </c>
      <c r="J17" s="197">
        <v>2</v>
      </c>
      <c r="K17" s="197">
        <v>5.9</v>
      </c>
      <c r="L17" s="197">
        <v>2.7</v>
      </c>
      <c r="M17" s="197">
        <v>12.9</v>
      </c>
      <c r="N17" s="197">
        <v>143</v>
      </c>
    </row>
    <row r="18" spans="1:14" x14ac:dyDescent="0.25">
      <c r="A18" s="192" t="s">
        <v>20</v>
      </c>
      <c r="B18" s="193" t="s">
        <v>2</v>
      </c>
      <c r="C18" s="194">
        <v>0.5</v>
      </c>
      <c r="D18" s="194">
        <v>0.5</v>
      </c>
      <c r="E18" s="194">
        <v>0.5</v>
      </c>
      <c r="F18" s="194">
        <v>3.1</v>
      </c>
      <c r="G18" s="194">
        <v>4.3</v>
      </c>
      <c r="H18" s="194">
        <v>5.2</v>
      </c>
      <c r="I18" s="194">
        <v>3.4</v>
      </c>
      <c r="J18" s="194">
        <v>3.9</v>
      </c>
      <c r="K18" s="194">
        <v>12.9</v>
      </c>
      <c r="L18" s="194">
        <v>6.6</v>
      </c>
      <c r="M18" s="194">
        <v>10</v>
      </c>
      <c r="N18" s="194">
        <v>74</v>
      </c>
    </row>
    <row r="19" spans="1:14" x14ac:dyDescent="0.25">
      <c r="A19" s="195" t="s">
        <v>21</v>
      </c>
      <c r="B19" s="196" t="s">
        <v>2</v>
      </c>
      <c r="C19" s="197">
        <v>0.3</v>
      </c>
      <c r="D19" s="197">
        <v>0.2</v>
      </c>
      <c r="E19" s="197">
        <v>0.4</v>
      </c>
      <c r="F19" s="197">
        <v>3.3</v>
      </c>
      <c r="G19" s="197">
        <v>1.2</v>
      </c>
      <c r="H19" s="197">
        <v>1.4</v>
      </c>
      <c r="I19" s="197">
        <v>1.2</v>
      </c>
      <c r="J19" s="197">
        <v>1</v>
      </c>
      <c r="K19" s="197">
        <v>4.8</v>
      </c>
      <c r="L19" s="197">
        <v>3.5</v>
      </c>
      <c r="M19" s="197" t="s">
        <v>0</v>
      </c>
      <c r="N19" s="197">
        <v>1.8</v>
      </c>
    </row>
    <row r="20" spans="1:14" x14ac:dyDescent="0.25">
      <c r="A20" s="192" t="s">
        <v>22</v>
      </c>
      <c r="B20" s="193" t="s">
        <v>2</v>
      </c>
      <c r="C20" s="194">
        <v>4.2</v>
      </c>
      <c r="D20" s="194">
        <v>4</v>
      </c>
      <c r="E20" s="194">
        <v>2.6</v>
      </c>
      <c r="F20" s="194">
        <v>8.1999999999999993</v>
      </c>
      <c r="G20" s="194">
        <v>10.7</v>
      </c>
      <c r="H20" s="194">
        <v>5.2</v>
      </c>
      <c r="I20" s="194">
        <v>5.4</v>
      </c>
      <c r="J20" s="194">
        <v>4</v>
      </c>
      <c r="K20" s="194">
        <v>9.5</v>
      </c>
      <c r="L20" s="194">
        <v>19.5</v>
      </c>
      <c r="M20" s="194">
        <v>15</v>
      </c>
      <c r="N20" s="194">
        <v>14</v>
      </c>
    </row>
    <row r="21" spans="1:14" x14ac:dyDescent="0.25">
      <c r="A21" s="195" t="s">
        <v>23</v>
      </c>
      <c r="B21" s="196" t="s">
        <v>2</v>
      </c>
      <c r="C21" s="197">
        <v>0.4</v>
      </c>
      <c r="D21" s="197">
        <v>1.3</v>
      </c>
      <c r="E21" s="197">
        <v>1.3</v>
      </c>
      <c r="F21" s="197">
        <v>2.5</v>
      </c>
      <c r="G21" s="197">
        <v>0.3</v>
      </c>
      <c r="H21" s="197">
        <v>1.3</v>
      </c>
      <c r="I21" s="197">
        <v>1.8</v>
      </c>
      <c r="J21" s="197">
        <v>0.8</v>
      </c>
      <c r="K21" s="197">
        <v>1.3</v>
      </c>
      <c r="L21" s="197">
        <v>1.8</v>
      </c>
      <c r="M21" s="197">
        <v>5.5</v>
      </c>
      <c r="N21" s="197">
        <v>7.3</v>
      </c>
    </row>
    <row r="22" spans="1:14" x14ac:dyDescent="0.25">
      <c r="A22" s="192" t="s">
        <v>24</v>
      </c>
      <c r="B22" s="193" t="s">
        <v>2</v>
      </c>
      <c r="C22" s="194">
        <v>0.5</v>
      </c>
      <c r="D22" s="194">
        <v>1.1000000000000001</v>
      </c>
      <c r="E22" s="194">
        <v>2</v>
      </c>
      <c r="F22" s="194">
        <v>2.2000000000000002</v>
      </c>
      <c r="G22" s="194">
        <v>1.6</v>
      </c>
      <c r="H22" s="194">
        <v>1</v>
      </c>
      <c r="I22" s="194">
        <v>1.3</v>
      </c>
      <c r="J22" s="194">
        <v>1.3</v>
      </c>
      <c r="K22" s="194">
        <v>1</v>
      </c>
      <c r="L22" s="194">
        <v>0.4</v>
      </c>
      <c r="M22" s="194">
        <v>11</v>
      </c>
      <c r="N22" s="194">
        <v>7.5</v>
      </c>
    </row>
    <row r="23" spans="1:14" x14ac:dyDescent="0.25">
      <c r="A23" s="195" t="s">
        <v>25</v>
      </c>
      <c r="B23" s="196" t="s">
        <v>5</v>
      </c>
      <c r="C23" s="197">
        <v>0.3</v>
      </c>
      <c r="D23" s="197">
        <v>0.2</v>
      </c>
      <c r="E23" s="197">
        <v>0.3</v>
      </c>
      <c r="F23" s="197">
        <v>1.9</v>
      </c>
      <c r="G23" s="197">
        <v>0.7</v>
      </c>
      <c r="H23" s="197">
        <v>0.5</v>
      </c>
      <c r="I23" s="197">
        <v>1.4</v>
      </c>
      <c r="J23" s="197">
        <v>2.4</v>
      </c>
      <c r="K23" s="197">
        <v>5.5</v>
      </c>
      <c r="L23" s="197">
        <v>3.13</v>
      </c>
      <c r="M23" s="197">
        <v>3.6</v>
      </c>
      <c r="N23" s="197">
        <v>2.5</v>
      </c>
    </row>
    <row r="24" spans="1:14" x14ac:dyDescent="0.25">
      <c r="A24" s="192" t="s">
        <v>26</v>
      </c>
      <c r="B24" s="193" t="s">
        <v>5</v>
      </c>
      <c r="C24" s="194">
        <v>21</v>
      </c>
      <c r="D24" s="194">
        <v>8</v>
      </c>
      <c r="E24" s="194">
        <v>31</v>
      </c>
      <c r="F24" s="194">
        <v>99</v>
      </c>
      <c r="G24" s="194">
        <v>601</v>
      </c>
      <c r="H24" s="194">
        <v>303</v>
      </c>
      <c r="I24" s="194">
        <v>41</v>
      </c>
      <c r="J24" s="194">
        <v>50</v>
      </c>
      <c r="K24" s="194">
        <v>215</v>
      </c>
      <c r="L24" s="194">
        <v>216</v>
      </c>
      <c r="M24" s="194">
        <v>8</v>
      </c>
      <c r="N24" s="194">
        <v>50</v>
      </c>
    </row>
    <row r="25" spans="1:14" x14ac:dyDescent="0.25">
      <c r="A25" s="195" t="s">
        <v>6</v>
      </c>
      <c r="B25" s="196" t="s">
        <v>5</v>
      </c>
      <c r="C25" s="197">
        <v>0.8</v>
      </c>
      <c r="D25" s="197">
        <v>1.9</v>
      </c>
      <c r="E25" s="197">
        <v>2.2999999999999998</v>
      </c>
      <c r="F25" s="197">
        <v>2.9</v>
      </c>
      <c r="G25" s="197">
        <v>7.7</v>
      </c>
      <c r="H25" s="197">
        <v>2.9</v>
      </c>
      <c r="I25" s="197">
        <v>4.9000000000000004</v>
      </c>
      <c r="J25" s="197">
        <v>4.2</v>
      </c>
      <c r="K25" s="197">
        <v>17.2</v>
      </c>
      <c r="L25" s="197">
        <v>16.7</v>
      </c>
      <c r="M25" s="197">
        <v>13</v>
      </c>
      <c r="N25" s="197">
        <v>1.5</v>
      </c>
    </row>
    <row r="26" spans="1:14" x14ac:dyDescent="0.25">
      <c r="A26" s="192" t="s">
        <v>27</v>
      </c>
      <c r="B26" s="193" t="s">
        <v>5</v>
      </c>
      <c r="C26" s="194">
        <v>1.3</v>
      </c>
      <c r="D26" s="194">
        <v>3.3</v>
      </c>
      <c r="E26" s="194">
        <v>7.1</v>
      </c>
      <c r="F26" s="194">
        <v>22.7</v>
      </c>
      <c r="G26" s="194">
        <v>26.7</v>
      </c>
      <c r="H26" s="194">
        <v>29.6</v>
      </c>
      <c r="I26" s="194">
        <v>22.5</v>
      </c>
      <c r="J26" s="194">
        <v>35.1</v>
      </c>
      <c r="K26" s="194">
        <v>40</v>
      </c>
      <c r="L26" s="194">
        <v>41.6</v>
      </c>
      <c r="M26" s="194">
        <v>47</v>
      </c>
      <c r="N26" s="194">
        <v>85</v>
      </c>
    </row>
    <row r="27" spans="1:14" x14ac:dyDescent="0.25">
      <c r="A27" s="195" t="s">
        <v>7</v>
      </c>
      <c r="B27" s="196" t="s">
        <v>5</v>
      </c>
      <c r="C27" s="197">
        <v>2.2999999999999998</v>
      </c>
      <c r="D27" s="197">
        <v>11.1</v>
      </c>
      <c r="E27" s="197">
        <v>21.5</v>
      </c>
      <c r="F27" s="197">
        <v>66.3</v>
      </c>
      <c r="G27" s="197">
        <v>20.2</v>
      </c>
      <c r="H27" s="197">
        <v>3.9</v>
      </c>
      <c r="I27" s="197">
        <v>56.5</v>
      </c>
      <c r="J27" s="197">
        <v>13.5</v>
      </c>
      <c r="K27" s="197">
        <v>37.9</v>
      </c>
      <c r="L27" s="197">
        <v>37</v>
      </c>
      <c r="M27" s="197">
        <v>2</v>
      </c>
      <c r="N27" s="197">
        <v>12.3</v>
      </c>
    </row>
    <row r="28" spans="1:14" x14ac:dyDescent="0.25">
      <c r="A28" s="192" t="s">
        <v>8</v>
      </c>
      <c r="B28" s="193" t="s">
        <v>5</v>
      </c>
      <c r="C28" s="194">
        <v>0.03</v>
      </c>
      <c r="D28" s="194">
        <v>0.1</v>
      </c>
      <c r="E28" s="194">
        <v>0.02</v>
      </c>
      <c r="F28" s="194">
        <v>0.66</v>
      </c>
      <c r="G28" s="194">
        <v>0.18</v>
      </c>
      <c r="H28" s="194">
        <v>0.06</v>
      </c>
      <c r="I28" s="194">
        <v>7.0000000000000007E-2</v>
      </c>
      <c r="J28" s="194">
        <v>0.26</v>
      </c>
      <c r="K28" s="194">
        <v>0.19</v>
      </c>
      <c r="L28" s="194">
        <v>0.12</v>
      </c>
      <c r="M28" s="194">
        <v>1.8</v>
      </c>
      <c r="N28" s="194">
        <v>0.18</v>
      </c>
    </row>
    <row r="29" spans="1:14" x14ac:dyDescent="0.25">
      <c r="A29" s="195" t="s">
        <v>9</v>
      </c>
      <c r="B29" s="196" t="s">
        <v>5</v>
      </c>
      <c r="C29" s="197">
        <v>0.06</v>
      </c>
      <c r="D29" s="197">
        <v>0.01</v>
      </c>
      <c r="E29" s="197">
        <v>0.17</v>
      </c>
      <c r="F29" s="197">
        <v>0.89</v>
      </c>
      <c r="G29" s="197">
        <v>0.06</v>
      </c>
      <c r="H29" s="197">
        <v>0.12</v>
      </c>
      <c r="I29" s="197">
        <v>0.1</v>
      </c>
      <c r="J29" s="197">
        <v>0.22</v>
      </c>
      <c r="K29" s="197">
        <v>0.37</v>
      </c>
      <c r="L29" s="197">
        <v>0.49</v>
      </c>
      <c r="M29" s="197">
        <v>0.13</v>
      </c>
      <c r="N29" s="197">
        <v>1.31</v>
      </c>
    </row>
    <row r="30" spans="1:14" x14ac:dyDescent="0.25">
      <c r="A30" s="192" t="s">
        <v>35</v>
      </c>
      <c r="B30" s="193" t="s">
        <v>28</v>
      </c>
      <c r="C30" s="194">
        <v>2</v>
      </c>
      <c r="D30" s="194">
        <v>0.1</v>
      </c>
      <c r="E30" s="194">
        <v>0.3</v>
      </c>
      <c r="F30" s="194">
        <v>120</v>
      </c>
      <c r="G30" s="194">
        <v>0.2</v>
      </c>
      <c r="H30" s="194">
        <v>6.8</v>
      </c>
      <c r="I30" s="194">
        <v>1.3</v>
      </c>
      <c r="J30" s="194">
        <v>0.52</v>
      </c>
      <c r="K30" s="194" t="s">
        <v>0</v>
      </c>
      <c r="L30" s="194">
        <v>0.2</v>
      </c>
      <c r="M30" s="194" t="s">
        <v>0</v>
      </c>
      <c r="N30" s="194" t="s">
        <v>0</v>
      </c>
    </row>
    <row r="31" spans="1:14" x14ac:dyDescent="0.25">
      <c r="A31" s="195" t="s">
        <v>36</v>
      </c>
      <c r="B31" s="196" t="s">
        <v>5</v>
      </c>
      <c r="C31" s="197" t="s">
        <v>0</v>
      </c>
      <c r="D31" s="197" t="s">
        <v>0</v>
      </c>
      <c r="E31" s="197" t="s">
        <v>0</v>
      </c>
      <c r="F31" s="197">
        <v>70</v>
      </c>
      <c r="G31" s="197" t="s">
        <v>0</v>
      </c>
      <c r="H31" s="197" t="s">
        <v>0</v>
      </c>
      <c r="I31" s="197" t="s">
        <v>0</v>
      </c>
      <c r="J31" s="197" t="s">
        <v>0</v>
      </c>
      <c r="K31" s="197">
        <v>5</v>
      </c>
      <c r="L31" s="197">
        <v>4.5</v>
      </c>
      <c r="M31" s="197" t="s">
        <v>0</v>
      </c>
      <c r="N31" s="197" t="s">
        <v>0</v>
      </c>
    </row>
    <row r="32" spans="1:14" x14ac:dyDescent="0.25">
      <c r="A32" s="192" t="s">
        <v>37</v>
      </c>
      <c r="B32" s="193" t="s">
        <v>5</v>
      </c>
      <c r="C32" s="194">
        <v>0.8</v>
      </c>
      <c r="D32" s="194">
        <v>0.7</v>
      </c>
      <c r="E32" s="194">
        <v>0.4</v>
      </c>
      <c r="F32" s="194">
        <v>75</v>
      </c>
      <c r="G32" s="194">
        <v>53</v>
      </c>
      <c r="H32" s="194">
        <v>22.6</v>
      </c>
      <c r="I32" s="194">
        <v>12.9</v>
      </c>
      <c r="J32" s="194">
        <v>50</v>
      </c>
      <c r="K32" s="194">
        <v>11</v>
      </c>
      <c r="L32" s="194">
        <v>3</v>
      </c>
      <c r="M32" s="194">
        <v>0.4</v>
      </c>
      <c r="N32" s="194">
        <v>1</v>
      </c>
    </row>
    <row r="33" spans="1:14" x14ac:dyDescent="0.25">
      <c r="A33" s="195" t="s">
        <v>38</v>
      </c>
      <c r="B33" s="196" t="s">
        <v>5</v>
      </c>
      <c r="C33" s="197">
        <v>1.2</v>
      </c>
      <c r="D33" s="197">
        <v>0.1</v>
      </c>
      <c r="E33" s="197">
        <v>0.2</v>
      </c>
      <c r="F33" s="197">
        <v>1.8</v>
      </c>
      <c r="G33" s="197">
        <v>7.5</v>
      </c>
      <c r="H33" s="197">
        <v>4</v>
      </c>
      <c r="I33" s="197">
        <v>7.3</v>
      </c>
      <c r="J33" s="197">
        <v>3.5</v>
      </c>
      <c r="K33" s="197">
        <v>6.3</v>
      </c>
      <c r="L33" s="197">
        <v>5.4</v>
      </c>
      <c r="M33" s="197">
        <v>4.5</v>
      </c>
      <c r="N33" s="197">
        <v>1.1000000000000001</v>
      </c>
    </row>
    <row r="34" spans="1:14" x14ac:dyDescent="0.25">
      <c r="A34" s="192" t="s">
        <v>39</v>
      </c>
      <c r="B34" s="193" t="s">
        <v>10</v>
      </c>
      <c r="C34" s="194" t="s">
        <v>0</v>
      </c>
      <c r="D34" s="194" t="s">
        <v>0</v>
      </c>
      <c r="E34" s="194" t="s">
        <v>0</v>
      </c>
      <c r="F34" s="194">
        <v>6</v>
      </c>
      <c r="G34" s="194" t="s">
        <v>0</v>
      </c>
      <c r="H34" s="194">
        <v>1.2</v>
      </c>
      <c r="I34" s="194">
        <v>1.1000000000000001</v>
      </c>
      <c r="J34" s="194">
        <v>1.1000000000000001</v>
      </c>
      <c r="K34" s="194">
        <v>3.1</v>
      </c>
      <c r="L34" s="194">
        <v>3.8</v>
      </c>
      <c r="M34" s="194">
        <v>13.9</v>
      </c>
      <c r="N34" s="194">
        <v>4.2</v>
      </c>
    </row>
    <row r="35" spans="1:14" x14ac:dyDescent="0.25">
      <c r="A35" s="195" t="s">
        <v>240</v>
      </c>
      <c r="B35" s="196" t="s">
        <v>10</v>
      </c>
      <c r="C35" s="197" t="s">
        <v>0</v>
      </c>
      <c r="D35" s="197" t="s">
        <v>0</v>
      </c>
      <c r="E35" s="197" t="s">
        <v>0</v>
      </c>
      <c r="F35" s="197" t="s">
        <v>0</v>
      </c>
      <c r="G35" s="197" t="s">
        <v>0</v>
      </c>
      <c r="H35" s="197" t="s">
        <v>0</v>
      </c>
      <c r="I35" s="197" t="s">
        <v>0</v>
      </c>
      <c r="J35" s="197" t="s">
        <v>0</v>
      </c>
      <c r="K35" s="197" t="s">
        <v>0</v>
      </c>
      <c r="L35" s="197" t="s">
        <v>0</v>
      </c>
      <c r="M35" s="197">
        <v>42</v>
      </c>
      <c r="N35" s="197">
        <v>12.3</v>
      </c>
    </row>
  </sheetData>
  <mergeCells count="15">
    <mergeCell ref="K3:K5"/>
    <mergeCell ref="L3:L5"/>
    <mergeCell ref="N3:N5"/>
    <mergeCell ref="M3:M5"/>
    <mergeCell ref="G3:J3"/>
    <mergeCell ref="H4:H5"/>
    <mergeCell ref="I4:I5"/>
    <mergeCell ref="J4:J5"/>
    <mergeCell ref="A3:A4"/>
    <mergeCell ref="B3:B4"/>
    <mergeCell ref="C3:E3"/>
    <mergeCell ref="C4:C5"/>
    <mergeCell ref="D4:E4"/>
    <mergeCell ref="G4:G5"/>
    <mergeCell ref="F3:F5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B1" sqref="B1:T1"/>
    </sheetView>
  </sheetViews>
  <sheetFormatPr defaultRowHeight="15" x14ac:dyDescent="0.25"/>
  <cols>
    <col min="2" max="2" width="6.85546875" customWidth="1"/>
    <col min="3" max="3" width="6.28515625" customWidth="1"/>
    <col min="4" max="4" width="5.85546875" customWidth="1"/>
    <col min="5" max="5" width="5.28515625" customWidth="1"/>
    <col min="6" max="6" width="5.85546875" customWidth="1"/>
    <col min="7" max="7" width="6.140625" customWidth="1"/>
    <col min="8" max="8" width="5.42578125" customWidth="1"/>
    <col min="9" max="9" width="5.7109375" customWidth="1"/>
    <col min="10" max="12" width="6.5703125" customWidth="1"/>
    <col min="13" max="13" width="7" customWidth="1"/>
    <col min="14" max="14" width="8.5703125" customWidth="1"/>
    <col min="15" max="15" width="6.28515625" customWidth="1"/>
    <col min="16" max="16" width="5.42578125" customWidth="1"/>
    <col min="17" max="17" width="6.85546875" customWidth="1"/>
    <col min="18" max="18" width="7" customWidth="1"/>
    <col min="19" max="19" width="7.140625" customWidth="1"/>
    <col min="20" max="20" width="6.140625" customWidth="1"/>
  </cols>
  <sheetData>
    <row r="1" spans="1:20" ht="15" customHeight="1" x14ac:dyDescent="0.25">
      <c r="B1" s="109" t="s">
        <v>184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ht="57" customHeight="1" x14ac:dyDescent="0.25">
      <c r="B2" s="4"/>
      <c r="C2" s="114" t="s">
        <v>69</v>
      </c>
      <c r="D2" s="114" t="s">
        <v>71</v>
      </c>
      <c r="E2" s="114" t="s">
        <v>55</v>
      </c>
      <c r="F2" s="114" t="s">
        <v>77</v>
      </c>
      <c r="G2" s="114" t="s">
        <v>78</v>
      </c>
      <c r="H2" s="114" t="s">
        <v>56</v>
      </c>
      <c r="I2" s="114" t="s">
        <v>57</v>
      </c>
      <c r="J2" s="111" t="s">
        <v>70</v>
      </c>
      <c r="K2" s="112"/>
      <c r="L2" s="113"/>
      <c r="M2" s="114" t="s">
        <v>79</v>
      </c>
      <c r="N2" s="114" t="s">
        <v>76</v>
      </c>
      <c r="O2" s="114" t="s">
        <v>58</v>
      </c>
      <c r="P2" s="114" t="s">
        <v>59</v>
      </c>
      <c r="Q2" s="110" t="s">
        <v>75</v>
      </c>
      <c r="R2" s="110"/>
      <c r="S2" s="110" t="s">
        <v>62</v>
      </c>
      <c r="T2" s="110"/>
    </row>
    <row r="3" spans="1:20" ht="111" customHeight="1" x14ac:dyDescent="0.25">
      <c r="A3" s="2"/>
      <c r="B3" s="4"/>
      <c r="C3" s="115"/>
      <c r="D3" s="115"/>
      <c r="E3" s="115"/>
      <c r="F3" s="115"/>
      <c r="G3" s="115"/>
      <c r="H3" s="115"/>
      <c r="I3" s="115"/>
      <c r="J3" s="6" t="s">
        <v>72</v>
      </c>
      <c r="K3" s="6" t="s">
        <v>73</v>
      </c>
      <c r="L3" s="6" t="s">
        <v>74</v>
      </c>
      <c r="M3" s="115"/>
      <c r="N3" s="115"/>
      <c r="O3" s="115"/>
      <c r="P3" s="115"/>
      <c r="Q3" s="5" t="s">
        <v>60</v>
      </c>
      <c r="R3" s="5" t="s">
        <v>61</v>
      </c>
      <c r="S3" s="5" t="s">
        <v>63</v>
      </c>
      <c r="T3" s="5" t="s">
        <v>64</v>
      </c>
    </row>
    <row r="4" spans="1:20" x14ac:dyDescent="0.25">
      <c r="B4" s="7" t="s">
        <v>65</v>
      </c>
      <c r="C4" s="7">
        <v>37</v>
      </c>
      <c r="D4" s="7">
        <v>34.4</v>
      </c>
      <c r="E4" s="7">
        <v>32.700000000000003</v>
      </c>
      <c r="F4" s="7" t="s">
        <v>0</v>
      </c>
      <c r="G4" s="7" t="s">
        <v>0</v>
      </c>
      <c r="H4" s="7">
        <v>36.1</v>
      </c>
      <c r="I4" s="7">
        <v>31.6</v>
      </c>
      <c r="J4" s="7">
        <v>39.200000000000003</v>
      </c>
      <c r="K4" s="7">
        <v>38</v>
      </c>
      <c r="L4" s="7">
        <v>36</v>
      </c>
      <c r="M4" s="7" t="s">
        <v>0</v>
      </c>
      <c r="N4" s="7">
        <v>15</v>
      </c>
      <c r="O4" s="7">
        <v>25</v>
      </c>
      <c r="P4" s="7" t="s">
        <v>0</v>
      </c>
      <c r="Q4" s="7">
        <v>34</v>
      </c>
      <c r="R4" s="7">
        <v>30</v>
      </c>
      <c r="S4" s="7">
        <v>33</v>
      </c>
      <c r="T4" s="7">
        <v>34.799999999999997</v>
      </c>
    </row>
    <row r="5" spans="1:20" x14ac:dyDescent="0.25">
      <c r="B5" s="8" t="s">
        <v>66</v>
      </c>
      <c r="C5" s="8" t="s">
        <v>0</v>
      </c>
      <c r="D5" s="8" t="s">
        <v>0</v>
      </c>
      <c r="E5" s="8">
        <v>0.1</v>
      </c>
      <c r="F5" s="8">
        <v>23</v>
      </c>
      <c r="G5" s="8">
        <v>20</v>
      </c>
      <c r="H5" s="8" t="s">
        <v>0</v>
      </c>
      <c r="I5" s="8">
        <v>14.6</v>
      </c>
      <c r="J5" s="8" t="s">
        <v>0</v>
      </c>
      <c r="K5" s="8" t="s">
        <v>0</v>
      </c>
      <c r="L5" s="8" t="s">
        <v>0</v>
      </c>
      <c r="M5" s="8">
        <v>25</v>
      </c>
      <c r="N5" s="8">
        <v>22</v>
      </c>
      <c r="O5" s="8">
        <v>19</v>
      </c>
      <c r="P5" s="8" t="s">
        <v>0</v>
      </c>
      <c r="Q5" s="8">
        <v>18</v>
      </c>
      <c r="R5" s="8">
        <v>12</v>
      </c>
      <c r="S5" s="8">
        <v>14</v>
      </c>
      <c r="T5" s="8">
        <v>0.1</v>
      </c>
    </row>
    <row r="6" spans="1:20" x14ac:dyDescent="0.25">
      <c r="B6" s="9" t="s">
        <v>67</v>
      </c>
      <c r="C6" s="9" t="s">
        <v>0</v>
      </c>
      <c r="D6" s="9" t="s">
        <v>0</v>
      </c>
      <c r="E6" s="9" t="s">
        <v>0</v>
      </c>
      <c r="F6" s="9" t="s">
        <v>0</v>
      </c>
      <c r="G6" s="9">
        <v>31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9" t="s">
        <v>0</v>
      </c>
      <c r="P6" s="9">
        <v>39</v>
      </c>
      <c r="Q6" s="9" t="s">
        <v>0</v>
      </c>
      <c r="R6" s="9" t="s">
        <v>0</v>
      </c>
      <c r="S6" s="9" t="s">
        <v>0</v>
      </c>
      <c r="T6" s="9" t="s">
        <v>0</v>
      </c>
    </row>
    <row r="7" spans="1:20" x14ac:dyDescent="0.25">
      <c r="B7" s="10" t="s">
        <v>68</v>
      </c>
      <c r="C7" s="10" t="s">
        <v>0</v>
      </c>
      <c r="D7" s="10" t="s">
        <v>0</v>
      </c>
      <c r="E7" s="10" t="s">
        <v>0</v>
      </c>
      <c r="F7" s="10">
        <v>19</v>
      </c>
      <c r="G7" s="10" t="s">
        <v>0</v>
      </c>
      <c r="H7" s="10" t="s">
        <v>0</v>
      </c>
      <c r="I7" s="10" t="s">
        <v>0</v>
      </c>
      <c r="J7" s="10" t="s">
        <v>0</v>
      </c>
      <c r="K7" s="10" t="s">
        <v>0</v>
      </c>
      <c r="L7" s="10" t="s">
        <v>0</v>
      </c>
      <c r="M7" s="10">
        <v>12</v>
      </c>
      <c r="N7" s="10" t="s">
        <v>0</v>
      </c>
      <c r="O7" s="10" t="s">
        <v>0</v>
      </c>
      <c r="P7" s="10" t="s">
        <v>0</v>
      </c>
      <c r="Q7" s="10" t="s">
        <v>0</v>
      </c>
      <c r="R7" s="10" t="s">
        <v>0</v>
      </c>
      <c r="S7" s="10" t="s">
        <v>0</v>
      </c>
      <c r="T7" s="10" t="s">
        <v>0</v>
      </c>
    </row>
    <row r="8" spans="1:20" x14ac:dyDescent="0.25">
      <c r="B8" t="s">
        <v>180</v>
      </c>
      <c r="E8" s="68">
        <f>E4/E5</f>
        <v>327</v>
      </c>
      <c r="F8" s="68"/>
      <c r="G8" s="68"/>
      <c r="H8" s="68"/>
      <c r="I8" s="68">
        <f>ROUND(( I4/I5), 2)</f>
        <v>2.16</v>
      </c>
      <c r="J8" s="68"/>
      <c r="K8" s="68"/>
      <c r="L8" s="68"/>
      <c r="M8" s="68"/>
      <c r="N8" s="68">
        <f t="shared" ref="N8:T8" si="0">ROUND(( N4/N5), 2)</f>
        <v>0.68</v>
      </c>
      <c r="O8" s="68">
        <f t="shared" si="0"/>
        <v>1.32</v>
      </c>
      <c r="P8" s="68"/>
      <c r="Q8" s="68">
        <f t="shared" si="0"/>
        <v>1.89</v>
      </c>
      <c r="R8" s="68">
        <f t="shared" si="0"/>
        <v>2.5</v>
      </c>
      <c r="S8" s="68">
        <f t="shared" si="0"/>
        <v>2.36</v>
      </c>
      <c r="T8" s="68">
        <f t="shared" si="0"/>
        <v>348</v>
      </c>
    </row>
    <row r="12" spans="1:20" ht="38.25" customHeight="1" x14ac:dyDescent="0.25"/>
  </sheetData>
  <mergeCells count="15">
    <mergeCell ref="B1:T1"/>
    <mergeCell ref="Q2:R2"/>
    <mergeCell ref="S2:T2"/>
    <mergeCell ref="J2:L2"/>
    <mergeCell ref="C2:C3"/>
    <mergeCell ref="D2:D3"/>
    <mergeCell ref="E2:E3"/>
    <mergeCell ref="F2:F3"/>
    <mergeCell ref="P2:P3"/>
    <mergeCell ref="G2:G3"/>
    <mergeCell ref="H2:H3"/>
    <mergeCell ref="I2:I3"/>
    <mergeCell ref="M2:M3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Y248"/>
  <sheetViews>
    <sheetView topLeftCell="A142" workbookViewId="0">
      <selection activeCell="AE154" sqref="AE154:AH154"/>
    </sheetView>
  </sheetViews>
  <sheetFormatPr defaultRowHeight="15" x14ac:dyDescent="0.25"/>
  <cols>
    <col min="1" max="1" width="9.28515625" customWidth="1"/>
    <col min="2" max="2" width="7.5703125" customWidth="1"/>
    <col min="3" max="3" width="6.7109375" customWidth="1"/>
    <col min="4" max="4" width="12.140625" customWidth="1"/>
    <col min="5" max="5" width="5.85546875" customWidth="1"/>
    <col min="6" max="6" width="8.28515625" customWidth="1"/>
    <col min="7" max="7" width="9" customWidth="1"/>
    <col min="8" max="8" width="7.7109375" customWidth="1"/>
    <col min="9" max="9" width="6.140625" customWidth="1"/>
    <col min="10" max="10" width="6.7109375" customWidth="1"/>
    <col min="11" max="11" width="4.28515625" customWidth="1"/>
    <col min="12" max="12" width="4.85546875" customWidth="1"/>
    <col min="13" max="13" width="5.140625" customWidth="1"/>
    <col min="14" max="14" width="6.28515625" customWidth="1"/>
    <col min="15" max="15" width="5" customWidth="1"/>
    <col min="16" max="16" width="5.28515625" customWidth="1"/>
    <col min="17" max="17" width="7.5703125" customWidth="1"/>
    <col min="18" max="18" width="4.7109375" customWidth="1"/>
    <col min="19" max="19" width="7.5703125" customWidth="1"/>
    <col min="20" max="20" width="5" customWidth="1"/>
    <col min="21" max="21" width="7.42578125" customWidth="1"/>
    <col min="22" max="22" width="6.7109375" customWidth="1"/>
    <col min="23" max="23" width="7.140625" customWidth="1"/>
    <col min="24" max="24" width="6" customWidth="1"/>
    <col min="25" max="25" width="5.7109375" customWidth="1"/>
    <col min="26" max="26" width="6.5703125" customWidth="1"/>
    <col min="27" max="27" width="4.28515625" customWidth="1"/>
    <col min="28" max="28" width="5.85546875" customWidth="1"/>
    <col min="29" max="29" width="5.28515625" customWidth="1"/>
    <col min="30" max="30" width="10.28515625" customWidth="1"/>
    <col min="31" max="31" width="9" customWidth="1"/>
    <col min="32" max="32" width="9.42578125" customWidth="1"/>
    <col min="33" max="33" width="8.28515625" customWidth="1"/>
    <col min="34" max="34" width="9.85546875" customWidth="1"/>
    <col min="35" max="35" width="6.5703125" customWidth="1"/>
    <col min="36" max="36" width="5.7109375" customWidth="1"/>
    <col min="37" max="37" width="6.42578125" customWidth="1"/>
    <col min="38" max="38" width="5.28515625" customWidth="1"/>
    <col min="39" max="39" width="3.42578125" customWidth="1"/>
    <col min="40" max="40" width="5.42578125" customWidth="1"/>
    <col min="41" max="41" width="4.5703125" customWidth="1"/>
    <col min="42" max="42" width="3.5703125" customWidth="1"/>
    <col min="43" max="43" width="6" customWidth="1"/>
    <col min="44" max="45" width="4.5703125" customWidth="1"/>
    <col min="46" max="46" width="4" customWidth="1"/>
    <col min="47" max="48" width="4.5703125" customWidth="1"/>
    <col min="49" max="49" width="6" customWidth="1"/>
    <col min="50" max="50" width="9.140625" customWidth="1"/>
    <col min="51" max="51" width="8" customWidth="1"/>
  </cols>
  <sheetData>
    <row r="1" spans="1:23" x14ac:dyDescent="0.25">
      <c r="A1" s="148" t="s">
        <v>191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</row>
    <row r="2" spans="1:23" ht="15" customHeigh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</row>
    <row r="3" spans="1:23" ht="15" customHeight="1" x14ac:dyDescent="0.25">
      <c r="A3" s="149" t="s">
        <v>192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</row>
    <row r="4" spans="1:23" ht="15" customHeight="1" x14ac:dyDescent="0.25">
      <c r="A4" s="149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</row>
    <row r="5" spans="1:23" x14ac:dyDescent="0.25">
      <c r="A5" s="126" t="s">
        <v>90</v>
      </c>
      <c r="B5" s="126"/>
    </row>
    <row r="6" spans="1:23" x14ac:dyDescent="0.25">
      <c r="B6" t="s">
        <v>186</v>
      </c>
      <c r="F6" s="27">
        <v>210</v>
      </c>
      <c r="G6" t="s">
        <v>91</v>
      </c>
    </row>
    <row r="7" spans="1:23" x14ac:dyDescent="0.25">
      <c r="B7" t="s">
        <v>187</v>
      </c>
      <c r="F7" s="28">
        <v>11</v>
      </c>
      <c r="G7" t="s">
        <v>188</v>
      </c>
    </row>
    <row r="8" spans="1:23" x14ac:dyDescent="0.25">
      <c r="B8" t="s">
        <v>96</v>
      </c>
      <c r="F8" s="27">
        <v>3</v>
      </c>
      <c r="G8" t="s">
        <v>95</v>
      </c>
    </row>
    <row r="9" spans="1:23" x14ac:dyDescent="0.25">
      <c r="B9" t="s">
        <v>93</v>
      </c>
      <c r="F9" s="27" t="s">
        <v>94</v>
      </c>
    </row>
    <row r="10" spans="1:23" x14ac:dyDescent="0.25">
      <c r="B10" t="s">
        <v>189</v>
      </c>
      <c r="F10" s="27">
        <v>60</v>
      </c>
      <c r="G10" t="s">
        <v>190</v>
      </c>
    </row>
    <row r="12" spans="1:23" x14ac:dyDescent="0.25">
      <c r="A12" t="s">
        <v>109</v>
      </c>
    </row>
    <row r="13" spans="1:23" x14ac:dyDescent="0.25">
      <c r="B13" t="s">
        <v>193</v>
      </c>
    </row>
    <row r="14" spans="1:23" x14ac:dyDescent="0.25">
      <c r="B14" t="s">
        <v>194</v>
      </c>
    </row>
    <row r="15" spans="1:23" x14ac:dyDescent="0.25">
      <c r="B15" t="s">
        <v>195</v>
      </c>
    </row>
    <row r="16" spans="1:23" x14ac:dyDescent="0.25">
      <c r="B16" t="s">
        <v>196</v>
      </c>
    </row>
    <row r="17" spans="1:9" x14ac:dyDescent="0.25">
      <c r="B17" t="s">
        <v>197</v>
      </c>
    </row>
    <row r="18" spans="1:9" x14ac:dyDescent="0.25">
      <c r="B18" t="s">
        <v>198</v>
      </c>
    </row>
    <row r="19" spans="1:9" x14ac:dyDescent="0.25">
      <c r="B19" t="s">
        <v>199</v>
      </c>
    </row>
    <row r="20" spans="1:9" x14ac:dyDescent="0.25">
      <c r="B20" t="s">
        <v>200</v>
      </c>
    </row>
    <row r="21" spans="1:9" x14ac:dyDescent="0.25">
      <c r="B21" t="s">
        <v>201</v>
      </c>
    </row>
    <row r="22" spans="1:9" x14ac:dyDescent="0.25">
      <c r="B22" t="s">
        <v>202</v>
      </c>
    </row>
    <row r="23" spans="1:9" x14ac:dyDescent="0.25">
      <c r="B23" t="s">
        <v>203</v>
      </c>
    </row>
    <row r="24" spans="1:9" x14ac:dyDescent="0.25">
      <c r="B24" t="s">
        <v>204</v>
      </c>
    </row>
    <row r="26" spans="1:9" x14ac:dyDescent="0.25">
      <c r="A26" s="157" t="s">
        <v>223</v>
      </c>
      <c r="B26" s="157"/>
      <c r="C26" s="157"/>
      <c r="D26" s="157"/>
      <c r="E26" s="157"/>
      <c r="F26" s="157"/>
      <c r="G26" s="157"/>
      <c r="H26" s="157"/>
      <c r="I26" s="157"/>
    </row>
    <row r="27" spans="1:9" x14ac:dyDescent="0.25">
      <c r="A27" s="157"/>
      <c r="B27" s="157"/>
      <c r="C27" s="157"/>
      <c r="D27" s="157"/>
      <c r="E27" s="157"/>
      <c r="F27" s="157"/>
      <c r="G27" s="157"/>
      <c r="H27" s="157"/>
      <c r="I27" s="157"/>
    </row>
    <row r="28" spans="1:9" ht="15" customHeight="1" x14ac:dyDescent="0.25">
      <c r="A28" s="110" t="s">
        <v>15</v>
      </c>
      <c r="B28" s="110" t="s">
        <v>205</v>
      </c>
      <c r="C28" s="110"/>
      <c r="D28" s="158" t="s">
        <v>224</v>
      </c>
      <c r="E28" s="155"/>
      <c r="F28" s="155"/>
      <c r="G28" s="155"/>
      <c r="H28" s="155"/>
    </row>
    <row r="29" spans="1:9" ht="25.5" x14ac:dyDescent="0.25">
      <c r="A29" s="110"/>
      <c r="B29" s="150" t="s">
        <v>222</v>
      </c>
      <c r="C29" s="89" t="s">
        <v>206</v>
      </c>
      <c r="D29" s="158"/>
      <c r="E29" s="155"/>
      <c r="F29" s="156"/>
      <c r="G29" s="156"/>
      <c r="H29" s="156"/>
    </row>
    <row r="30" spans="1:9" ht="25.5" x14ac:dyDescent="0.25">
      <c r="A30" s="153" t="s">
        <v>217</v>
      </c>
      <c r="B30" s="151">
        <v>77.400000000000006</v>
      </c>
      <c r="C30" s="154">
        <v>4.2</v>
      </c>
      <c r="D30" s="159">
        <f t="shared" ref="D30:D54" si="0">B30+C30</f>
        <v>81.600000000000009</v>
      </c>
      <c r="E30" s="152"/>
      <c r="F30" s="156"/>
      <c r="G30" s="156"/>
      <c r="H30" s="156"/>
    </row>
    <row r="31" spans="1:9" ht="25.5" x14ac:dyDescent="0.25">
      <c r="A31" s="153" t="s">
        <v>218</v>
      </c>
      <c r="B31" s="151">
        <v>5.38</v>
      </c>
      <c r="C31" s="154">
        <v>0.28999999999999998</v>
      </c>
      <c r="D31" s="159">
        <f t="shared" si="0"/>
        <v>5.67</v>
      </c>
      <c r="E31" s="152"/>
      <c r="F31" s="156"/>
      <c r="G31" s="156"/>
      <c r="H31" s="156"/>
    </row>
    <row r="32" spans="1:9" x14ac:dyDescent="0.25">
      <c r="A32" s="153" t="s">
        <v>80</v>
      </c>
      <c r="B32" s="151">
        <v>780</v>
      </c>
      <c r="C32" s="154">
        <v>42</v>
      </c>
      <c r="D32" s="159">
        <f t="shared" si="0"/>
        <v>822</v>
      </c>
      <c r="E32" s="152"/>
      <c r="F32" s="156"/>
      <c r="G32" s="156"/>
      <c r="H32" s="156"/>
    </row>
    <row r="33" spans="1:17" x14ac:dyDescent="0.25">
      <c r="A33" s="153" t="s">
        <v>207</v>
      </c>
      <c r="B33" s="151">
        <v>43</v>
      </c>
      <c r="C33" s="154">
        <v>2.2999999999999998</v>
      </c>
      <c r="D33" s="159">
        <f t="shared" si="0"/>
        <v>45.3</v>
      </c>
      <c r="E33" s="152"/>
      <c r="F33" s="156"/>
      <c r="G33" s="156"/>
      <c r="H33" s="156"/>
    </row>
    <row r="34" spans="1:17" ht="31.5" customHeight="1" x14ac:dyDescent="0.25">
      <c r="A34" s="153" t="s">
        <v>208</v>
      </c>
      <c r="B34" s="151">
        <v>25.8</v>
      </c>
      <c r="C34" s="154">
        <v>1.4</v>
      </c>
      <c r="D34" s="159">
        <f t="shared" si="0"/>
        <v>27.2</v>
      </c>
      <c r="E34" s="152"/>
      <c r="F34" s="156"/>
      <c r="G34" s="156"/>
      <c r="H34" s="156"/>
    </row>
    <row r="35" spans="1:17" ht="25.5" x14ac:dyDescent="0.25">
      <c r="A35" s="153" t="s">
        <v>219</v>
      </c>
      <c r="B35" s="151">
        <v>377</v>
      </c>
      <c r="C35" s="154">
        <v>20</v>
      </c>
      <c r="D35" s="159">
        <f t="shared" si="0"/>
        <v>397</v>
      </c>
      <c r="E35" s="152"/>
      <c r="F35" s="156"/>
      <c r="G35" s="156"/>
      <c r="H35" s="156"/>
    </row>
    <row r="36" spans="1:17" x14ac:dyDescent="0.25">
      <c r="A36" s="153" t="s">
        <v>81</v>
      </c>
      <c r="B36" s="151">
        <v>31</v>
      </c>
      <c r="C36" s="154">
        <v>1.7</v>
      </c>
      <c r="D36" s="159">
        <f t="shared" si="0"/>
        <v>32.700000000000003</v>
      </c>
      <c r="E36" s="152"/>
      <c r="F36" s="156"/>
      <c r="G36" s="156"/>
      <c r="H36" s="156"/>
    </row>
    <row r="37" spans="1:17" x14ac:dyDescent="0.25">
      <c r="A37" s="153" t="s">
        <v>82</v>
      </c>
      <c r="B37" s="151">
        <v>50</v>
      </c>
      <c r="C37" s="154">
        <v>2.7</v>
      </c>
      <c r="D37" s="159">
        <f t="shared" si="0"/>
        <v>52.7</v>
      </c>
      <c r="E37" s="152"/>
      <c r="F37" s="156"/>
      <c r="G37" s="156"/>
      <c r="H37" s="156"/>
    </row>
    <row r="38" spans="1:17" x14ac:dyDescent="0.25">
      <c r="A38" s="153" t="s">
        <v>83</v>
      </c>
      <c r="B38" s="151">
        <v>41</v>
      </c>
      <c r="C38" s="154">
        <v>2.2000000000000002</v>
      </c>
      <c r="D38" s="159">
        <f t="shared" si="0"/>
        <v>43.2</v>
      </c>
      <c r="E38" s="152"/>
      <c r="F38" s="156"/>
      <c r="G38" s="156"/>
      <c r="H38" s="156"/>
    </row>
    <row r="39" spans="1:17" x14ac:dyDescent="0.25">
      <c r="A39" s="153" t="s">
        <v>84</v>
      </c>
      <c r="B39" s="151">
        <v>624</v>
      </c>
      <c r="C39" s="154">
        <v>34</v>
      </c>
      <c r="D39" s="159">
        <f t="shared" si="0"/>
        <v>658</v>
      </c>
      <c r="E39" s="152"/>
      <c r="F39" s="156"/>
      <c r="G39" s="156"/>
      <c r="H39" s="156"/>
    </row>
    <row r="40" spans="1:17" x14ac:dyDescent="0.25">
      <c r="A40" s="153" t="s">
        <v>85</v>
      </c>
      <c r="B40" s="151">
        <v>91</v>
      </c>
      <c r="C40" s="154">
        <v>5</v>
      </c>
      <c r="D40" s="159">
        <f t="shared" si="0"/>
        <v>96</v>
      </c>
      <c r="E40" s="152"/>
      <c r="F40" s="156"/>
      <c r="G40" s="156"/>
      <c r="H40" s="156"/>
    </row>
    <row r="41" spans="1:17" x14ac:dyDescent="0.25">
      <c r="A41" s="153" t="s">
        <v>86</v>
      </c>
      <c r="B41" s="151">
        <v>468</v>
      </c>
      <c r="C41" s="154">
        <v>25</v>
      </c>
      <c r="D41" s="159">
        <f t="shared" si="0"/>
        <v>493</v>
      </c>
      <c r="E41" s="152"/>
      <c r="F41" s="156"/>
      <c r="G41" s="156"/>
      <c r="H41" s="156"/>
    </row>
    <row r="42" spans="1:17" x14ac:dyDescent="0.25">
      <c r="A42" s="153" t="s">
        <v>88</v>
      </c>
      <c r="B42" s="151">
        <v>253</v>
      </c>
      <c r="C42" s="154">
        <v>14</v>
      </c>
      <c r="D42" s="159">
        <f t="shared" si="0"/>
        <v>267</v>
      </c>
      <c r="E42" s="152"/>
      <c r="F42" s="156"/>
      <c r="G42" s="156"/>
      <c r="H42" s="156"/>
    </row>
    <row r="43" spans="1:17" x14ac:dyDescent="0.25">
      <c r="A43" s="153" t="s">
        <v>87</v>
      </c>
      <c r="B43" s="151">
        <v>9</v>
      </c>
      <c r="C43" s="154">
        <v>0.5</v>
      </c>
      <c r="D43" s="159">
        <f t="shared" si="0"/>
        <v>9.5</v>
      </c>
      <c r="E43" s="152"/>
      <c r="F43" s="156"/>
      <c r="G43" s="156"/>
      <c r="H43" s="156"/>
    </row>
    <row r="44" spans="1:17" x14ac:dyDescent="0.25">
      <c r="A44" s="153" t="s">
        <v>89</v>
      </c>
      <c r="B44" s="151">
        <v>1.9</v>
      </c>
      <c r="C44" s="154">
        <v>0.1</v>
      </c>
      <c r="D44" s="159">
        <f t="shared" si="0"/>
        <v>2</v>
      </c>
      <c r="E44" s="152"/>
      <c r="F44" s="156"/>
      <c r="G44" s="156"/>
      <c r="H44" s="156"/>
    </row>
    <row r="45" spans="1:17" x14ac:dyDescent="0.25">
      <c r="A45" s="153" t="s">
        <v>221</v>
      </c>
      <c r="B45" s="151">
        <v>62</v>
      </c>
      <c r="C45" s="154">
        <v>3.4</v>
      </c>
      <c r="D45" s="159">
        <f t="shared" si="0"/>
        <v>65.400000000000006</v>
      </c>
      <c r="E45" s="152"/>
      <c r="F45" s="156"/>
      <c r="G45" s="156"/>
      <c r="H45" s="156"/>
    </row>
    <row r="46" spans="1:17" ht="28.5" x14ac:dyDescent="0.25">
      <c r="A46" s="153" t="s">
        <v>220</v>
      </c>
      <c r="B46" s="151">
        <v>31</v>
      </c>
      <c r="C46" s="154">
        <v>1.7</v>
      </c>
      <c r="D46" s="159">
        <f t="shared" si="0"/>
        <v>32.700000000000003</v>
      </c>
      <c r="E46" s="152"/>
      <c r="F46" s="160" t="s">
        <v>225</v>
      </c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</row>
    <row r="47" spans="1:17" ht="25.5" x14ac:dyDescent="0.25">
      <c r="A47" s="154" t="s">
        <v>209</v>
      </c>
      <c r="B47" s="151">
        <v>3.1</v>
      </c>
      <c r="C47" s="154">
        <v>0.17</v>
      </c>
      <c r="D47" s="159">
        <f t="shared" si="0"/>
        <v>3.27</v>
      </c>
      <c r="E47" s="152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</row>
    <row r="48" spans="1:17" x14ac:dyDescent="0.25">
      <c r="A48" s="154" t="s">
        <v>210</v>
      </c>
      <c r="B48" s="151">
        <v>220</v>
      </c>
      <c r="C48" s="154">
        <v>12</v>
      </c>
      <c r="D48" s="159">
        <f t="shared" si="0"/>
        <v>232</v>
      </c>
      <c r="E48" s="152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</row>
    <row r="49" spans="1:17" x14ac:dyDescent="0.25">
      <c r="A49" s="154" t="s">
        <v>211</v>
      </c>
      <c r="B49" s="151">
        <v>15</v>
      </c>
      <c r="C49" s="154">
        <v>0.8</v>
      </c>
      <c r="D49" s="159">
        <f t="shared" si="0"/>
        <v>15.8</v>
      </c>
      <c r="E49" s="152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</row>
    <row r="50" spans="1:17" ht="15" customHeight="1" x14ac:dyDescent="0.25">
      <c r="A50" s="154" t="s">
        <v>212</v>
      </c>
      <c r="B50" s="151">
        <v>38</v>
      </c>
      <c r="C50" s="154">
        <v>2</v>
      </c>
      <c r="D50" s="159">
        <f t="shared" si="0"/>
        <v>40</v>
      </c>
      <c r="E50" s="152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</row>
    <row r="51" spans="1:17" x14ac:dyDescent="0.25">
      <c r="A51" s="154" t="s">
        <v>213</v>
      </c>
      <c r="B51" s="151">
        <v>124</v>
      </c>
      <c r="C51" s="154">
        <v>6.7</v>
      </c>
      <c r="D51" s="159">
        <f t="shared" si="0"/>
        <v>130.69999999999999</v>
      </c>
      <c r="E51" s="152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</row>
    <row r="52" spans="1:17" x14ac:dyDescent="0.25">
      <c r="A52" s="154" t="s">
        <v>214</v>
      </c>
      <c r="B52" s="151">
        <v>6.2</v>
      </c>
      <c r="C52" s="154">
        <v>0.34</v>
      </c>
      <c r="D52" s="159">
        <f t="shared" si="0"/>
        <v>6.54</v>
      </c>
      <c r="E52" s="152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</row>
    <row r="53" spans="1:17" x14ac:dyDescent="0.25">
      <c r="A53" s="154" t="s">
        <v>215</v>
      </c>
      <c r="B53" s="151">
        <v>436</v>
      </c>
      <c r="C53" s="154">
        <v>23</v>
      </c>
      <c r="D53" s="159">
        <f t="shared" si="0"/>
        <v>459</v>
      </c>
      <c r="E53" s="152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</row>
    <row r="54" spans="1:17" x14ac:dyDescent="0.25">
      <c r="A54" s="154" t="s">
        <v>216</v>
      </c>
      <c r="B54" s="151">
        <v>156</v>
      </c>
      <c r="C54" s="154">
        <v>8.4</v>
      </c>
      <c r="D54" s="159">
        <f t="shared" si="0"/>
        <v>164.4</v>
      </c>
      <c r="E54" s="152"/>
      <c r="F54" s="156"/>
      <c r="G54" s="156"/>
      <c r="H54" s="156"/>
    </row>
    <row r="55" spans="1:17" x14ac:dyDescent="0.25">
      <c r="D55" s="156"/>
      <c r="E55" s="156"/>
      <c r="F55" s="156"/>
      <c r="G55" s="156"/>
      <c r="H55" s="156"/>
    </row>
    <row r="56" spans="1:17" x14ac:dyDescent="0.25">
      <c r="A56" t="s">
        <v>226</v>
      </c>
    </row>
    <row r="57" spans="1:17" x14ac:dyDescent="0.25">
      <c r="B57" t="s">
        <v>227</v>
      </c>
    </row>
    <row r="58" spans="1:17" x14ac:dyDescent="0.25">
      <c r="B58" t="s">
        <v>228</v>
      </c>
    </row>
    <row r="59" spans="1:17" x14ac:dyDescent="0.25">
      <c r="B59" t="s">
        <v>229</v>
      </c>
    </row>
    <row r="60" spans="1:17" x14ac:dyDescent="0.25">
      <c r="B60" t="s">
        <v>230</v>
      </c>
    </row>
    <row r="62" spans="1:17" x14ac:dyDescent="0.25">
      <c r="A62" t="s">
        <v>101</v>
      </c>
    </row>
    <row r="63" spans="1:17" x14ac:dyDescent="0.25">
      <c r="A63" t="s">
        <v>103</v>
      </c>
      <c r="G63" s="159">
        <f>D30</f>
        <v>81.600000000000009</v>
      </c>
      <c r="H63" t="s">
        <v>231</v>
      </c>
    </row>
    <row r="64" spans="1:17" x14ac:dyDescent="0.25">
      <c r="B64" t="str">
        <f>B57</f>
        <v xml:space="preserve"> - концентраты - 50-75%</v>
      </c>
      <c r="E64" s="1" t="s">
        <v>102</v>
      </c>
      <c r="F64" s="93">
        <v>60</v>
      </c>
      <c r="G64" t="s">
        <v>92</v>
      </c>
      <c r="H64" s="1" t="s">
        <v>104</v>
      </c>
      <c r="I64" s="27">
        <f>G63</f>
        <v>81.600000000000009</v>
      </c>
      <c r="J64" s="3" t="s">
        <v>102</v>
      </c>
      <c r="K64" s="167">
        <f xml:space="preserve"> ROUND( (F64*I64/100), 1)</f>
        <v>49</v>
      </c>
      <c r="L64" t="s">
        <v>231</v>
      </c>
    </row>
    <row r="65" spans="1:21" x14ac:dyDescent="0.25">
      <c r="B65" t="str">
        <f>B58</f>
        <v xml:space="preserve"> - грубые - 7-10%</v>
      </c>
      <c r="E65" s="1" t="s">
        <v>102</v>
      </c>
      <c r="F65" s="37">
        <v>10</v>
      </c>
      <c r="G65" t="s">
        <v>92</v>
      </c>
      <c r="H65" s="1" t="s">
        <v>104</v>
      </c>
      <c r="I65" s="37">
        <f>G63</f>
        <v>81.600000000000009</v>
      </c>
      <c r="J65" s="3" t="s">
        <v>102</v>
      </c>
      <c r="K65" s="167">
        <f xml:space="preserve"> ROUND( (F65*I65/100), 1)</f>
        <v>8.1999999999999993</v>
      </c>
      <c r="L65" t="s">
        <v>231</v>
      </c>
      <c r="R65">
        <f>G63</f>
        <v>81.600000000000009</v>
      </c>
      <c r="S65" t="s">
        <v>105</v>
      </c>
    </row>
    <row r="66" spans="1:21" x14ac:dyDescent="0.25">
      <c r="B66" t="str">
        <f>B60</f>
        <v xml:space="preserve"> - жив. происх. - 5-7%</v>
      </c>
      <c r="E66" s="92" t="s">
        <v>102</v>
      </c>
      <c r="F66" s="162">
        <v>7</v>
      </c>
      <c r="G66" t="s">
        <v>92</v>
      </c>
      <c r="H66" s="92" t="s">
        <v>104</v>
      </c>
      <c r="I66" s="162">
        <f>G63</f>
        <v>81.600000000000009</v>
      </c>
      <c r="J66" s="91" t="s">
        <v>102</v>
      </c>
      <c r="K66" s="167">
        <f xml:space="preserve"> ROUND( (F66*I66/100), 1)</f>
        <v>5.7</v>
      </c>
      <c r="L66" t="s">
        <v>231</v>
      </c>
      <c r="N66" s="92"/>
      <c r="P66" s="92"/>
      <c r="R66" s="92"/>
    </row>
    <row r="67" spans="1:21" x14ac:dyDescent="0.25">
      <c r="B67" t="str">
        <f>B59</f>
        <v xml:space="preserve"> - сочные - 25-35%</v>
      </c>
      <c r="E67" s="1" t="s">
        <v>102</v>
      </c>
      <c r="F67" s="93">
        <f>100-(F64+F65+F66)</f>
        <v>23</v>
      </c>
      <c r="G67" t="s">
        <v>92</v>
      </c>
      <c r="H67" s="1" t="s">
        <v>104</v>
      </c>
      <c r="I67" s="93">
        <f>G63</f>
        <v>81.600000000000009</v>
      </c>
      <c r="J67" s="3" t="s">
        <v>102</v>
      </c>
      <c r="K67" s="167">
        <f xml:space="preserve"> ROUND( (F67*I67/100), 1)</f>
        <v>18.8</v>
      </c>
      <c r="L67" t="s">
        <v>231</v>
      </c>
    </row>
    <row r="68" spans="1:21" x14ac:dyDescent="0.25">
      <c r="F68" s="165">
        <f>SUM(F64:F67)</f>
        <v>100</v>
      </c>
      <c r="G68" t="s">
        <v>92</v>
      </c>
      <c r="M68" s="164">
        <f>K64</f>
        <v>49</v>
      </c>
      <c r="N68" s="1" t="s">
        <v>100</v>
      </c>
      <c r="O68" s="164">
        <f>K65</f>
        <v>8.1999999999999993</v>
      </c>
      <c r="P68" s="1" t="s">
        <v>100</v>
      </c>
      <c r="Q68" s="164">
        <f>K66</f>
        <v>5.7</v>
      </c>
      <c r="R68" s="92" t="s">
        <v>100</v>
      </c>
      <c r="S68" s="164">
        <f>K67</f>
        <v>18.8</v>
      </c>
      <c r="T68" t="s">
        <v>102</v>
      </c>
      <c r="U68" s="163">
        <f xml:space="preserve"> ROUND( SUM(M68,O68,Q68,S68), 1)</f>
        <v>81.7</v>
      </c>
    </row>
    <row r="69" spans="1:21" x14ac:dyDescent="0.25">
      <c r="A69" t="s">
        <v>106</v>
      </c>
    </row>
    <row r="70" spans="1:21" x14ac:dyDescent="0.25">
      <c r="B70" t="s">
        <v>107</v>
      </c>
    </row>
    <row r="72" spans="1:21" x14ac:dyDescent="0.25">
      <c r="B72" t="s">
        <v>119</v>
      </c>
    </row>
    <row r="73" spans="1:21" x14ac:dyDescent="0.25">
      <c r="C73" s="45" t="s">
        <v>116</v>
      </c>
    </row>
    <row r="74" spans="1:21" x14ac:dyDescent="0.25">
      <c r="D74" t="s">
        <v>232</v>
      </c>
      <c r="H74">
        <v>10</v>
      </c>
      <c r="I74" t="s">
        <v>92</v>
      </c>
    </row>
    <row r="75" spans="1:21" x14ac:dyDescent="0.25">
      <c r="G75" s="159">
        <f>F65</f>
        <v>10</v>
      </c>
      <c r="H75" s="41">
        <f>SUM(H74:H74)</f>
        <v>10</v>
      </c>
      <c r="I75" t="s">
        <v>92</v>
      </c>
    </row>
    <row r="77" spans="1:21" x14ac:dyDescent="0.25">
      <c r="C77" s="45" t="s">
        <v>123</v>
      </c>
    </row>
    <row r="78" spans="1:21" x14ac:dyDescent="0.25">
      <c r="D78" t="s">
        <v>233</v>
      </c>
      <c r="H78">
        <v>10</v>
      </c>
      <c r="I78" t="s">
        <v>92</v>
      </c>
    </row>
    <row r="79" spans="1:21" x14ac:dyDescent="0.25">
      <c r="D79" t="s">
        <v>110</v>
      </c>
      <c r="H79">
        <v>5</v>
      </c>
      <c r="I79" t="s">
        <v>92</v>
      </c>
    </row>
    <row r="80" spans="1:21" x14ac:dyDescent="0.25">
      <c r="D80" t="s">
        <v>111</v>
      </c>
      <c r="H80">
        <v>8</v>
      </c>
      <c r="I80" t="s">
        <v>92</v>
      </c>
    </row>
    <row r="81" spans="2:13" x14ac:dyDescent="0.25">
      <c r="G81" s="159">
        <f>F67</f>
        <v>23</v>
      </c>
      <c r="H81" s="41">
        <f>SUM(H78:H80)</f>
        <v>23</v>
      </c>
      <c r="I81" t="s">
        <v>92</v>
      </c>
    </row>
    <row r="83" spans="2:13" x14ac:dyDescent="0.25">
      <c r="C83" s="45" t="s">
        <v>234</v>
      </c>
    </row>
    <row r="84" spans="2:13" x14ac:dyDescent="0.25">
      <c r="D84" t="s">
        <v>235</v>
      </c>
      <c r="H84">
        <v>5</v>
      </c>
      <c r="I84" t="s">
        <v>92</v>
      </c>
    </row>
    <row r="85" spans="2:13" x14ac:dyDescent="0.25">
      <c r="D85" t="s">
        <v>236</v>
      </c>
      <c r="H85">
        <v>2</v>
      </c>
      <c r="I85" t="s">
        <v>92</v>
      </c>
    </row>
    <row r="86" spans="2:13" x14ac:dyDescent="0.25">
      <c r="G86" s="159">
        <f>F66</f>
        <v>7</v>
      </c>
      <c r="H86" s="41">
        <f>SUM(H84:H85)</f>
        <v>7</v>
      </c>
      <c r="I86" t="s">
        <v>92</v>
      </c>
    </row>
    <row r="90" spans="2:13" x14ac:dyDescent="0.25">
      <c r="B90" t="s">
        <v>120</v>
      </c>
    </row>
    <row r="91" spans="2:13" x14ac:dyDescent="0.25">
      <c r="B91" s="45" t="s">
        <v>116</v>
      </c>
      <c r="D91" s="1" t="s">
        <v>102</v>
      </c>
      <c r="E91" s="30">
        <f>K65</f>
        <v>8.1999999999999993</v>
      </c>
      <c r="F91" t="s">
        <v>237</v>
      </c>
    </row>
    <row r="92" spans="2:13" x14ac:dyDescent="0.25">
      <c r="B92" s="46"/>
      <c r="C92" t="s">
        <v>232</v>
      </c>
      <c r="G92">
        <v>100</v>
      </c>
      <c r="H92" t="s">
        <v>92</v>
      </c>
      <c r="I92" s="92" t="s">
        <v>97</v>
      </c>
      <c r="J92" s="92">
        <f>E91</f>
        <v>8.1999999999999993</v>
      </c>
      <c r="K92" s="92" t="s">
        <v>102</v>
      </c>
      <c r="L92" s="166">
        <f>G92*J92/100</f>
        <v>8.1999999999999993</v>
      </c>
      <c r="M92" t="s">
        <v>237</v>
      </c>
    </row>
    <row r="93" spans="2:13" x14ac:dyDescent="0.25">
      <c r="B93" s="46"/>
      <c r="C93" s="125" t="s">
        <v>238</v>
      </c>
      <c r="D93" s="125"/>
      <c r="E93" s="125"/>
      <c r="F93" s="125"/>
      <c r="G93" s="168">
        <f>SUM(G92)</f>
        <v>100</v>
      </c>
      <c r="I93" s="126" t="s">
        <v>118</v>
      </c>
      <c r="J93" s="126"/>
      <c r="K93" s="127"/>
      <c r="L93" s="38">
        <f>SUM(L90:L92)</f>
        <v>8.1999999999999993</v>
      </c>
    </row>
    <row r="94" spans="2:13" x14ac:dyDescent="0.25">
      <c r="B94" s="46"/>
      <c r="C94" s="46"/>
      <c r="D94" s="46"/>
      <c r="E94" s="46"/>
      <c r="F94" s="46"/>
      <c r="G94" s="46"/>
      <c r="I94" s="92"/>
      <c r="J94" s="92"/>
      <c r="K94" s="92"/>
      <c r="L94" s="92"/>
    </row>
    <row r="95" spans="2:13" x14ac:dyDescent="0.25">
      <c r="B95" s="46"/>
      <c r="C95" s="46"/>
      <c r="D95" s="47"/>
      <c r="E95" s="43"/>
    </row>
    <row r="96" spans="2:13" x14ac:dyDescent="0.25">
      <c r="B96" s="45" t="s">
        <v>123</v>
      </c>
      <c r="D96" s="92" t="s">
        <v>102</v>
      </c>
      <c r="E96" s="30">
        <f>K67</f>
        <v>18.8</v>
      </c>
      <c r="F96" t="s">
        <v>237</v>
      </c>
    </row>
    <row r="97" spans="1:16" x14ac:dyDescent="0.25">
      <c r="B97" s="46"/>
      <c r="C97" t="s">
        <v>233</v>
      </c>
      <c r="G97">
        <v>60</v>
      </c>
      <c r="H97" t="s">
        <v>92</v>
      </c>
      <c r="I97" s="92" t="s">
        <v>97</v>
      </c>
      <c r="J97" s="92">
        <f>E96</f>
        <v>18.8</v>
      </c>
      <c r="K97" s="92" t="s">
        <v>102</v>
      </c>
      <c r="L97" s="166">
        <f>G97*J97/100</f>
        <v>11.28</v>
      </c>
      <c r="M97" t="s">
        <v>237</v>
      </c>
    </row>
    <row r="98" spans="1:16" x14ac:dyDescent="0.25">
      <c r="B98" s="46"/>
      <c r="C98" t="s">
        <v>110</v>
      </c>
      <c r="G98">
        <v>30</v>
      </c>
      <c r="H98" t="s">
        <v>92</v>
      </c>
      <c r="I98" s="92" t="s">
        <v>97</v>
      </c>
      <c r="J98" s="92">
        <f>E96</f>
        <v>18.8</v>
      </c>
      <c r="K98" s="92" t="s">
        <v>102</v>
      </c>
      <c r="L98" s="166">
        <f>G98*J98/100</f>
        <v>5.64</v>
      </c>
      <c r="M98" t="s">
        <v>237</v>
      </c>
    </row>
    <row r="99" spans="1:16" x14ac:dyDescent="0.25">
      <c r="B99" s="46"/>
      <c r="C99" t="s">
        <v>111</v>
      </c>
      <c r="G99">
        <v>10</v>
      </c>
      <c r="H99" t="s">
        <v>92</v>
      </c>
      <c r="I99" s="92" t="s">
        <v>97</v>
      </c>
      <c r="J99" s="92">
        <f>E96</f>
        <v>18.8</v>
      </c>
      <c r="K99" s="92" t="s">
        <v>102</v>
      </c>
      <c r="L99" s="166">
        <f>G99*J99/100</f>
        <v>1.88</v>
      </c>
      <c r="M99" t="s">
        <v>237</v>
      </c>
    </row>
    <row r="100" spans="1:16" x14ac:dyDescent="0.25">
      <c r="B100" s="46"/>
      <c r="C100" s="125" t="s">
        <v>238</v>
      </c>
      <c r="D100" s="125"/>
      <c r="E100" s="125"/>
      <c r="F100" s="125"/>
      <c r="G100" s="168">
        <f>SUM(G97:G99)</f>
        <v>100</v>
      </c>
      <c r="I100" s="126" t="s">
        <v>118</v>
      </c>
      <c r="J100" s="126"/>
      <c r="K100" s="127"/>
      <c r="L100" s="38">
        <f>SUM(L97:L99)</f>
        <v>18.799999999999997</v>
      </c>
    </row>
    <row r="102" spans="1:16" x14ac:dyDescent="0.25">
      <c r="B102" s="46"/>
      <c r="C102" s="46"/>
      <c r="D102" s="47"/>
      <c r="E102" s="43"/>
    </row>
    <row r="103" spans="1:16" x14ac:dyDescent="0.25">
      <c r="B103" s="45" t="s">
        <v>234</v>
      </c>
      <c r="D103" s="1" t="s">
        <v>102</v>
      </c>
      <c r="E103" s="169">
        <f>K66</f>
        <v>5.7</v>
      </c>
      <c r="F103" t="s">
        <v>237</v>
      </c>
    </row>
    <row r="104" spans="1:16" x14ac:dyDescent="0.25">
      <c r="C104" t="s">
        <v>235</v>
      </c>
      <c r="G104" s="1" t="s">
        <v>108</v>
      </c>
      <c r="H104">
        <v>80</v>
      </c>
      <c r="I104" t="s">
        <v>92</v>
      </c>
      <c r="J104" s="1" t="s">
        <v>97</v>
      </c>
      <c r="K104">
        <f>E103</f>
        <v>5.7</v>
      </c>
      <c r="L104" s="1" t="s">
        <v>102</v>
      </c>
      <c r="M104" s="29">
        <f>K104*H104/100</f>
        <v>4.5599999999999996</v>
      </c>
      <c r="N104" t="s">
        <v>237</v>
      </c>
      <c r="P104" s="1"/>
    </row>
    <row r="105" spans="1:16" x14ac:dyDescent="0.25">
      <c r="C105" t="s">
        <v>236</v>
      </c>
      <c r="G105" s="1" t="s">
        <v>108</v>
      </c>
      <c r="H105">
        <v>20</v>
      </c>
      <c r="I105" t="s">
        <v>92</v>
      </c>
      <c r="J105" s="1" t="s">
        <v>97</v>
      </c>
      <c r="K105">
        <f>E103</f>
        <v>5.7</v>
      </c>
      <c r="L105" s="1" t="s">
        <v>102</v>
      </c>
      <c r="M105" s="29">
        <f t="shared" ref="M105" si="1">K105*H105/100</f>
        <v>1.1399999999999999</v>
      </c>
      <c r="N105" t="s">
        <v>237</v>
      </c>
      <c r="P105" s="1"/>
    </row>
    <row r="106" spans="1:16" x14ac:dyDescent="0.25">
      <c r="C106" s="125" t="s">
        <v>117</v>
      </c>
      <c r="D106" s="125"/>
      <c r="E106" s="125"/>
      <c r="F106" s="125"/>
      <c r="G106" s="125"/>
      <c r="H106" s="41">
        <f>SUM(H104:H105)</f>
        <v>100</v>
      </c>
      <c r="I106" t="s">
        <v>92</v>
      </c>
      <c r="J106" s="126" t="s">
        <v>118</v>
      </c>
      <c r="K106" s="126"/>
      <c r="L106" s="127"/>
      <c r="M106" s="38">
        <f>SUM(M104:M105)</f>
        <v>5.6999999999999993</v>
      </c>
    </row>
    <row r="107" spans="1:16" x14ac:dyDescent="0.25">
      <c r="A107" s="46"/>
      <c r="B107" s="46"/>
      <c r="C107" s="47"/>
      <c r="D107" s="47"/>
      <c r="E107" s="47"/>
      <c r="F107" s="47"/>
      <c r="G107" s="47"/>
      <c r="H107" s="42"/>
      <c r="I107" s="46"/>
      <c r="J107" s="48"/>
      <c r="K107" s="48"/>
      <c r="L107" s="44"/>
      <c r="M107" s="43"/>
      <c r="N107" s="46"/>
    </row>
    <row r="108" spans="1:16" x14ac:dyDescent="0.25">
      <c r="A108" s="46"/>
      <c r="B108" s="46"/>
      <c r="C108" s="47"/>
      <c r="D108" s="47"/>
      <c r="E108" s="47"/>
      <c r="F108" s="47"/>
      <c r="G108" s="47"/>
      <c r="H108" s="42"/>
      <c r="I108" s="46"/>
      <c r="J108" s="48"/>
      <c r="K108" s="48"/>
      <c r="L108" s="44"/>
      <c r="M108" s="43"/>
      <c r="N108" s="46"/>
    </row>
    <row r="109" spans="1:16" x14ac:dyDescent="0.25">
      <c r="B109" t="s">
        <v>121</v>
      </c>
    </row>
    <row r="110" spans="1:16" x14ac:dyDescent="0.25">
      <c r="C110" s="45" t="s">
        <v>116</v>
      </c>
    </row>
    <row r="111" spans="1:16" x14ac:dyDescent="0.25">
      <c r="C111" t="s">
        <v>232</v>
      </c>
      <c r="G111" s="1" t="s">
        <v>108</v>
      </c>
      <c r="H111" s="30">
        <f>L92</f>
        <v>8.1999999999999993</v>
      </c>
      <c r="I111" t="s">
        <v>237</v>
      </c>
      <c r="J111" s="43"/>
      <c r="K111" s="43" t="s">
        <v>122</v>
      </c>
      <c r="L111" s="39">
        <f>'Корма для Ани институт'!F7</f>
        <v>8.01</v>
      </c>
      <c r="M111" s="43" t="s">
        <v>102</v>
      </c>
      <c r="N111" s="49">
        <f>ROUND((H111/L111),2)</f>
        <v>1.02</v>
      </c>
      <c r="O111" s="42" t="s">
        <v>91</v>
      </c>
      <c r="P111" s="43"/>
    </row>
    <row r="112" spans="1:16" x14ac:dyDescent="0.25">
      <c r="H112" s="42"/>
      <c r="I112" s="42"/>
      <c r="J112" s="42"/>
      <c r="K112" s="42"/>
      <c r="L112" s="42"/>
      <c r="M112" s="42"/>
      <c r="N112" s="42"/>
      <c r="O112" s="42"/>
      <c r="P112" s="42"/>
    </row>
    <row r="113" spans="1:51" x14ac:dyDescent="0.25">
      <c r="C113" s="45" t="s">
        <v>123</v>
      </c>
    </row>
    <row r="114" spans="1:51" x14ac:dyDescent="0.25">
      <c r="C114" t="s">
        <v>233</v>
      </c>
      <c r="G114" s="1" t="s">
        <v>108</v>
      </c>
      <c r="H114" s="30">
        <f>L97</f>
        <v>11.28</v>
      </c>
      <c r="I114" t="s">
        <v>237</v>
      </c>
      <c r="K114" s="43" t="s">
        <v>122</v>
      </c>
      <c r="L114" s="39">
        <f>'Корма для Ани институт'!C7</f>
        <v>2.82</v>
      </c>
      <c r="M114" s="43" t="s">
        <v>102</v>
      </c>
      <c r="N114" s="50">
        <f xml:space="preserve"> ROUND( (H114/L114), 2)</f>
        <v>4</v>
      </c>
      <c r="O114" s="42" t="s">
        <v>91</v>
      </c>
    </row>
    <row r="115" spans="1:51" x14ac:dyDescent="0.25">
      <c r="C115" t="s">
        <v>110</v>
      </c>
      <c r="G115" s="1" t="s">
        <v>108</v>
      </c>
      <c r="H115" s="30">
        <f>L98</f>
        <v>5.64</v>
      </c>
      <c r="I115" t="s">
        <v>237</v>
      </c>
      <c r="K115" s="43" t="s">
        <v>122</v>
      </c>
      <c r="L115" s="39">
        <f>'Корма для Ани институт'!D7</f>
        <v>1.65</v>
      </c>
      <c r="M115" s="43" t="s">
        <v>102</v>
      </c>
      <c r="N115" s="50">
        <f t="shared" ref="N115:N116" si="2" xml:space="preserve"> ROUND( (H115/L115), 2)</f>
        <v>3.42</v>
      </c>
      <c r="O115" s="42" t="s">
        <v>91</v>
      </c>
    </row>
    <row r="116" spans="1:51" x14ac:dyDescent="0.25">
      <c r="C116" t="s">
        <v>111</v>
      </c>
      <c r="G116" s="1" t="s">
        <v>108</v>
      </c>
      <c r="H116" s="30">
        <f>L99</f>
        <v>1.88</v>
      </c>
      <c r="I116" t="s">
        <v>237</v>
      </c>
      <c r="K116" s="43" t="s">
        <v>122</v>
      </c>
      <c r="L116" s="39">
        <f>'Корма для Ани институт'!E7</f>
        <v>2.84</v>
      </c>
      <c r="M116" s="43" t="s">
        <v>102</v>
      </c>
      <c r="N116" s="50">
        <f t="shared" si="2"/>
        <v>0.66</v>
      </c>
      <c r="O116" s="42" t="s">
        <v>91</v>
      </c>
    </row>
    <row r="118" spans="1:51" x14ac:dyDescent="0.25">
      <c r="C118" s="45" t="s">
        <v>234</v>
      </c>
    </row>
    <row r="119" spans="1:51" x14ac:dyDescent="0.25">
      <c r="C119" t="s">
        <v>235</v>
      </c>
      <c r="G119" s="92" t="s">
        <v>108</v>
      </c>
      <c r="H119" s="30">
        <f>M104</f>
        <v>4.5599999999999996</v>
      </c>
      <c r="I119" t="s">
        <v>237</v>
      </c>
      <c r="K119" s="43" t="s">
        <v>122</v>
      </c>
      <c r="L119" s="39">
        <f>'Корма для Ани институт'!M7</f>
        <v>12.31</v>
      </c>
      <c r="M119" s="43" t="s">
        <v>102</v>
      </c>
      <c r="N119" s="50">
        <f xml:space="preserve"> ROUND( (H119/L119), 2)</f>
        <v>0.37</v>
      </c>
      <c r="O119" s="42" t="s">
        <v>91</v>
      </c>
    </row>
    <row r="120" spans="1:51" x14ac:dyDescent="0.25">
      <c r="C120" t="s">
        <v>236</v>
      </c>
      <c r="G120" s="92" t="s">
        <v>108</v>
      </c>
      <c r="H120" s="30">
        <f>M105</f>
        <v>1.1399999999999999</v>
      </c>
      <c r="I120" t="s">
        <v>237</v>
      </c>
      <c r="K120" s="43" t="s">
        <v>122</v>
      </c>
      <c r="L120" s="39">
        <f>'Корма для Ани институт'!N7</f>
        <v>8.6300000000000008</v>
      </c>
      <c r="M120" s="43" t="s">
        <v>102</v>
      </c>
      <c r="N120" s="50">
        <f t="shared" ref="N120" si="3" xml:space="preserve"> ROUND( (H120/L120), 2)</f>
        <v>0.13</v>
      </c>
      <c r="O120" s="42" t="s">
        <v>91</v>
      </c>
      <c r="P120" s="178" t="s">
        <v>15</v>
      </c>
      <c r="Q120" s="178" t="s">
        <v>40</v>
      </c>
      <c r="R120" s="178" t="s">
        <v>239</v>
      </c>
      <c r="S120" s="178"/>
      <c r="T120" s="178"/>
      <c r="U120" s="178" t="s">
        <v>241</v>
      </c>
      <c r="V120" s="178" t="s">
        <v>13</v>
      </c>
      <c r="W120" s="178"/>
      <c r="X120" s="178"/>
      <c r="Y120" s="178"/>
      <c r="Z120" s="179" t="s">
        <v>245</v>
      </c>
      <c r="AA120" s="179" t="s">
        <v>244</v>
      </c>
      <c r="AB120" s="179" t="s">
        <v>246</v>
      </c>
      <c r="AC120" s="179" t="s">
        <v>247</v>
      </c>
      <c r="AD120" s="204" t="s">
        <v>251</v>
      </c>
    </row>
    <row r="121" spans="1:51" x14ac:dyDescent="0.25">
      <c r="P121" s="178"/>
      <c r="Q121" s="178"/>
      <c r="R121" s="179" t="s">
        <v>195</v>
      </c>
      <c r="S121" s="178" t="s">
        <v>48</v>
      </c>
      <c r="T121" s="178"/>
      <c r="U121" s="178"/>
      <c r="V121" s="179" t="s">
        <v>242</v>
      </c>
      <c r="W121" s="179" t="s">
        <v>52</v>
      </c>
      <c r="X121" s="179" t="s">
        <v>243</v>
      </c>
      <c r="Y121" s="179" t="s">
        <v>53</v>
      </c>
      <c r="Z121" s="179"/>
      <c r="AA121" s="179"/>
      <c r="AB121" s="179"/>
      <c r="AC121" s="179"/>
      <c r="AD121" s="204"/>
    </row>
    <row r="122" spans="1:51" x14ac:dyDescent="0.25">
      <c r="P122" s="178"/>
      <c r="Q122" s="178"/>
      <c r="R122" s="179"/>
      <c r="S122" s="179" t="s">
        <v>49</v>
      </c>
      <c r="T122" s="179" t="s">
        <v>50</v>
      </c>
      <c r="U122" s="178"/>
      <c r="V122" s="179"/>
      <c r="W122" s="179"/>
      <c r="X122" s="179"/>
      <c r="Y122" s="179"/>
      <c r="Z122" s="179"/>
      <c r="AA122" s="179"/>
      <c r="AB122" s="179"/>
      <c r="AC122" s="179"/>
      <c r="AD122" s="204"/>
    </row>
    <row r="123" spans="1:51" x14ac:dyDescent="0.25">
      <c r="A123" t="s">
        <v>124</v>
      </c>
      <c r="P123" s="178"/>
      <c r="Q123" s="178"/>
      <c r="R123" s="179"/>
      <c r="S123" s="179"/>
      <c r="T123" s="179"/>
      <c r="U123" s="178"/>
      <c r="V123" s="179"/>
      <c r="W123" s="179"/>
      <c r="X123" s="179"/>
      <c r="Y123" s="179"/>
      <c r="Z123" s="179"/>
      <c r="AA123" s="179"/>
      <c r="AB123" s="179"/>
      <c r="AC123" s="179"/>
      <c r="AD123" s="204"/>
    </row>
    <row r="124" spans="1:51" ht="15.75" customHeight="1" thickBot="1" x14ac:dyDescent="0.3">
      <c r="B124" t="s">
        <v>125</v>
      </c>
      <c r="P124" s="178"/>
      <c r="Q124" s="178"/>
      <c r="R124" s="179"/>
      <c r="S124" s="179"/>
      <c r="T124" s="179"/>
      <c r="U124" s="178"/>
      <c r="V124" s="179"/>
      <c r="W124" s="179"/>
      <c r="X124" s="179"/>
      <c r="Y124" s="179"/>
      <c r="Z124" s="179"/>
      <c r="AA124" s="179"/>
      <c r="AB124" s="179"/>
      <c r="AC124" s="179"/>
      <c r="AD124" s="204"/>
    </row>
    <row r="125" spans="1:51" s="42" customFormat="1" ht="15.75" customHeight="1" thickBot="1" x14ac:dyDescent="0.3">
      <c r="A125" s="107" t="s">
        <v>15</v>
      </c>
      <c r="B125" s="146" t="s">
        <v>40</v>
      </c>
      <c r="C125" s="170" t="s">
        <v>239</v>
      </c>
      <c r="D125" s="171"/>
      <c r="E125" s="171"/>
      <c r="F125" s="178" t="s">
        <v>241</v>
      </c>
      <c r="G125" s="178" t="s">
        <v>13</v>
      </c>
      <c r="H125" s="178"/>
      <c r="I125" s="178"/>
      <c r="J125" s="178"/>
      <c r="K125" s="179" t="s">
        <v>245</v>
      </c>
      <c r="L125" s="179" t="s">
        <v>244</v>
      </c>
      <c r="M125" s="179" t="s">
        <v>246</v>
      </c>
      <c r="N125" s="179" t="s">
        <v>247</v>
      </c>
      <c r="P125" s="178"/>
      <c r="Q125" s="178"/>
      <c r="R125" s="179"/>
      <c r="S125" s="179"/>
      <c r="T125" s="179"/>
      <c r="U125" s="178"/>
      <c r="V125" s="179"/>
      <c r="W125" s="179"/>
      <c r="X125" s="179"/>
      <c r="Y125" s="179"/>
      <c r="Z125" s="179"/>
      <c r="AA125" s="179"/>
      <c r="AB125" s="179"/>
      <c r="AC125" s="179"/>
      <c r="AD125" s="204"/>
      <c r="AE125" s="180"/>
      <c r="AF125" s="180"/>
      <c r="AG125" s="180"/>
      <c r="AH125" s="180"/>
      <c r="AI125" s="180"/>
      <c r="AJ125" s="180"/>
      <c r="AK125" s="180"/>
      <c r="AL125" s="180"/>
      <c r="AM125" s="180"/>
      <c r="AN125" s="180"/>
      <c r="AO125" s="180"/>
      <c r="AP125" s="180"/>
      <c r="AQ125" s="180"/>
      <c r="AR125" s="180"/>
      <c r="AS125" s="180"/>
      <c r="AT125" s="180"/>
      <c r="AU125" s="180"/>
      <c r="AV125" s="180"/>
      <c r="AW125" s="180"/>
      <c r="AX125" s="180"/>
      <c r="AY125" s="180"/>
    </row>
    <row r="126" spans="1:51" s="42" customFormat="1" ht="15.75" customHeight="1" thickBot="1" x14ac:dyDescent="0.3">
      <c r="A126" s="108"/>
      <c r="B126" s="147"/>
      <c r="C126" s="172" t="s">
        <v>195</v>
      </c>
      <c r="D126" s="170" t="s">
        <v>48</v>
      </c>
      <c r="E126" s="171"/>
      <c r="F126" s="178"/>
      <c r="G126" s="179" t="s">
        <v>242</v>
      </c>
      <c r="H126" s="179" t="s">
        <v>52</v>
      </c>
      <c r="I126" s="179" t="s">
        <v>243</v>
      </c>
      <c r="J126" s="179" t="s">
        <v>53</v>
      </c>
      <c r="K126" s="179"/>
      <c r="L126" s="179"/>
      <c r="M126" s="179"/>
      <c r="N126" s="179"/>
      <c r="O126" s="191"/>
      <c r="P126" s="173" t="s">
        <v>29</v>
      </c>
      <c r="Q126" s="174" t="s">
        <v>0</v>
      </c>
      <c r="R126" s="179"/>
      <c r="S126" s="179"/>
      <c r="T126" s="179"/>
      <c r="U126" s="178"/>
      <c r="V126" s="179"/>
      <c r="W126" s="179"/>
      <c r="X126" s="179"/>
      <c r="Y126" s="179"/>
      <c r="Z126" s="179"/>
      <c r="AA126" s="179"/>
      <c r="AB126" s="179"/>
      <c r="AC126" s="179"/>
      <c r="AD126" s="204"/>
      <c r="AE126" s="110" t="s">
        <v>15</v>
      </c>
      <c r="AF126" s="110" t="s">
        <v>205</v>
      </c>
      <c r="AG126" s="110"/>
      <c r="AH126" s="158" t="s">
        <v>224</v>
      </c>
      <c r="AI126" s="181"/>
      <c r="AJ126" s="181"/>
      <c r="AK126" s="181"/>
      <c r="AL126" s="181"/>
      <c r="AM126" s="181"/>
      <c r="AN126" s="181"/>
      <c r="AO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</row>
    <row r="127" spans="1:51" s="42" customFormat="1" ht="64.5" customHeight="1" x14ac:dyDescent="0.25">
      <c r="A127" s="173" t="s">
        <v>29</v>
      </c>
      <c r="B127" s="174" t="s">
        <v>0</v>
      </c>
      <c r="C127" s="175"/>
      <c r="D127" s="176" t="s">
        <v>49</v>
      </c>
      <c r="E127" s="177" t="s">
        <v>50</v>
      </c>
      <c r="F127" s="178"/>
      <c r="G127" s="179"/>
      <c r="H127" s="179"/>
      <c r="I127" s="179"/>
      <c r="J127" s="179"/>
      <c r="K127" s="179"/>
      <c r="L127" s="179"/>
      <c r="M127" s="179"/>
      <c r="N127" s="179"/>
      <c r="O127" s="90"/>
      <c r="P127" s="198" t="s">
        <v>250</v>
      </c>
      <c r="Q127" s="198"/>
      <c r="R127" s="201">
        <f>N114</f>
        <v>4</v>
      </c>
      <c r="S127" s="201">
        <f>N115</f>
        <v>3.42</v>
      </c>
      <c r="T127" s="201">
        <f>N116</f>
        <v>0.66</v>
      </c>
      <c r="U127" s="200">
        <f>N111</f>
        <v>1.02</v>
      </c>
      <c r="V127" s="161"/>
      <c r="W127" s="161"/>
      <c r="X127" s="161"/>
      <c r="Y127" s="161"/>
      <c r="Z127" s="161"/>
      <c r="AA127" s="161"/>
      <c r="AB127" s="201">
        <f>N119</f>
        <v>0.37</v>
      </c>
      <c r="AC127" s="201">
        <f>N120</f>
        <v>0.13</v>
      </c>
      <c r="AD127" s="204"/>
      <c r="AE127" s="110"/>
      <c r="AF127" s="150" t="s">
        <v>222</v>
      </c>
      <c r="AG127" s="89" t="s">
        <v>206</v>
      </c>
      <c r="AH127" s="158"/>
      <c r="AI127" s="181"/>
      <c r="AJ127" s="181"/>
      <c r="AK127" s="181"/>
      <c r="AL127" s="181"/>
      <c r="AM127" s="181"/>
      <c r="AN127" s="181"/>
      <c r="AO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</row>
    <row r="128" spans="1:51" s="42" customFormat="1" ht="38.25" x14ac:dyDescent="0.25">
      <c r="A128" s="195" t="s">
        <v>248</v>
      </c>
      <c r="B128" s="196" t="s">
        <v>1</v>
      </c>
      <c r="C128" s="197">
        <v>2.82</v>
      </c>
      <c r="D128" s="197">
        <v>1.65</v>
      </c>
      <c r="E128" s="197">
        <v>2.84</v>
      </c>
      <c r="F128" s="197">
        <v>8.01</v>
      </c>
      <c r="G128" s="197">
        <v>11.1</v>
      </c>
      <c r="H128" s="197">
        <v>13.67</v>
      </c>
      <c r="I128" s="197">
        <v>10.78</v>
      </c>
      <c r="J128" s="197">
        <v>12.7</v>
      </c>
      <c r="K128" s="197">
        <v>10.44</v>
      </c>
      <c r="L128" s="197">
        <v>12.92</v>
      </c>
      <c r="M128" s="197">
        <v>12.31</v>
      </c>
      <c r="N128" s="197">
        <v>8.6300000000000008</v>
      </c>
      <c r="O128" s="185"/>
      <c r="P128" s="195" t="s">
        <v>248</v>
      </c>
      <c r="Q128" s="196" t="s">
        <v>1</v>
      </c>
      <c r="R128" s="197">
        <f>C128*R127</f>
        <v>11.28</v>
      </c>
      <c r="S128" s="197">
        <f t="shared" ref="S128:AC128" si="4">D128*S127</f>
        <v>5.6429999999999998</v>
      </c>
      <c r="T128" s="197">
        <f t="shared" si="4"/>
        <v>1.8744000000000001</v>
      </c>
      <c r="U128" s="197">
        <f t="shared" si="4"/>
        <v>8.1701999999999995</v>
      </c>
      <c r="V128" s="197">
        <f t="shared" si="4"/>
        <v>0</v>
      </c>
      <c r="W128" s="197">
        <f t="shared" si="4"/>
        <v>0</v>
      </c>
      <c r="X128" s="197">
        <f t="shared" si="4"/>
        <v>0</v>
      </c>
      <c r="Y128" s="197">
        <f t="shared" si="4"/>
        <v>0</v>
      </c>
      <c r="Z128" s="197">
        <f t="shared" si="4"/>
        <v>0</v>
      </c>
      <c r="AA128" s="197">
        <f t="shared" si="4"/>
        <v>0</v>
      </c>
      <c r="AB128" s="197">
        <f t="shared" si="4"/>
        <v>4.5547000000000004</v>
      </c>
      <c r="AC128" s="202">
        <f t="shared" si="4"/>
        <v>1.1219000000000001</v>
      </c>
      <c r="AD128" s="197">
        <f xml:space="preserve"> ROUND( SUM(R128:AC128), 1)</f>
        <v>32.6</v>
      </c>
      <c r="AE128" s="153" t="s">
        <v>217</v>
      </c>
      <c r="AF128" s="151">
        <v>77.400000000000006</v>
      </c>
      <c r="AG128" s="154">
        <v>4.2</v>
      </c>
      <c r="AH128" s="159">
        <f>AF128+AG128</f>
        <v>81.600000000000009</v>
      </c>
    </row>
    <row r="129" spans="1:34" s="42" customFormat="1" ht="25.5" x14ac:dyDescent="0.25">
      <c r="A129" s="192" t="s">
        <v>31</v>
      </c>
      <c r="B129" s="193" t="s">
        <v>2</v>
      </c>
      <c r="C129" s="194">
        <v>3.19</v>
      </c>
      <c r="D129" s="194">
        <v>1.74</v>
      </c>
      <c r="E129" s="194">
        <v>2.63</v>
      </c>
      <c r="F129" s="194">
        <v>5.38</v>
      </c>
      <c r="G129" s="194">
        <v>13.06</v>
      </c>
      <c r="H129" s="194">
        <v>12.2</v>
      </c>
      <c r="I129" s="194">
        <v>9.1999999999999993</v>
      </c>
      <c r="J129" s="194">
        <v>10.5</v>
      </c>
      <c r="K129" s="194">
        <v>12.25</v>
      </c>
      <c r="L129" s="194">
        <v>14.49</v>
      </c>
      <c r="M129" s="194">
        <v>14.84</v>
      </c>
      <c r="N129" s="194">
        <v>11.5</v>
      </c>
      <c r="O129" s="56"/>
      <c r="P129" s="192" t="s">
        <v>31</v>
      </c>
      <c r="Q129" s="193" t="s">
        <v>2</v>
      </c>
      <c r="R129" s="194">
        <f>C129*R127</f>
        <v>12.76</v>
      </c>
      <c r="S129" s="194">
        <f t="shared" ref="S129:AC129" si="5">D129*S127</f>
        <v>5.9508000000000001</v>
      </c>
      <c r="T129" s="194">
        <f t="shared" si="5"/>
        <v>1.7358</v>
      </c>
      <c r="U129" s="194">
        <f t="shared" si="5"/>
        <v>5.4875999999999996</v>
      </c>
      <c r="V129" s="194">
        <f t="shared" si="5"/>
        <v>0</v>
      </c>
      <c r="W129" s="194">
        <f t="shared" si="5"/>
        <v>0</v>
      </c>
      <c r="X129" s="194">
        <f t="shared" si="5"/>
        <v>0</v>
      </c>
      <c r="Y129" s="194">
        <f t="shared" si="5"/>
        <v>0</v>
      </c>
      <c r="Z129" s="194">
        <f t="shared" si="5"/>
        <v>0</v>
      </c>
      <c r="AA129" s="194">
        <f t="shared" si="5"/>
        <v>0</v>
      </c>
      <c r="AB129" s="194">
        <f t="shared" si="5"/>
        <v>5.4908000000000001</v>
      </c>
      <c r="AC129" s="203">
        <f t="shared" si="5"/>
        <v>1.4950000000000001</v>
      </c>
      <c r="AD129" s="197">
        <f xml:space="preserve"> ROUND( SUM(R129:AC129), 1)</f>
        <v>32.9</v>
      </c>
      <c r="AE129" s="153" t="s">
        <v>218</v>
      </c>
      <c r="AF129" s="151">
        <v>5.38</v>
      </c>
      <c r="AG129" s="154">
        <v>0.28999999999999998</v>
      </c>
      <c r="AH129" s="159">
        <f>AF129+AG129</f>
        <v>5.67</v>
      </c>
    </row>
    <row r="130" spans="1:34" s="42" customFormat="1" x14ac:dyDescent="0.25">
      <c r="A130" s="195" t="s">
        <v>32</v>
      </c>
      <c r="B130" s="196" t="s">
        <v>2</v>
      </c>
      <c r="C130" s="197">
        <v>220</v>
      </c>
      <c r="D130" s="197">
        <v>120</v>
      </c>
      <c r="E130" s="197">
        <v>230</v>
      </c>
      <c r="F130" s="197">
        <v>900</v>
      </c>
      <c r="G130" s="197">
        <v>850</v>
      </c>
      <c r="H130" s="197">
        <v>850</v>
      </c>
      <c r="I130" s="197">
        <v>850</v>
      </c>
      <c r="J130" s="197">
        <v>850</v>
      </c>
      <c r="K130" s="197">
        <v>900</v>
      </c>
      <c r="L130" s="197">
        <v>900</v>
      </c>
      <c r="M130" s="197">
        <v>920</v>
      </c>
      <c r="N130" s="197">
        <v>900</v>
      </c>
      <c r="O130" s="56"/>
      <c r="P130" s="195" t="s">
        <v>32</v>
      </c>
      <c r="Q130" s="196" t="s">
        <v>2</v>
      </c>
      <c r="R130" s="197">
        <f>C130*R127</f>
        <v>880</v>
      </c>
      <c r="S130" s="197">
        <f t="shared" ref="S130:AC130" si="6">D130*S127</f>
        <v>410.4</v>
      </c>
      <c r="T130" s="197">
        <f t="shared" si="6"/>
        <v>151.80000000000001</v>
      </c>
      <c r="U130" s="197">
        <f t="shared" si="6"/>
        <v>918</v>
      </c>
      <c r="V130" s="197">
        <f t="shared" si="6"/>
        <v>0</v>
      </c>
      <c r="W130" s="197">
        <f t="shared" si="6"/>
        <v>0</v>
      </c>
      <c r="X130" s="197">
        <f t="shared" si="6"/>
        <v>0</v>
      </c>
      <c r="Y130" s="197">
        <f t="shared" si="6"/>
        <v>0</v>
      </c>
      <c r="Z130" s="197">
        <f t="shared" si="6"/>
        <v>0</v>
      </c>
      <c r="AA130" s="197">
        <f t="shared" si="6"/>
        <v>0</v>
      </c>
      <c r="AB130" s="197">
        <f t="shared" si="6"/>
        <v>340.4</v>
      </c>
      <c r="AC130" s="202">
        <f t="shared" si="6"/>
        <v>117</v>
      </c>
      <c r="AD130" s="197">
        <f xml:space="preserve"> ROUND( SUM(R130:AC130), 0)</f>
        <v>2818</v>
      </c>
      <c r="AE130" s="153" t="s">
        <v>80</v>
      </c>
      <c r="AF130" s="151">
        <v>780</v>
      </c>
      <c r="AG130" s="154">
        <v>42</v>
      </c>
      <c r="AH130" s="159">
        <f>AF130+AG130</f>
        <v>822</v>
      </c>
    </row>
    <row r="131" spans="1:34" s="42" customFormat="1" x14ac:dyDescent="0.25">
      <c r="A131" s="205"/>
      <c r="B131" s="206"/>
      <c r="C131" s="207"/>
      <c r="D131" s="207"/>
      <c r="E131" s="207"/>
      <c r="F131" s="207"/>
      <c r="G131" s="207"/>
      <c r="H131" s="207"/>
      <c r="I131" s="207"/>
      <c r="J131" s="207"/>
      <c r="K131" s="207"/>
      <c r="L131" s="207"/>
      <c r="M131" s="207"/>
      <c r="N131" s="207"/>
      <c r="O131" s="188"/>
      <c r="P131" s="205"/>
      <c r="Q131" s="206"/>
      <c r="R131" s="207"/>
      <c r="S131" s="207"/>
      <c r="T131" s="207"/>
      <c r="U131" s="207"/>
      <c r="V131" s="207"/>
      <c r="W131" s="207"/>
      <c r="X131" s="207"/>
      <c r="Y131" s="207"/>
      <c r="Z131" s="207"/>
      <c r="AA131" s="207"/>
      <c r="AB131" s="207"/>
      <c r="AC131" s="208"/>
      <c r="AD131" s="207"/>
      <c r="AE131" s="153"/>
      <c r="AF131" s="151"/>
      <c r="AG131" s="154"/>
      <c r="AH131" s="159"/>
    </row>
    <row r="132" spans="1:34" s="42" customFormat="1" ht="38.25" x14ac:dyDescent="0.25">
      <c r="A132" s="195" t="s">
        <v>34</v>
      </c>
      <c r="B132" s="196" t="s">
        <v>2</v>
      </c>
      <c r="C132" s="197">
        <v>1</v>
      </c>
      <c r="D132" s="197">
        <v>1</v>
      </c>
      <c r="E132" s="197">
        <v>2</v>
      </c>
      <c r="F132" s="197">
        <v>18</v>
      </c>
      <c r="G132" s="197">
        <v>19</v>
      </c>
      <c r="H132" s="197">
        <v>42</v>
      </c>
      <c r="I132" s="197">
        <v>40</v>
      </c>
      <c r="J132" s="197">
        <v>22</v>
      </c>
      <c r="K132" s="197">
        <v>77</v>
      </c>
      <c r="L132" s="197">
        <v>27</v>
      </c>
      <c r="M132" s="197">
        <v>11</v>
      </c>
      <c r="N132" s="197">
        <v>112</v>
      </c>
      <c r="O132" s="188"/>
      <c r="P132" s="195" t="s">
        <v>34</v>
      </c>
      <c r="Q132" s="196" t="s">
        <v>2</v>
      </c>
      <c r="R132" s="197">
        <f>C132*R127</f>
        <v>4</v>
      </c>
      <c r="S132" s="197">
        <f>D132*S127</f>
        <v>3.42</v>
      </c>
      <c r="T132" s="197">
        <f>E132*T127</f>
        <v>1.32</v>
      </c>
      <c r="U132" s="197">
        <f>F132*U127</f>
        <v>18.36</v>
      </c>
      <c r="V132" s="197">
        <f>G132*V127</f>
        <v>0</v>
      </c>
      <c r="W132" s="197">
        <f>H132*W127</f>
        <v>0</v>
      </c>
      <c r="X132" s="197">
        <f>I132*X127</f>
        <v>0</v>
      </c>
      <c r="Y132" s="197">
        <f>J132*Y127</f>
        <v>0</v>
      </c>
      <c r="Z132" s="197">
        <f>K132*Z127</f>
        <v>0</v>
      </c>
      <c r="AA132" s="197">
        <f>L132*AA127</f>
        <v>0</v>
      </c>
      <c r="AB132" s="197">
        <f>M132*AB127</f>
        <v>4.07</v>
      </c>
      <c r="AC132" s="202">
        <f>N132*AC127</f>
        <v>14.56</v>
      </c>
      <c r="AD132" s="197">
        <f xml:space="preserve"> ROUND( SUM(R132:AC132), 1)</f>
        <v>45.7</v>
      </c>
      <c r="AE132" s="153" t="s">
        <v>219</v>
      </c>
      <c r="AF132" s="151">
        <v>377</v>
      </c>
      <c r="AG132" s="154">
        <v>20</v>
      </c>
      <c r="AH132" s="159">
        <f>AF132+AG132</f>
        <v>397</v>
      </c>
    </row>
    <row r="133" spans="1:34" s="42" customFormat="1" x14ac:dyDescent="0.25">
      <c r="A133" s="205"/>
      <c r="B133" s="206"/>
      <c r="C133" s="207"/>
      <c r="D133" s="207"/>
      <c r="E133" s="207"/>
      <c r="F133" s="207"/>
      <c r="G133" s="207"/>
      <c r="H133" s="207"/>
      <c r="I133" s="207"/>
      <c r="J133" s="207"/>
      <c r="K133" s="207"/>
      <c r="L133" s="207"/>
      <c r="M133" s="207"/>
      <c r="N133" s="207"/>
      <c r="O133" s="189"/>
      <c r="P133" s="205"/>
      <c r="Q133" s="206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8"/>
      <c r="AD133" s="207"/>
    </row>
    <row r="134" spans="1:34" s="42" customFormat="1" ht="38.25" x14ac:dyDescent="0.25">
      <c r="A134" s="205"/>
      <c r="B134" s="206"/>
      <c r="C134" s="207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188"/>
      <c r="P134" s="205"/>
      <c r="Q134" s="206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8"/>
      <c r="AD134" s="207"/>
      <c r="AE134" s="153" t="s">
        <v>208</v>
      </c>
      <c r="AF134" s="151">
        <v>25.8</v>
      </c>
      <c r="AG134" s="154">
        <v>1.4</v>
      </c>
      <c r="AH134" s="159">
        <f t="shared" ref="AH132:AH154" si="7">AF134+AG134</f>
        <v>27.2</v>
      </c>
    </row>
    <row r="135" spans="1:34" s="42" customFormat="1" ht="25.5" x14ac:dyDescent="0.25">
      <c r="A135" s="192" t="s">
        <v>18</v>
      </c>
      <c r="B135" s="193" t="s">
        <v>2</v>
      </c>
      <c r="C135" s="194">
        <v>10.5</v>
      </c>
      <c r="D135" s="194">
        <v>40</v>
      </c>
      <c r="E135" s="194">
        <v>120</v>
      </c>
      <c r="F135" s="194">
        <v>50</v>
      </c>
      <c r="G135" s="194">
        <v>55</v>
      </c>
      <c r="H135" s="194">
        <v>40</v>
      </c>
      <c r="I135" s="194">
        <v>25</v>
      </c>
      <c r="J135" s="194">
        <v>32</v>
      </c>
      <c r="K135" s="194">
        <v>63</v>
      </c>
      <c r="L135" s="194">
        <v>95</v>
      </c>
      <c r="M135" s="194">
        <v>0</v>
      </c>
      <c r="N135" s="194">
        <v>0</v>
      </c>
      <c r="O135" s="188"/>
      <c r="P135" s="192" t="s">
        <v>18</v>
      </c>
      <c r="Q135" s="193" t="s">
        <v>2</v>
      </c>
      <c r="R135" s="194">
        <f>C135*R127</f>
        <v>42</v>
      </c>
      <c r="S135" s="194">
        <f>D135*S127</f>
        <v>136.80000000000001</v>
      </c>
      <c r="T135" s="194">
        <f>E135*T127</f>
        <v>79.2</v>
      </c>
      <c r="U135" s="194">
        <f>F135*U127</f>
        <v>51</v>
      </c>
      <c r="V135" s="194">
        <f>G135*V127</f>
        <v>0</v>
      </c>
      <c r="W135" s="194">
        <f>H135*W127</f>
        <v>0</v>
      </c>
      <c r="X135" s="194">
        <f>I135*X127</f>
        <v>0</v>
      </c>
      <c r="Y135" s="194">
        <f>J135*Y127</f>
        <v>0</v>
      </c>
      <c r="Z135" s="194">
        <f>K135*Z127</f>
        <v>0</v>
      </c>
      <c r="AA135" s="194">
        <f>L135*AA127</f>
        <v>0</v>
      </c>
      <c r="AB135" s="194">
        <f>M135*AB127</f>
        <v>0</v>
      </c>
      <c r="AC135" s="203">
        <f>N135*AC127</f>
        <v>0</v>
      </c>
      <c r="AD135" s="197">
        <f t="shared" ref="AD135:AD154" si="8" xml:space="preserve"> ROUND( SUM(R135:AC135), 2)</f>
        <v>309</v>
      </c>
      <c r="AE135" s="153" t="s">
        <v>207</v>
      </c>
      <c r="AF135" s="151">
        <v>43</v>
      </c>
      <c r="AG135" s="154">
        <v>2.2999999999999998</v>
      </c>
      <c r="AH135" s="159">
        <f>AF135+AG135</f>
        <v>45.3</v>
      </c>
    </row>
    <row r="136" spans="1:34" s="42" customFormat="1" ht="51" x14ac:dyDescent="0.25">
      <c r="A136" s="195" t="s">
        <v>249</v>
      </c>
      <c r="B136" s="196" t="s">
        <v>2</v>
      </c>
      <c r="C136" s="197">
        <v>1</v>
      </c>
      <c r="D136" s="197">
        <v>0.4</v>
      </c>
      <c r="E136" s="197">
        <v>0.5</v>
      </c>
      <c r="F136" s="197">
        <v>4.5</v>
      </c>
      <c r="G136" s="197">
        <v>14.2</v>
      </c>
      <c r="H136" s="197">
        <v>2.1</v>
      </c>
      <c r="I136" s="197">
        <v>3.6</v>
      </c>
      <c r="J136" s="197">
        <v>4.0999999999999996</v>
      </c>
      <c r="K136" s="197">
        <v>13.4</v>
      </c>
      <c r="L136" s="197">
        <v>27.7</v>
      </c>
      <c r="M136" s="197">
        <v>29.3</v>
      </c>
      <c r="N136" s="197">
        <v>21.7</v>
      </c>
      <c r="O136" s="188"/>
      <c r="P136" s="195" t="s">
        <v>249</v>
      </c>
      <c r="Q136" s="196" t="s">
        <v>2</v>
      </c>
      <c r="R136" s="197">
        <f>C136*R127</f>
        <v>4</v>
      </c>
      <c r="S136" s="197">
        <f>D136*S127</f>
        <v>1.3680000000000001</v>
      </c>
      <c r="T136" s="197">
        <f>E136*T127</f>
        <v>0.33</v>
      </c>
      <c r="U136" s="197">
        <f>F136*U127</f>
        <v>4.59</v>
      </c>
      <c r="V136" s="197">
        <f>G136*V127</f>
        <v>0</v>
      </c>
      <c r="W136" s="197">
        <f>H136*W127</f>
        <v>0</v>
      </c>
      <c r="X136" s="197">
        <f>I136*X127</f>
        <v>0</v>
      </c>
      <c r="Y136" s="197">
        <f>J136*Y127</f>
        <v>0</v>
      </c>
      <c r="Z136" s="197">
        <f>K136*Z127</f>
        <v>0</v>
      </c>
      <c r="AA136" s="197">
        <f>L136*AA127</f>
        <v>0</v>
      </c>
      <c r="AB136" s="197">
        <f>M136*AB127</f>
        <v>10.840999999999999</v>
      </c>
      <c r="AC136" s="202">
        <f>N136*AC127</f>
        <v>2.8210000000000002</v>
      </c>
      <c r="AD136" s="197">
        <f xml:space="preserve"> ROUND( SUM(R136:AC136), 1)</f>
        <v>24</v>
      </c>
      <c r="AE136" s="153" t="s">
        <v>81</v>
      </c>
      <c r="AF136" s="151">
        <v>31</v>
      </c>
      <c r="AG136" s="154">
        <v>1.7</v>
      </c>
      <c r="AH136" s="159">
        <f t="shared" si="7"/>
        <v>32.700000000000003</v>
      </c>
    </row>
    <row r="137" spans="1:34" s="42" customFormat="1" ht="25.5" x14ac:dyDescent="0.25">
      <c r="A137" s="192" t="s">
        <v>19</v>
      </c>
      <c r="B137" s="193" t="s">
        <v>2</v>
      </c>
      <c r="C137" s="194">
        <v>0.5</v>
      </c>
      <c r="D137" s="194">
        <v>0.2</v>
      </c>
      <c r="E137" s="194">
        <v>0.2</v>
      </c>
      <c r="F137" s="194">
        <v>4.2</v>
      </c>
      <c r="G137" s="194">
        <v>5.5</v>
      </c>
      <c r="H137" s="194">
        <v>3.3</v>
      </c>
      <c r="I137" s="194">
        <v>3.2</v>
      </c>
      <c r="J137" s="194">
        <v>3.6</v>
      </c>
      <c r="K137" s="194">
        <v>15.8</v>
      </c>
      <c r="L137" s="194">
        <v>11.9</v>
      </c>
      <c r="M137" s="194">
        <v>12.9</v>
      </c>
      <c r="N137" s="194">
        <v>8.8000000000000007</v>
      </c>
      <c r="O137" s="188"/>
      <c r="P137" s="192" t="s">
        <v>19</v>
      </c>
      <c r="Q137" s="193" t="s">
        <v>2</v>
      </c>
      <c r="R137" s="194">
        <f>C137*R127</f>
        <v>2</v>
      </c>
      <c r="S137" s="194">
        <f>D137*S127</f>
        <v>0.68400000000000005</v>
      </c>
      <c r="T137" s="194">
        <f>E137*T127</f>
        <v>0.13200000000000001</v>
      </c>
      <c r="U137" s="194">
        <f>F137*U127</f>
        <v>4.2840000000000007</v>
      </c>
      <c r="V137" s="194">
        <f>G137*V127</f>
        <v>0</v>
      </c>
      <c r="W137" s="194">
        <f>H137*W127</f>
        <v>0</v>
      </c>
      <c r="X137" s="194">
        <f>I137*X127</f>
        <v>0</v>
      </c>
      <c r="Y137" s="194">
        <f>J137*Y127</f>
        <v>0</v>
      </c>
      <c r="Z137" s="194">
        <f>K137*Z127</f>
        <v>0</v>
      </c>
      <c r="AA137" s="194">
        <f>L137*AA127</f>
        <v>0</v>
      </c>
      <c r="AB137" s="194">
        <f>M137*AB127</f>
        <v>4.7729999999999997</v>
      </c>
      <c r="AC137" s="203">
        <f>N137*AC127</f>
        <v>1.1440000000000001</v>
      </c>
      <c r="AD137" s="197">
        <f xml:space="preserve"> ROUND( SUM(R137:AC137), 1)</f>
        <v>13</v>
      </c>
      <c r="AE137" s="153" t="s">
        <v>82</v>
      </c>
      <c r="AF137" s="151">
        <v>50</v>
      </c>
      <c r="AG137" s="154">
        <v>2.7</v>
      </c>
      <c r="AH137" s="159">
        <f t="shared" si="7"/>
        <v>52.7</v>
      </c>
    </row>
    <row r="138" spans="1:34" s="42" customFormat="1" ht="25.5" x14ac:dyDescent="0.25">
      <c r="A138" s="195" t="s">
        <v>4</v>
      </c>
      <c r="B138" s="196" t="s">
        <v>2</v>
      </c>
      <c r="C138" s="197">
        <v>0.2</v>
      </c>
      <c r="D138" s="197">
        <v>0.4</v>
      </c>
      <c r="E138" s="197">
        <v>0.5</v>
      </c>
      <c r="F138" s="197">
        <v>5.8</v>
      </c>
      <c r="G138" s="197">
        <v>2</v>
      </c>
      <c r="H138" s="197">
        <v>0.5</v>
      </c>
      <c r="I138" s="197">
        <v>1.5</v>
      </c>
      <c r="J138" s="197">
        <v>2</v>
      </c>
      <c r="K138" s="197">
        <v>5.9</v>
      </c>
      <c r="L138" s="197">
        <v>2.7</v>
      </c>
      <c r="M138" s="197">
        <v>12.9</v>
      </c>
      <c r="N138" s="197">
        <v>143</v>
      </c>
      <c r="O138" s="188"/>
      <c r="P138" s="195" t="s">
        <v>4</v>
      </c>
      <c r="Q138" s="196" t="s">
        <v>2</v>
      </c>
      <c r="R138" s="197">
        <f>C138*R127</f>
        <v>0.8</v>
      </c>
      <c r="S138" s="197">
        <f>D138*S127</f>
        <v>1.3680000000000001</v>
      </c>
      <c r="T138" s="197">
        <f>E138*T127</f>
        <v>0.33</v>
      </c>
      <c r="U138" s="197">
        <f>F138*U127</f>
        <v>5.9159999999999995</v>
      </c>
      <c r="V138" s="197">
        <f>G138*V127</f>
        <v>0</v>
      </c>
      <c r="W138" s="197">
        <f>H138*W127</f>
        <v>0</v>
      </c>
      <c r="X138" s="197">
        <f>I138*X127</f>
        <v>0</v>
      </c>
      <c r="Y138" s="197">
        <f>J138*Y127</f>
        <v>0</v>
      </c>
      <c r="Z138" s="197">
        <f>K138*Z127</f>
        <v>0</v>
      </c>
      <c r="AA138" s="197">
        <f>L138*AA127</f>
        <v>0</v>
      </c>
      <c r="AB138" s="197">
        <f>M138*AB127</f>
        <v>4.7729999999999997</v>
      </c>
      <c r="AC138" s="202">
        <f>N138*AC127</f>
        <v>18.59</v>
      </c>
      <c r="AD138" s="197">
        <f xml:space="preserve"> ROUND( SUM(R138:AC138), 1)</f>
        <v>31.8</v>
      </c>
      <c r="AE138" s="153" t="s">
        <v>83</v>
      </c>
      <c r="AF138" s="151">
        <v>41</v>
      </c>
      <c r="AG138" s="154">
        <v>2.2000000000000002</v>
      </c>
      <c r="AH138" s="159">
        <f t="shared" si="7"/>
        <v>43.2</v>
      </c>
    </row>
    <row r="139" spans="1:34" s="42" customFormat="1" ht="25.5" x14ac:dyDescent="0.25">
      <c r="A139" s="192" t="s">
        <v>20</v>
      </c>
      <c r="B139" s="193" t="s">
        <v>2</v>
      </c>
      <c r="C139" s="194">
        <v>0.5</v>
      </c>
      <c r="D139" s="194">
        <v>0.5</v>
      </c>
      <c r="E139" s="194">
        <v>0.5</v>
      </c>
      <c r="F139" s="194">
        <v>3.1</v>
      </c>
      <c r="G139" s="194">
        <v>4.3</v>
      </c>
      <c r="H139" s="194">
        <v>5.2</v>
      </c>
      <c r="I139" s="194">
        <v>3.4</v>
      </c>
      <c r="J139" s="194">
        <v>3.9</v>
      </c>
      <c r="K139" s="194">
        <v>12.9</v>
      </c>
      <c r="L139" s="194">
        <v>6.6</v>
      </c>
      <c r="M139" s="194">
        <v>10</v>
      </c>
      <c r="N139" s="194">
        <v>74</v>
      </c>
      <c r="O139" s="188"/>
      <c r="P139" s="192" t="s">
        <v>20</v>
      </c>
      <c r="Q139" s="193" t="s">
        <v>2</v>
      </c>
      <c r="R139" s="194">
        <f>C139*R127</f>
        <v>2</v>
      </c>
      <c r="S139" s="194">
        <f>D139*S127</f>
        <v>1.71</v>
      </c>
      <c r="T139" s="194">
        <f>E139*T127</f>
        <v>0.33</v>
      </c>
      <c r="U139" s="194">
        <f>F139*U127</f>
        <v>3.1620000000000004</v>
      </c>
      <c r="V139" s="194">
        <f>G139*V127</f>
        <v>0</v>
      </c>
      <c r="W139" s="194">
        <f>H139*W127</f>
        <v>0</v>
      </c>
      <c r="X139" s="194">
        <f>I139*X127</f>
        <v>0</v>
      </c>
      <c r="Y139" s="194">
        <f>J139*Y127</f>
        <v>0</v>
      </c>
      <c r="Z139" s="194">
        <f>K139*Z127</f>
        <v>0</v>
      </c>
      <c r="AA139" s="194">
        <f>L139*AA127</f>
        <v>0</v>
      </c>
      <c r="AB139" s="194">
        <f>M139*AB127</f>
        <v>3.7</v>
      </c>
      <c r="AC139" s="203">
        <f>N139*AC127</f>
        <v>9.620000000000001</v>
      </c>
      <c r="AD139" s="197">
        <f xml:space="preserve"> ROUND( SUM(R139:AC139), 1)</f>
        <v>20.5</v>
      </c>
      <c r="AE139" s="153" t="s">
        <v>84</v>
      </c>
      <c r="AF139" s="151">
        <v>624</v>
      </c>
      <c r="AG139" s="154">
        <v>34</v>
      </c>
      <c r="AH139" s="159">
        <f t="shared" si="7"/>
        <v>658</v>
      </c>
    </row>
    <row r="140" spans="1:34" s="42" customFormat="1" x14ac:dyDescent="0.25">
      <c r="A140" s="195" t="s">
        <v>21</v>
      </c>
      <c r="B140" s="196" t="s">
        <v>2</v>
      </c>
      <c r="C140" s="197">
        <v>0.3</v>
      </c>
      <c r="D140" s="197">
        <v>0.2</v>
      </c>
      <c r="E140" s="197">
        <v>0.4</v>
      </c>
      <c r="F140" s="197">
        <v>3.3</v>
      </c>
      <c r="G140" s="197">
        <v>1.2</v>
      </c>
      <c r="H140" s="197">
        <v>1.4</v>
      </c>
      <c r="I140" s="197">
        <v>1.2</v>
      </c>
      <c r="J140" s="197">
        <v>1</v>
      </c>
      <c r="K140" s="197">
        <v>4.8</v>
      </c>
      <c r="L140" s="197">
        <v>3.5</v>
      </c>
      <c r="M140" s="197">
        <v>0</v>
      </c>
      <c r="N140" s="197">
        <v>1.8</v>
      </c>
      <c r="O140" s="189"/>
      <c r="P140" s="195" t="s">
        <v>21</v>
      </c>
      <c r="Q140" s="196" t="s">
        <v>2</v>
      </c>
      <c r="R140" s="197">
        <f>C140*R127</f>
        <v>1.2</v>
      </c>
      <c r="S140" s="197">
        <f>D140*S127</f>
        <v>0.68400000000000005</v>
      </c>
      <c r="T140" s="197">
        <f>E140*T127</f>
        <v>0.26400000000000001</v>
      </c>
      <c r="U140" s="197">
        <f>F140*U127</f>
        <v>3.3659999999999997</v>
      </c>
      <c r="V140" s="197">
        <f>G140*V127</f>
        <v>0</v>
      </c>
      <c r="W140" s="197">
        <f>H140*W127</f>
        <v>0</v>
      </c>
      <c r="X140" s="197">
        <f>I140*X127</f>
        <v>0</v>
      </c>
      <c r="Y140" s="197">
        <f>J140*Y127</f>
        <v>0</v>
      </c>
      <c r="Z140" s="197">
        <f>K140*Z127</f>
        <v>0</v>
      </c>
      <c r="AA140" s="197">
        <f>L140*AA127</f>
        <v>0</v>
      </c>
      <c r="AB140" s="197">
        <f>M140*AB127</f>
        <v>0</v>
      </c>
      <c r="AC140" s="202">
        <f>N140*AC127</f>
        <v>0.23400000000000001</v>
      </c>
      <c r="AD140" s="197">
        <f t="shared" si="8"/>
        <v>5.75</v>
      </c>
      <c r="AE140" s="153" t="s">
        <v>85</v>
      </c>
      <c r="AF140" s="151">
        <v>91</v>
      </c>
      <c r="AG140" s="154">
        <v>5</v>
      </c>
      <c r="AH140" s="159">
        <f t="shared" si="7"/>
        <v>96</v>
      </c>
    </row>
    <row r="141" spans="1:34" s="42" customFormat="1" ht="25.5" x14ac:dyDescent="0.25">
      <c r="A141" s="192" t="s">
        <v>22</v>
      </c>
      <c r="B141" s="193" t="s">
        <v>2</v>
      </c>
      <c r="C141" s="194">
        <v>4.2</v>
      </c>
      <c r="D141" s="194">
        <v>4</v>
      </c>
      <c r="E141" s="194">
        <v>2.6</v>
      </c>
      <c r="F141" s="194">
        <v>8.1999999999999993</v>
      </c>
      <c r="G141" s="194">
        <v>10.7</v>
      </c>
      <c r="H141" s="194">
        <v>5.2</v>
      </c>
      <c r="I141" s="194">
        <v>5.4</v>
      </c>
      <c r="J141" s="194">
        <v>4</v>
      </c>
      <c r="K141" s="194">
        <v>9.5</v>
      </c>
      <c r="L141" s="194">
        <v>19.5</v>
      </c>
      <c r="M141" s="194">
        <v>15</v>
      </c>
      <c r="N141" s="194">
        <v>14</v>
      </c>
      <c r="O141" s="189"/>
      <c r="P141" s="192" t="s">
        <v>22</v>
      </c>
      <c r="Q141" s="193" t="s">
        <v>2</v>
      </c>
      <c r="R141" s="194">
        <f>C141*R127</f>
        <v>16.8</v>
      </c>
      <c r="S141" s="194">
        <f>D141*S127</f>
        <v>13.68</v>
      </c>
      <c r="T141" s="194">
        <f>E141*T127</f>
        <v>1.7160000000000002</v>
      </c>
      <c r="U141" s="194">
        <f>F141*U127</f>
        <v>8.363999999999999</v>
      </c>
      <c r="V141" s="194">
        <f>G141*V127</f>
        <v>0</v>
      </c>
      <c r="W141" s="194">
        <f>H141*W127</f>
        <v>0</v>
      </c>
      <c r="X141" s="194">
        <f>I141*X127</f>
        <v>0</v>
      </c>
      <c r="Y141" s="194">
        <f>J141*Y127</f>
        <v>0</v>
      </c>
      <c r="Z141" s="194">
        <f>K141*Z127</f>
        <v>0</v>
      </c>
      <c r="AA141" s="194">
        <f>L141*AA127</f>
        <v>0</v>
      </c>
      <c r="AB141" s="194">
        <f>M141*AB127</f>
        <v>5.55</v>
      </c>
      <c r="AC141" s="203">
        <f>N141*AC127</f>
        <v>1.82</v>
      </c>
      <c r="AD141" s="197">
        <f xml:space="preserve"> ROUND( SUM(R141:AC141), 1)</f>
        <v>47.9</v>
      </c>
      <c r="AE141" s="153" t="s">
        <v>86</v>
      </c>
      <c r="AF141" s="151">
        <v>468</v>
      </c>
      <c r="AG141" s="154">
        <v>25</v>
      </c>
      <c r="AH141" s="159">
        <f t="shared" si="7"/>
        <v>493</v>
      </c>
    </row>
    <row r="142" spans="1:34" s="42" customFormat="1" x14ac:dyDescent="0.25">
      <c r="A142" s="195" t="s">
        <v>23</v>
      </c>
      <c r="B142" s="196" t="s">
        <v>2</v>
      </c>
      <c r="C142" s="197">
        <v>0.4</v>
      </c>
      <c r="D142" s="197">
        <v>1.3</v>
      </c>
      <c r="E142" s="197">
        <v>1.3</v>
      </c>
      <c r="F142" s="197">
        <v>2.5</v>
      </c>
      <c r="G142" s="197">
        <v>0.3</v>
      </c>
      <c r="H142" s="197">
        <v>1.3</v>
      </c>
      <c r="I142" s="197">
        <v>1.8</v>
      </c>
      <c r="J142" s="197">
        <v>0.8</v>
      </c>
      <c r="K142" s="197">
        <v>1.3</v>
      </c>
      <c r="L142" s="197">
        <v>1.8</v>
      </c>
      <c r="M142" s="197">
        <v>5.5</v>
      </c>
      <c r="N142" s="197">
        <v>7.3</v>
      </c>
      <c r="O142" s="189"/>
      <c r="P142" s="195" t="s">
        <v>23</v>
      </c>
      <c r="Q142" s="196" t="s">
        <v>2</v>
      </c>
      <c r="R142" s="197">
        <f>C142*R127</f>
        <v>1.6</v>
      </c>
      <c r="S142" s="197">
        <f>D142*S127</f>
        <v>4.4459999999999997</v>
      </c>
      <c r="T142" s="197">
        <f>E142*T127</f>
        <v>0.8580000000000001</v>
      </c>
      <c r="U142" s="197">
        <f>F142*U127</f>
        <v>2.5499999999999998</v>
      </c>
      <c r="V142" s="197">
        <f>G142*V127</f>
        <v>0</v>
      </c>
      <c r="W142" s="197">
        <f>H142*W127</f>
        <v>0</v>
      </c>
      <c r="X142" s="197">
        <f>I142*X127</f>
        <v>0</v>
      </c>
      <c r="Y142" s="197">
        <f>J142*Y127</f>
        <v>0</v>
      </c>
      <c r="Z142" s="197">
        <f>K142*Z127</f>
        <v>0</v>
      </c>
      <c r="AA142" s="197">
        <f>L142*AA127</f>
        <v>0</v>
      </c>
      <c r="AB142" s="197">
        <f>M142*AB127</f>
        <v>2.0350000000000001</v>
      </c>
      <c r="AC142" s="202">
        <f>N142*AC127</f>
        <v>0.94899999999999995</v>
      </c>
      <c r="AD142" s="197">
        <f xml:space="preserve"> ROUND( SUM(R142:AC142), 1)</f>
        <v>12.4</v>
      </c>
      <c r="AE142" s="153" t="s">
        <v>88</v>
      </c>
      <c r="AF142" s="151">
        <v>253</v>
      </c>
      <c r="AG142" s="154">
        <v>14</v>
      </c>
      <c r="AH142" s="159">
        <f t="shared" si="7"/>
        <v>267</v>
      </c>
    </row>
    <row r="143" spans="1:34" s="42" customFormat="1" x14ac:dyDescent="0.25">
      <c r="A143" s="192" t="s">
        <v>24</v>
      </c>
      <c r="B143" s="193" t="s">
        <v>2</v>
      </c>
      <c r="C143" s="194">
        <v>0.5</v>
      </c>
      <c r="D143" s="194">
        <v>1.1000000000000001</v>
      </c>
      <c r="E143" s="194">
        <v>2</v>
      </c>
      <c r="F143" s="194">
        <v>2.2000000000000002</v>
      </c>
      <c r="G143" s="194">
        <v>1.6</v>
      </c>
      <c r="H143" s="194">
        <v>1</v>
      </c>
      <c r="I143" s="194">
        <v>1.3</v>
      </c>
      <c r="J143" s="194">
        <v>1.3</v>
      </c>
      <c r="K143" s="194">
        <v>1</v>
      </c>
      <c r="L143" s="194">
        <v>0.4</v>
      </c>
      <c r="M143" s="194">
        <v>11</v>
      </c>
      <c r="N143" s="194">
        <v>7.5</v>
      </c>
      <c r="O143" s="189"/>
      <c r="P143" s="192" t="s">
        <v>24</v>
      </c>
      <c r="Q143" s="193" t="s">
        <v>2</v>
      </c>
      <c r="R143" s="194">
        <f>C143*R127</f>
        <v>2</v>
      </c>
      <c r="S143" s="194">
        <f>D143*S127</f>
        <v>3.762</v>
      </c>
      <c r="T143" s="194">
        <f>E143*T127</f>
        <v>1.32</v>
      </c>
      <c r="U143" s="194">
        <f>F143*U127</f>
        <v>2.2440000000000002</v>
      </c>
      <c r="V143" s="194">
        <f>G143*V127</f>
        <v>0</v>
      </c>
      <c r="W143" s="194">
        <f>H143*W127</f>
        <v>0</v>
      </c>
      <c r="X143" s="194">
        <f>I143*X127</f>
        <v>0</v>
      </c>
      <c r="Y143" s="194">
        <f>J143*Y127</f>
        <v>0</v>
      </c>
      <c r="Z143" s="194">
        <f>K143*Z127</f>
        <v>0</v>
      </c>
      <c r="AA143" s="194">
        <f>L143*AA127</f>
        <v>0</v>
      </c>
      <c r="AB143" s="194">
        <f>M143*AB127</f>
        <v>4.07</v>
      </c>
      <c r="AC143" s="203">
        <f>N143*AC127</f>
        <v>0.97500000000000009</v>
      </c>
      <c r="AD143" s="197">
        <f xml:space="preserve"> ROUND( SUM(R143:AC143), 1)</f>
        <v>14.4</v>
      </c>
      <c r="AE143" s="153" t="s">
        <v>87</v>
      </c>
      <c r="AF143" s="151">
        <v>9</v>
      </c>
      <c r="AG143" s="154">
        <v>0.5</v>
      </c>
      <c r="AH143" s="159">
        <f t="shared" si="7"/>
        <v>9.5</v>
      </c>
    </row>
    <row r="144" spans="1:34" s="42" customFormat="1" ht="25.5" x14ac:dyDescent="0.25">
      <c r="A144" s="195" t="s">
        <v>25</v>
      </c>
      <c r="B144" s="196" t="s">
        <v>5</v>
      </c>
      <c r="C144" s="197">
        <v>0.3</v>
      </c>
      <c r="D144" s="197">
        <v>0.2</v>
      </c>
      <c r="E144" s="197">
        <v>0.3</v>
      </c>
      <c r="F144" s="197">
        <v>1.9</v>
      </c>
      <c r="G144" s="197">
        <v>0.7</v>
      </c>
      <c r="H144" s="197">
        <v>0.5</v>
      </c>
      <c r="I144" s="197">
        <v>1.4</v>
      </c>
      <c r="J144" s="197">
        <v>2.4</v>
      </c>
      <c r="K144" s="197">
        <v>5.5</v>
      </c>
      <c r="L144" s="197">
        <v>3.13</v>
      </c>
      <c r="M144" s="197">
        <v>3.6</v>
      </c>
      <c r="N144" s="197">
        <v>2.5</v>
      </c>
      <c r="O144" s="189"/>
      <c r="P144" s="195" t="s">
        <v>25</v>
      </c>
      <c r="Q144" s="196" t="s">
        <v>5</v>
      </c>
      <c r="R144" s="197">
        <f>C144*R127</f>
        <v>1.2</v>
      </c>
      <c r="S144" s="197">
        <f>D144*S127</f>
        <v>0.68400000000000005</v>
      </c>
      <c r="T144" s="197">
        <f>E144*T127</f>
        <v>0.19800000000000001</v>
      </c>
      <c r="U144" s="197">
        <f>F144*U127</f>
        <v>1.9379999999999999</v>
      </c>
      <c r="V144" s="197">
        <f>G144*V127</f>
        <v>0</v>
      </c>
      <c r="W144" s="197">
        <f>H144*W127</f>
        <v>0</v>
      </c>
      <c r="X144" s="197">
        <f>I144*X127</f>
        <v>0</v>
      </c>
      <c r="Y144" s="197">
        <f>J144*Y127</f>
        <v>0</v>
      </c>
      <c r="Z144" s="197">
        <f>K144*Z127</f>
        <v>0</v>
      </c>
      <c r="AA144" s="197">
        <f>L144*AA127</f>
        <v>0</v>
      </c>
      <c r="AB144" s="197">
        <f>M144*AB127</f>
        <v>1.3320000000000001</v>
      </c>
      <c r="AC144" s="202">
        <f>N144*AC127</f>
        <v>0.32500000000000001</v>
      </c>
      <c r="AD144" s="197">
        <f t="shared" si="8"/>
        <v>5.68</v>
      </c>
      <c r="AE144" s="153" t="s">
        <v>89</v>
      </c>
      <c r="AF144" s="151">
        <v>1.9</v>
      </c>
      <c r="AG144" s="154">
        <v>0.1</v>
      </c>
      <c r="AH144" s="159">
        <f t="shared" si="7"/>
        <v>2</v>
      </c>
    </row>
    <row r="145" spans="1:34" s="42" customFormat="1" ht="25.5" x14ac:dyDescent="0.25">
      <c r="A145" s="192" t="s">
        <v>26</v>
      </c>
      <c r="B145" s="193" t="s">
        <v>5</v>
      </c>
      <c r="C145" s="194">
        <v>21</v>
      </c>
      <c r="D145" s="194">
        <v>8</v>
      </c>
      <c r="E145" s="194">
        <v>31</v>
      </c>
      <c r="F145" s="194">
        <v>99</v>
      </c>
      <c r="G145" s="194">
        <v>601</v>
      </c>
      <c r="H145" s="194">
        <v>303</v>
      </c>
      <c r="I145" s="194">
        <v>41</v>
      </c>
      <c r="J145" s="194">
        <v>50</v>
      </c>
      <c r="K145" s="194">
        <v>215</v>
      </c>
      <c r="L145" s="194">
        <v>216</v>
      </c>
      <c r="M145" s="194">
        <v>8</v>
      </c>
      <c r="N145" s="194">
        <v>50</v>
      </c>
      <c r="O145" s="189"/>
      <c r="P145" s="192" t="s">
        <v>26</v>
      </c>
      <c r="Q145" s="193" t="s">
        <v>5</v>
      </c>
      <c r="R145" s="194">
        <f>C145*R127</f>
        <v>84</v>
      </c>
      <c r="S145" s="194">
        <f>D145*S127</f>
        <v>27.36</v>
      </c>
      <c r="T145" s="194">
        <f>E145*T127</f>
        <v>20.46</v>
      </c>
      <c r="U145" s="194">
        <f>F145*U127</f>
        <v>100.98</v>
      </c>
      <c r="V145" s="194">
        <f>G145*V127</f>
        <v>0</v>
      </c>
      <c r="W145" s="194">
        <f>H145*W127</f>
        <v>0</v>
      </c>
      <c r="X145" s="194">
        <f>I145*X127</f>
        <v>0</v>
      </c>
      <c r="Y145" s="194">
        <f>J145*Y127</f>
        <v>0</v>
      </c>
      <c r="Z145" s="194">
        <f>K145*Z127</f>
        <v>0</v>
      </c>
      <c r="AA145" s="194">
        <f>L145*AA127</f>
        <v>0</v>
      </c>
      <c r="AB145" s="194">
        <f>M145*AB127</f>
        <v>2.96</v>
      </c>
      <c r="AC145" s="203">
        <f>N145*AC127</f>
        <v>6.5</v>
      </c>
      <c r="AD145" s="197">
        <f xml:space="preserve"> ROUND( SUM(R145:AC145), 0)</f>
        <v>242</v>
      </c>
      <c r="AE145" s="153" t="s">
        <v>221</v>
      </c>
      <c r="AF145" s="151">
        <v>62</v>
      </c>
      <c r="AG145" s="154">
        <v>3.4</v>
      </c>
      <c r="AH145" s="159">
        <f t="shared" si="7"/>
        <v>65.400000000000006</v>
      </c>
    </row>
    <row r="146" spans="1:34" s="42" customFormat="1" ht="28.5" x14ac:dyDescent="0.25">
      <c r="A146" s="195" t="s">
        <v>6</v>
      </c>
      <c r="B146" s="196" t="s">
        <v>5</v>
      </c>
      <c r="C146" s="197">
        <v>0.8</v>
      </c>
      <c r="D146" s="197">
        <v>1.9</v>
      </c>
      <c r="E146" s="197">
        <v>2.2999999999999998</v>
      </c>
      <c r="F146" s="197">
        <v>2.9</v>
      </c>
      <c r="G146" s="197">
        <v>7.7</v>
      </c>
      <c r="H146" s="197">
        <v>2.9</v>
      </c>
      <c r="I146" s="197">
        <v>4.9000000000000004</v>
      </c>
      <c r="J146" s="197">
        <v>4.2</v>
      </c>
      <c r="K146" s="197">
        <v>17.2</v>
      </c>
      <c r="L146" s="197">
        <v>16.7</v>
      </c>
      <c r="M146" s="197">
        <v>13</v>
      </c>
      <c r="N146" s="197">
        <v>1.5</v>
      </c>
      <c r="O146" s="189"/>
      <c r="P146" s="195" t="s">
        <v>6</v>
      </c>
      <c r="Q146" s="196" t="s">
        <v>5</v>
      </c>
      <c r="R146" s="197">
        <f>C146*R127</f>
        <v>3.2</v>
      </c>
      <c r="S146" s="197">
        <f>D146*S127</f>
        <v>6.4979999999999993</v>
      </c>
      <c r="T146" s="197">
        <f>E146*T127</f>
        <v>1.518</v>
      </c>
      <c r="U146" s="197">
        <f>F146*U127</f>
        <v>2.9579999999999997</v>
      </c>
      <c r="V146" s="197">
        <f>G146*V127</f>
        <v>0</v>
      </c>
      <c r="W146" s="197">
        <f>H146*W127</f>
        <v>0</v>
      </c>
      <c r="X146" s="197">
        <f>I146*X127</f>
        <v>0</v>
      </c>
      <c r="Y146" s="197">
        <f>J146*Y127</f>
        <v>0</v>
      </c>
      <c r="Z146" s="197">
        <f>K146*Z127</f>
        <v>0</v>
      </c>
      <c r="AA146" s="197">
        <f>L146*AA127</f>
        <v>0</v>
      </c>
      <c r="AB146" s="197">
        <f>M146*AB127</f>
        <v>4.8099999999999996</v>
      </c>
      <c r="AC146" s="202">
        <f>N146*AC127</f>
        <v>0.19500000000000001</v>
      </c>
      <c r="AD146" s="197">
        <f xml:space="preserve"> ROUND( SUM(R146:AC146), 1)</f>
        <v>19.2</v>
      </c>
      <c r="AE146" s="153" t="s">
        <v>220</v>
      </c>
      <c r="AF146" s="151">
        <v>31</v>
      </c>
      <c r="AG146" s="154">
        <v>1.7</v>
      </c>
      <c r="AH146" s="159">
        <f t="shared" si="7"/>
        <v>32.700000000000003</v>
      </c>
    </row>
    <row r="147" spans="1:34" s="42" customFormat="1" ht="38.25" x14ac:dyDescent="0.25">
      <c r="A147" s="192" t="s">
        <v>27</v>
      </c>
      <c r="B147" s="193" t="s">
        <v>5</v>
      </c>
      <c r="C147" s="194">
        <v>1.3</v>
      </c>
      <c r="D147" s="194">
        <v>3.3</v>
      </c>
      <c r="E147" s="194">
        <v>7.1</v>
      </c>
      <c r="F147" s="194">
        <v>22.7</v>
      </c>
      <c r="G147" s="194">
        <v>26.7</v>
      </c>
      <c r="H147" s="194">
        <v>29.6</v>
      </c>
      <c r="I147" s="194">
        <v>22.5</v>
      </c>
      <c r="J147" s="194">
        <v>35.1</v>
      </c>
      <c r="K147" s="194">
        <v>40</v>
      </c>
      <c r="L147" s="194">
        <v>41.6</v>
      </c>
      <c r="M147" s="194">
        <v>47</v>
      </c>
      <c r="N147" s="194">
        <v>85</v>
      </c>
      <c r="O147" s="189"/>
      <c r="P147" s="192" t="s">
        <v>27</v>
      </c>
      <c r="Q147" s="193" t="s">
        <v>5</v>
      </c>
      <c r="R147" s="194">
        <f>C147*R127</f>
        <v>5.2</v>
      </c>
      <c r="S147" s="194">
        <f>D147*S127</f>
        <v>11.286</v>
      </c>
      <c r="T147" s="194">
        <f>E147*T127</f>
        <v>4.6859999999999999</v>
      </c>
      <c r="U147" s="194">
        <f>F147*U127</f>
        <v>23.154</v>
      </c>
      <c r="V147" s="194">
        <f>G147*V127</f>
        <v>0</v>
      </c>
      <c r="W147" s="194">
        <f>H147*W127</f>
        <v>0</v>
      </c>
      <c r="X147" s="194">
        <f>I147*X127</f>
        <v>0</v>
      </c>
      <c r="Y147" s="194">
        <f>J147*Y127</f>
        <v>0</v>
      </c>
      <c r="Z147" s="194">
        <f>K147*Z127</f>
        <v>0</v>
      </c>
      <c r="AA147" s="194">
        <f>L147*AA127</f>
        <v>0</v>
      </c>
      <c r="AB147" s="194">
        <f>M147*AB127</f>
        <v>17.39</v>
      </c>
      <c r="AC147" s="203">
        <f>N147*AC127</f>
        <v>11.05</v>
      </c>
      <c r="AD147" s="197">
        <f xml:space="preserve"> ROUND( SUM(R147:AC147), 1)</f>
        <v>72.8</v>
      </c>
      <c r="AE147" s="154" t="s">
        <v>209</v>
      </c>
      <c r="AF147" s="151">
        <v>3.1</v>
      </c>
      <c r="AG147" s="154">
        <v>0.17</v>
      </c>
      <c r="AH147" s="159">
        <f t="shared" si="7"/>
        <v>3.27</v>
      </c>
    </row>
    <row r="148" spans="1:34" s="42" customFormat="1" ht="25.5" x14ac:dyDescent="0.25">
      <c r="A148" s="195" t="s">
        <v>7</v>
      </c>
      <c r="B148" s="196" t="s">
        <v>5</v>
      </c>
      <c r="C148" s="197">
        <v>2.2999999999999998</v>
      </c>
      <c r="D148" s="197">
        <v>11.1</v>
      </c>
      <c r="E148" s="197">
        <v>21.5</v>
      </c>
      <c r="F148" s="197">
        <v>66.3</v>
      </c>
      <c r="G148" s="197">
        <v>20.2</v>
      </c>
      <c r="H148" s="197">
        <v>3.9</v>
      </c>
      <c r="I148" s="197">
        <v>56.5</v>
      </c>
      <c r="J148" s="197">
        <v>13.5</v>
      </c>
      <c r="K148" s="197">
        <v>37.9</v>
      </c>
      <c r="L148" s="197">
        <v>37</v>
      </c>
      <c r="M148" s="197">
        <v>2</v>
      </c>
      <c r="N148" s="197">
        <v>12.3</v>
      </c>
      <c r="O148" s="189"/>
      <c r="P148" s="195" t="s">
        <v>7</v>
      </c>
      <c r="Q148" s="196" t="s">
        <v>5</v>
      </c>
      <c r="R148" s="197">
        <f>C148*R127</f>
        <v>9.1999999999999993</v>
      </c>
      <c r="S148" s="197">
        <f>D148*S127</f>
        <v>37.961999999999996</v>
      </c>
      <c r="T148" s="197">
        <f>E148*T127</f>
        <v>14.190000000000001</v>
      </c>
      <c r="U148" s="197">
        <f>F148*U127</f>
        <v>67.626000000000005</v>
      </c>
      <c r="V148" s="197">
        <f>G148*V127</f>
        <v>0</v>
      </c>
      <c r="W148" s="197">
        <f>H148*W127</f>
        <v>0</v>
      </c>
      <c r="X148" s="197">
        <f>I148*X127</f>
        <v>0</v>
      </c>
      <c r="Y148" s="197">
        <f>J148*Y127</f>
        <v>0</v>
      </c>
      <c r="Z148" s="197">
        <f>K148*Z127</f>
        <v>0</v>
      </c>
      <c r="AA148" s="197">
        <f>L148*AA127</f>
        <v>0</v>
      </c>
      <c r="AB148" s="197">
        <f>M148*AB127</f>
        <v>0.74</v>
      </c>
      <c r="AC148" s="202">
        <f>N148*AC127</f>
        <v>1.5990000000000002</v>
      </c>
      <c r="AD148" s="197">
        <f xml:space="preserve"> ROUND( SUM(R148:AC148), 0)</f>
        <v>131</v>
      </c>
      <c r="AE148" s="154" t="s">
        <v>210</v>
      </c>
      <c r="AF148" s="151">
        <v>220</v>
      </c>
      <c r="AG148" s="154">
        <v>12</v>
      </c>
      <c r="AH148" s="159">
        <f t="shared" si="7"/>
        <v>232</v>
      </c>
    </row>
    <row r="149" spans="1:34" s="42" customFormat="1" x14ac:dyDescent="0.25">
      <c r="A149" s="192" t="s">
        <v>8</v>
      </c>
      <c r="B149" s="193" t="s">
        <v>5</v>
      </c>
      <c r="C149" s="194">
        <v>0.03</v>
      </c>
      <c r="D149" s="194">
        <v>0.1</v>
      </c>
      <c r="E149" s="194">
        <v>0.02</v>
      </c>
      <c r="F149" s="194">
        <v>0.66</v>
      </c>
      <c r="G149" s="194">
        <v>0.18</v>
      </c>
      <c r="H149" s="194">
        <v>0.06</v>
      </c>
      <c r="I149" s="194">
        <v>7.0000000000000007E-2</v>
      </c>
      <c r="J149" s="194">
        <v>0.26</v>
      </c>
      <c r="K149" s="194">
        <v>0.19</v>
      </c>
      <c r="L149" s="194">
        <v>0.12</v>
      </c>
      <c r="M149" s="194">
        <v>1.8</v>
      </c>
      <c r="N149" s="194">
        <v>0.18</v>
      </c>
      <c r="O149" s="189"/>
      <c r="P149" s="192" t="s">
        <v>8</v>
      </c>
      <c r="Q149" s="193" t="s">
        <v>5</v>
      </c>
      <c r="R149" s="194">
        <f>C149*R127</f>
        <v>0.12</v>
      </c>
      <c r="S149" s="194">
        <f>D149*S127</f>
        <v>0.34200000000000003</v>
      </c>
      <c r="T149" s="194">
        <f>E149*T127</f>
        <v>1.3200000000000002E-2</v>
      </c>
      <c r="U149" s="194">
        <f>F149*U127</f>
        <v>0.67320000000000002</v>
      </c>
      <c r="V149" s="194">
        <f>G149*V127</f>
        <v>0</v>
      </c>
      <c r="W149" s="194">
        <f>H149*W127</f>
        <v>0</v>
      </c>
      <c r="X149" s="194">
        <f>I149*X127</f>
        <v>0</v>
      </c>
      <c r="Y149" s="194">
        <f>J149*Y127</f>
        <v>0</v>
      </c>
      <c r="Z149" s="194">
        <f>K149*Z127</f>
        <v>0</v>
      </c>
      <c r="AA149" s="194">
        <f>L149*AA127</f>
        <v>0</v>
      </c>
      <c r="AB149" s="194">
        <f>M149*AB127</f>
        <v>0.66600000000000004</v>
      </c>
      <c r="AC149" s="203">
        <f>N149*AC127</f>
        <v>2.3400000000000001E-2</v>
      </c>
      <c r="AD149" s="197">
        <f t="shared" si="8"/>
        <v>1.84</v>
      </c>
      <c r="AE149" s="154" t="s">
        <v>211</v>
      </c>
      <c r="AF149" s="151">
        <v>15</v>
      </c>
      <c r="AG149" s="154">
        <v>0.8</v>
      </c>
      <c r="AH149" s="159">
        <f t="shared" si="7"/>
        <v>15.8</v>
      </c>
    </row>
    <row r="150" spans="1:34" s="42" customFormat="1" ht="25.5" x14ac:dyDescent="0.25">
      <c r="A150" s="195" t="s">
        <v>9</v>
      </c>
      <c r="B150" s="196" t="s">
        <v>5</v>
      </c>
      <c r="C150" s="197">
        <v>0.06</v>
      </c>
      <c r="D150" s="197">
        <v>0.01</v>
      </c>
      <c r="E150" s="197">
        <v>0.17</v>
      </c>
      <c r="F150" s="197">
        <v>0.89</v>
      </c>
      <c r="G150" s="197">
        <v>0.06</v>
      </c>
      <c r="H150" s="197">
        <v>0.12</v>
      </c>
      <c r="I150" s="197">
        <v>0.1</v>
      </c>
      <c r="J150" s="197">
        <v>0.22</v>
      </c>
      <c r="K150" s="197">
        <v>0.37</v>
      </c>
      <c r="L150" s="197">
        <v>0.49</v>
      </c>
      <c r="M150" s="197">
        <v>0.13</v>
      </c>
      <c r="N150" s="197">
        <v>1.31</v>
      </c>
      <c r="O150" s="189"/>
      <c r="P150" s="195" t="s">
        <v>9</v>
      </c>
      <c r="Q150" s="196" t="s">
        <v>5</v>
      </c>
      <c r="R150" s="197">
        <f>C150*R127</f>
        <v>0.24</v>
      </c>
      <c r="S150" s="197">
        <f>D150*S127</f>
        <v>3.4200000000000001E-2</v>
      </c>
      <c r="T150" s="197">
        <f>E150*T127</f>
        <v>0.11220000000000001</v>
      </c>
      <c r="U150" s="197">
        <f>F150*U127</f>
        <v>0.90780000000000005</v>
      </c>
      <c r="V150" s="197">
        <f>G150*V127</f>
        <v>0</v>
      </c>
      <c r="W150" s="197">
        <f>H150*W127</f>
        <v>0</v>
      </c>
      <c r="X150" s="197">
        <f>I150*X127</f>
        <v>0</v>
      </c>
      <c r="Y150" s="197">
        <f>J150*Y127</f>
        <v>0</v>
      </c>
      <c r="Z150" s="197">
        <f>K150*Z127</f>
        <v>0</v>
      </c>
      <c r="AA150" s="197">
        <f>L150*AA127</f>
        <v>0</v>
      </c>
      <c r="AB150" s="197">
        <f>M150*AB127</f>
        <v>4.8100000000000004E-2</v>
      </c>
      <c r="AC150" s="202">
        <f>N150*AC127</f>
        <v>0.17030000000000001</v>
      </c>
      <c r="AD150" s="197">
        <f t="shared" si="8"/>
        <v>1.51</v>
      </c>
      <c r="AE150" s="154" t="s">
        <v>212</v>
      </c>
      <c r="AF150" s="151">
        <v>38</v>
      </c>
      <c r="AG150" s="154">
        <v>2</v>
      </c>
      <c r="AH150" s="159">
        <f t="shared" si="7"/>
        <v>40</v>
      </c>
    </row>
    <row r="151" spans="1:34" s="42" customFormat="1" x14ac:dyDescent="0.25">
      <c r="A151" s="192" t="s">
        <v>35</v>
      </c>
      <c r="B151" s="193" t="s">
        <v>28</v>
      </c>
      <c r="C151" s="194">
        <v>2</v>
      </c>
      <c r="D151" s="194">
        <v>0.1</v>
      </c>
      <c r="E151" s="194">
        <v>0.3</v>
      </c>
      <c r="F151" s="194">
        <v>120</v>
      </c>
      <c r="G151" s="194">
        <v>0.2</v>
      </c>
      <c r="H151" s="194">
        <v>6.8</v>
      </c>
      <c r="I151" s="194">
        <v>1.3</v>
      </c>
      <c r="J151" s="194">
        <v>0.52</v>
      </c>
      <c r="K151" s="194">
        <v>0</v>
      </c>
      <c r="L151" s="194">
        <v>0.2</v>
      </c>
      <c r="M151" s="194">
        <v>0</v>
      </c>
      <c r="N151" s="194">
        <v>0</v>
      </c>
      <c r="O151" s="189"/>
      <c r="P151" s="192" t="s">
        <v>35</v>
      </c>
      <c r="Q151" s="193" t="s">
        <v>28</v>
      </c>
      <c r="R151" s="194">
        <f>C151*R127</f>
        <v>8</v>
      </c>
      <c r="S151" s="194">
        <f>D151*S127</f>
        <v>0.34200000000000003</v>
      </c>
      <c r="T151" s="194">
        <f>E151*T127</f>
        <v>0.19800000000000001</v>
      </c>
      <c r="U151" s="194">
        <f>F151*U127</f>
        <v>122.4</v>
      </c>
      <c r="V151" s="194">
        <f>G151*V127</f>
        <v>0</v>
      </c>
      <c r="W151" s="194">
        <f>H151*W127</f>
        <v>0</v>
      </c>
      <c r="X151" s="194">
        <f>I151*X127</f>
        <v>0</v>
      </c>
      <c r="Y151" s="194">
        <f>J151*Y127</f>
        <v>0</v>
      </c>
      <c r="Z151" s="194">
        <f>K151*Z127</f>
        <v>0</v>
      </c>
      <c r="AA151" s="194">
        <f>L151*AA127</f>
        <v>0</v>
      </c>
      <c r="AB151" s="194">
        <f>M151*AB127</f>
        <v>0</v>
      </c>
      <c r="AC151" s="203">
        <f>N151*AC127</f>
        <v>0</v>
      </c>
      <c r="AD151" s="197">
        <f xml:space="preserve"> ROUND( SUM(R151:AC151), 0)</f>
        <v>131</v>
      </c>
      <c r="AE151" s="154" t="s">
        <v>213</v>
      </c>
      <c r="AF151" s="151">
        <v>124</v>
      </c>
      <c r="AG151" s="154">
        <v>6.7</v>
      </c>
      <c r="AH151" s="159">
        <f t="shared" si="7"/>
        <v>130.69999999999999</v>
      </c>
    </row>
    <row r="152" spans="1:34" s="42" customFormat="1" x14ac:dyDescent="0.25">
      <c r="A152" s="195" t="s">
        <v>36</v>
      </c>
      <c r="B152" s="196" t="s">
        <v>5</v>
      </c>
      <c r="C152" s="197">
        <v>0</v>
      </c>
      <c r="D152" s="197">
        <v>0</v>
      </c>
      <c r="E152" s="197">
        <v>0</v>
      </c>
      <c r="F152" s="197">
        <v>70</v>
      </c>
      <c r="G152" s="197">
        <v>0</v>
      </c>
      <c r="H152" s="197">
        <v>0</v>
      </c>
      <c r="I152" s="197">
        <v>0</v>
      </c>
      <c r="J152" s="197">
        <v>0</v>
      </c>
      <c r="K152" s="197">
        <v>5</v>
      </c>
      <c r="L152" s="197">
        <v>4.5</v>
      </c>
      <c r="M152" s="197">
        <v>0</v>
      </c>
      <c r="N152" s="197">
        <v>0</v>
      </c>
      <c r="O152" s="189"/>
      <c r="P152" s="195" t="s">
        <v>36</v>
      </c>
      <c r="Q152" s="196" t="s">
        <v>5</v>
      </c>
      <c r="R152" s="197">
        <f>C152*R127</f>
        <v>0</v>
      </c>
      <c r="S152" s="197">
        <f>D152*S127</f>
        <v>0</v>
      </c>
      <c r="T152" s="197">
        <f>E152*T127</f>
        <v>0</v>
      </c>
      <c r="U152" s="197">
        <f>F152*U127</f>
        <v>71.400000000000006</v>
      </c>
      <c r="V152" s="197">
        <f>G152*V127</f>
        <v>0</v>
      </c>
      <c r="W152" s="197">
        <f>H152*W127</f>
        <v>0</v>
      </c>
      <c r="X152" s="197">
        <f>I152*X127</f>
        <v>0</v>
      </c>
      <c r="Y152" s="197">
        <f>J152*Y127</f>
        <v>0</v>
      </c>
      <c r="Z152" s="197">
        <f>K152*Z127</f>
        <v>0</v>
      </c>
      <c r="AA152" s="197">
        <f>L152*AA127</f>
        <v>0</v>
      </c>
      <c r="AB152" s="197">
        <f>M152*AB127</f>
        <v>0</v>
      </c>
      <c r="AC152" s="202">
        <f>N152*AC127</f>
        <v>0</v>
      </c>
      <c r="AD152" s="197">
        <f t="shared" si="8"/>
        <v>71.400000000000006</v>
      </c>
      <c r="AE152" s="154" t="s">
        <v>214</v>
      </c>
      <c r="AF152" s="151">
        <v>6.2</v>
      </c>
      <c r="AG152" s="154">
        <v>0.34</v>
      </c>
      <c r="AH152" s="159">
        <f t="shared" si="7"/>
        <v>6.54</v>
      </c>
    </row>
    <row r="153" spans="1:34" s="42" customFormat="1" ht="27" x14ac:dyDescent="0.25">
      <c r="A153" s="192" t="s">
        <v>37</v>
      </c>
      <c r="B153" s="193" t="s">
        <v>5</v>
      </c>
      <c r="C153" s="194">
        <v>0.8</v>
      </c>
      <c r="D153" s="194">
        <v>0.7</v>
      </c>
      <c r="E153" s="194">
        <v>0.4</v>
      </c>
      <c r="F153" s="194">
        <v>75</v>
      </c>
      <c r="G153" s="194">
        <v>53</v>
      </c>
      <c r="H153" s="194">
        <v>22.6</v>
      </c>
      <c r="I153" s="194">
        <v>12.9</v>
      </c>
      <c r="J153" s="194">
        <v>50</v>
      </c>
      <c r="K153" s="194">
        <v>11</v>
      </c>
      <c r="L153" s="194">
        <v>3</v>
      </c>
      <c r="M153" s="194">
        <v>0.4</v>
      </c>
      <c r="N153" s="194">
        <v>1</v>
      </c>
      <c r="O153" s="189"/>
      <c r="P153" s="192" t="s">
        <v>37</v>
      </c>
      <c r="Q153" s="193" t="s">
        <v>5</v>
      </c>
      <c r="R153" s="194">
        <f>C153*R127</f>
        <v>3.2</v>
      </c>
      <c r="S153" s="194">
        <f>D153*S127</f>
        <v>2.3939999999999997</v>
      </c>
      <c r="T153" s="194">
        <f>E153*T127</f>
        <v>0.26400000000000001</v>
      </c>
      <c r="U153" s="194">
        <f>F153*U127</f>
        <v>76.5</v>
      </c>
      <c r="V153" s="194">
        <f>G153*V127</f>
        <v>0</v>
      </c>
      <c r="W153" s="194">
        <f>H153*W127</f>
        <v>0</v>
      </c>
      <c r="X153" s="194">
        <f>I153*X127</f>
        <v>0</v>
      </c>
      <c r="Y153" s="194">
        <f>J153*Y127</f>
        <v>0</v>
      </c>
      <c r="Z153" s="194">
        <f>K153*Z127</f>
        <v>0</v>
      </c>
      <c r="AA153" s="194">
        <f>L153*AA127</f>
        <v>0</v>
      </c>
      <c r="AB153" s="194">
        <f>M153*AB127</f>
        <v>0.14799999999999999</v>
      </c>
      <c r="AC153" s="203">
        <f>N153*AC127</f>
        <v>0.13</v>
      </c>
      <c r="AD153" s="197">
        <f xml:space="preserve"> ROUND( SUM(R153:AC153), 1)</f>
        <v>82.6</v>
      </c>
      <c r="AE153" s="154" t="s">
        <v>215</v>
      </c>
      <c r="AF153" s="151">
        <v>436</v>
      </c>
      <c r="AG153" s="154">
        <v>23</v>
      </c>
      <c r="AH153" s="159">
        <f t="shared" si="7"/>
        <v>459</v>
      </c>
    </row>
    <row r="154" spans="1:34" s="42" customFormat="1" ht="27" x14ac:dyDescent="0.25">
      <c r="A154" s="195" t="s">
        <v>38</v>
      </c>
      <c r="B154" s="196" t="s">
        <v>5</v>
      </c>
      <c r="C154" s="197">
        <v>1.2</v>
      </c>
      <c r="D154" s="197">
        <v>0.1</v>
      </c>
      <c r="E154" s="197">
        <v>0.2</v>
      </c>
      <c r="F154" s="197">
        <v>1.8</v>
      </c>
      <c r="G154" s="197">
        <v>7.5</v>
      </c>
      <c r="H154" s="197">
        <v>4</v>
      </c>
      <c r="I154" s="197">
        <v>7.3</v>
      </c>
      <c r="J154" s="197">
        <v>3.5</v>
      </c>
      <c r="K154" s="197">
        <v>6.3</v>
      </c>
      <c r="L154" s="197">
        <v>5.4</v>
      </c>
      <c r="M154" s="197">
        <v>4.5</v>
      </c>
      <c r="N154" s="197">
        <v>1.1000000000000001</v>
      </c>
      <c r="O154" s="189"/>
      <c r="P154" s="195" t="s">
        <v>38</v>
      </c>
      <c r="Q154" s="196" t="s">
        <v>5</v>
      </c>
      <c r="R154" s="197">
        <f>C154*R127</f>
        <v>4.8</v>
      </c>
      <c r="S154" s="197">
        <f>D154*S127</f>
        <v>0.34200000000000003</v>
      </c>
      <c r="T154" s="197">
        <f>E154*T127</f>
        <v>0.13200000000000001</v>
      </c>
      <c r="U154" s="197">
        <f>F154*U127</f>
        <v>1.8360000000000001</v>
      </c>
      <c r="V154" s="197">
        <f>G154*V127</f>
        <v>0</v>
      </c>
      <c r="W154" s="197">
        <f>H154*W127</f>
        <v>0</v>
      </c>
      <c r="X154" s="197">
        <f>I154*X127</f>
        <v>0</v>
      </c>
      <c r="Y154" s="197">
        <f>J154*Y127</f>
        <v>0</v>
      </c>
      <c r="Z154" s="197">
        <f>K154*Z127</f>
        <v>0</v>
      </c>
      <c r="AA154" s="197">
        <f>L154*AA127</f>
        <v>0</v>
      </c>
      <c r="AB154" s="197">
        <f>M154*AB127</f>
        <v>1.665</v>
      </c>
      <c r="AC154" s="202">
        <f>N154*AC127</f>
        <v>0.14300000000000002</v>
      </c>
      <c r="AD154" s="197">
        <f t="shared" si="8"/>
        <v>8.92</v>
      </c>
      <c r="AE154" s="154" t="s">
        <v>216</v>
      </c>
      <c r="AF154" s="151">
        <v>156</v>
      </c>
      <c r="AG154" s="154">
        <v>8.4</v>
      </c>
      <c r="AH154" s="159">
        <f t="shared" si="7"/>
        <v>164.4</v>
      </c>
    </row>
    <row r="155" spans="1:34" s="42" customFormat="1" ht="27" x14ac:dyDescent="0.25">
      <c r="A155" s="192" t="s">
        <v>39</v>
      </c>
      <c r="B155" s="193" t="s">
        <v>10</v>
      </c>
      <c r="C155" s="194">
        <v>0</v>
      </c>
      <c r="D155" s="194">
        <v>0</v>
      </c>
      <c r="E155" s="194">
        <v>0</v>
      </c>
      <c r="F155" s="194">
        <v>6</v>
      </c>
      <c r="G155" s="194">
        <v>0</v>
      </c>
      <c r="H155" s="194">
        <v>1.2</v>
      </c>
      <c r="I155" s="194">
        <v>1.1000000000000001</v>
      </c>
      <c r="J155" s="194">
        <v>1.1000000000000001</v>
      </c>
      <c r="K155" s="194">
        <v>3.1</v>
      </c>
      <c r="L155" s="194">
        <v>3.8</v>
      </c>
      <c r="M155" s="194">
        <v>13.9</v>
      </c>
      <c r="N155" s="194">
        <v>4.2</v>
      </c>
      <c r="O155" s="190"/>
      <c r="P155" s="192" t="s">
        <v>39</v>
      </c>
      <c r="Q155" s="193" t="s">
        <v>10</v>
      </c>
      <c r="R155" s="194">
        <f>C155*R127</f>
        <v>0</v>
      </c>
      <c r="S155" s="194">
        <f>D155*S127</f>
        <v>0</v>
      </c>
      <c r="T155" s="194">
        <f>E155*T127</f>
        <v>0</v>
      </c>
      <c r="U155" s="194">
        <f>F155*U127</f>
        <v>6.12</v>
      </c>
      <c r="V155" s="194">
        <f>G155*V127</f>
        <v>0</v>
      </c>
      <c r="W155" s="194">
        <f>H155*W127</f>
        <v>0</v>
      </c>
      <c r="X155" s="194">
        <f>I155*X127</f>
        <v>0</v>
      </c>
      <c r="Y155" s="194">
        <f>J155*Y127</f>
        <v>0</v>
      </c>
      <c r="Z155" s="194">
        <f>K155*Z127</f>
        <v>0</v>
      </c>
      <c r="AA155" s="194">
        <f>L155*AA127</f>
        <v>0</v>
      </c>
      <c r="AB155" s="194">
        <f>M155*AB127</f>
        <v>5.1429999999999998</v>
      </c>
      <c r="AC155" s="203">
        <f>N155*AC127</f>
        <v>0.54600000000000004</v>
      </c>
      <c r="AD155" s="197">
        <f xml:space="preserve"> ROUND( SUM(R155:AC155), 1)</f>
        <v>11.8</v>
      </c>
    </row>
    <row r="156" spans="1:34" s="42" customFormat="1" x14ac:dyDescent="0.25">
      <c r="A156" s="195" t="s">
        <v>240</v>
      </c>
      <c r="B156" s="196" t="s">
        <v>10</v>
      </c>
      <c r="C156" s="197">
        <v>0</v>
      </c>
      <c r="D156" s="197">
        <v>0</v>
      </c>
      <c r="E156" s="197">
        <v>0</v>
      </c>
      <c r="F156" s="197">
        <v>0</v>
      </c>
      <c r="G156" s="197">
        <v>0</v>
      </c>
      <c r="H156" s="197">
        <v>0</v>
      </c>
      <c r="I156" s="197">
        <v>0</v>
      </c>
      <c r="J156" s="197">
        <v>0</v>
      </c>
      <c r="K156" s="197">
        <v>0</v>
      </c>
      <c r="L156" s="197">
        <v>0</v>
      </c>
      <c r="M156" s="197">
        <v>42</v>
      </c>
      <c r="N156" s="197">
        <v>12.3</v>
      </c>
      <c r="O156" s="188"/>
      <c r="P156" s="195" t="s">
        <v>240</v>
      </c>
      <c r="Q156" s="196" t="s">
        <v>10</v>
      </c>
      <c r="R156" s="197">
        <f>C156*R127</f>
        <v>0</v>
      </c>
      <c r="S156" s="197">
        <f>D156*S127</f>
        <v>0</v>
      </c>
      <c r="T156" s="197">
        <f>E156*T127</f>
        <v>0</v>
      </c>
      <c r="U156" s="197">
        <f>F156*U127</f>
        <v>0</v>
      </c>
      <c r="V156" s="197">
        <f>G156*V127</f>
        <v>0</v>
      </c>
      <c r="W156" s="197">
        <f>H156*W127</f>
        <v>0</v>
      </c>
      <c r="X156" s="197">
        <f>I156*X127</f>
        <v>0</v>
      </c>
      <c r="Y156" s="197">
        <f>J156*Y127</f>
        <v>0</v>
      </c>
      <c r="Z156" s="197">
        <f>K156*Z127</f>
        <v>0</v>
      </c>
      <c r="AA156" s="197">
        <f>L156*AA127</f>
        <v>0</v>
      </c>
      <c r="AB156" s="197">
        <f>M156*AB127</f>
        <v>15.54</v>
      </c>
      <c r="AC156" s="202">
        <f>N156*AC127</f>
        <v>1.5990000000000002</v>
      </c>
      <c r="AD156" s="197">
        <f xml:space="preserve"> ROUND( SUM(R156:AC156), 1)</f>
        <v>17.100000000000001</v>
      </c>
    </row>
    <row r="157" spans="1:34" s="42" customFormat="1" x14ac:dyDescent="0.25">
      <c r="A157" s="184"/>
      <c r="B157" s="18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184"/>
      <c r="N157" s="186"/>
      <c r="O157" s="188"/>
      <c r="P157" s="188"/>
      <c r="Q157" s="188"/>
      <c r="R157" s="188"/>
      <c r="S157" s="188"/>
      <c r="T157" s="188"/>
      <c r="U157" s="188"/>
      <c r="V157" s="188"/>
      <c r="W157" s="187"/>
      <c r="X157" s="187"/>
      <c r="Y157" s="183"/>
      <c r="AD157" s="199"/>
    </row>
    <row r="158" spans="1:34" s="42" customFormat="1" x14ac:dyDescent="0.25">
      <c r="A158" s="184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184"/>
      <c r="N158" s="56"/>
      <c r="O158" s="185"/>
      <c r="P158" s="185"/>
      <c r="Q158" s="185"/>
      <c r="R158" s="185"/>
      <c r="S158" s="185"/>
      <c r="T158" s="185"/>
      <c r="U158" s="185"/>
      <c r="V158" s="185"/>
      <c r="W158" s="182"/>
      <c r="X158" s="182"/>
      <c r="Y158" s="183"/>
    </row>
    <row r="159" spans="1:34" s="42" customFormat="1" x14ac:dyDescent="0.25">
      <c r="A159" s="184"/>
      <c r="B159" s="18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184"/>
      <c r="N159" s="186"/>
      <c r="O159" s="185"/>
      <c r="P159" s="185"/>
      <c r="Q159" s="185"/>
      <c r="R159" s="185"/>
      <c r="S159" s="185"/>
      <c r="T159" s="185"/>
      <c r="U159" s="185"/>
      <c r="V159" s="185"/>
      <c r="W159" s="182"/>
      <c r="X159" s="182"/>
      <c r="Y159" s="183"/>
    </row>
    <row r="160" spans="1:34" s="42" customFormat="1" x14ac:dyDescent="0.25">
      <c r="A160" s="184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184"/>
      <c r="N160" s="56"/>
      <c r="O160" s="188"/>
      <c r="P160" s="188"/>
      <c r="Q160" s="188"/>
      <c r="R160" s="188"/>
      <c r="S160" s="188"/>
      <c r="T160" s="188"/>
      <c r="U160" s="188"/>
      <c r="V160" s="188"/>
      <c r="W160" s="187"/>
      <c r="X160" s="187"/>
      <c r="Y160" s="183"/>
    </row>
    <row r="161" spans="1:25" s="42" customFormat="1" x14ac:dyDescent="0.25">
      <c r="A161" s="184"/>
      <c r="B161" s="18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184"/>
      <c r="N161" s="186"/>
      <c r="O161" s="189"/>
      <c r="P161" s="189"/>
      <c r="Q161" s="189"/>
      <c r="R161" s="189"/>
      <c r="S161" s="189"/>
      <c r="T161" s="189"/>
      <c r="U161" s="189"/>
      <c r="V161" s="189"/>
      <c r="W161" s="187"/>
      <c r="X161" s="187"/>
      <c r="Y161" s="187"/>
    </row>
    <row r="162" spans="1:25" s="42" customFormat="1" x14ac:dyDescent="0.25">
      <c r="A162" s="184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184"/>
      <c r="N162" s="56"/>
      <c r="O162" s="189"/>
      <c r="P162" s="189"/>
      <c r="Q162" s="189"/>
      <c r="R162" s="189"/>
      <c r="S162" s="189"/>
      <c r="T162" s="189"/>
      <c r="U162" s="189"/>
      <c r="V162" s="189"/>
      <c r="W162" s="187"/>
      <c r="X162" s="187"/>
      <c r="Y162" s="183"/>
    </row>
    <row r="163" spans="1:25" s="42" customFormat="1" x14ac:dyDescent="0.25"/>
    <row r="164" spans="1:25" s="42" customFormat="1" x14ac:dyDescent="0.25"/>
    <row r="165" spans="1:25" x14ac:dyDescent="0.25">
      <c r="A165" t="s">
        <v>128</v>
      </c>
    </row>
    <row r="166" spans="1:25" x14ac:dyDescent="0.25">
      <c r="A166" t="s">
        <v>129</v>
      </c>
    </row>
    <row r="169" spans="1:25" x14ac:dyDescent="0.25">
      <c r="A169" t="s">
        <v>133</v>
      </c>
    </row>
    <row r="170" spans="1:25" x14ac:dyDescent="0.25">
      <c r="A170" s="45" t="s">
        <v>134</v>
      </c>
    </row>
    <row r="171" spans="1:25" x14ac:dyDescent="0.25">
      <c r="B171" t="s">
        <v>112</v>
      </c>
    </row>
    <row r="172" spans="1:25" x14ac:dyDescent="0.25">
      <c r="B172" t="s">
        <v>113</v>
      </c>
    </row>
    <row r="173" spans="1:25" x14ac:dyDescent="0.25">
      <c r="B173" t="s">
        <v>114</v>
      </c>
    </row>
    <row r="174" spans="1:25" x14ac:dyDescent="0.25">
      <c r="B174" t="s">
        <v>115</v>
      </c>
    </row>
    <row r="176" spans="1:25" x14ac:dyDescent="0.25">
      <c r="B176" t="s">
        <v>135</v>
      </c>
    </row>
    <row r="177" spans="1:17" x14ac:dyDescent="0.25">
      <c r="C177" t="s">
        <v>136</v>
      </c>
    </row>
    <row r="178" spans="1:17" x14ac:dyDescent="0.25">
      <c r="D178" t="s">
        <v>139</v>
      </c>
      <c r="H178" s="58">
        <f>Y129</f>
        <v>0</v>
      </c>
      <c r="I178" t="s">
        <v>137</v>
      </c>
      <c r="J178" t="s">
        <v>138</v>
      </c>
      <c r="K178" s="128">
        <f>Y131</f>
        <v>0</v>
      </c>
      <c r="L178" s="129"/>
      <c r="M178" t="s">
        <v>32</v>
      </c>
    </row>
    <row r="179" spans="1:17" x14ac:dyDescent="0.25">
      <c r="D179" t="s">
        <v>142</v>
      </c>
      <c r="F179" s="58">
        <f>Y129</f>
        <v>0</v>
      </c>
      <c r="G179" t="s">
        <v>137</v>
      </c>
      <c r="H179" t="s">
        <v>141</v>
      </c>
      <c r="I179" s="60">
        <f>X129</f>
        <v>0</v>
      </c>
      <c r="J179" s="1" t="s">
        <v>108</v>
      </c>
      <c r="K179" s="130">
        <f>W129</f>
        <v>0</v>
      </c>
      <c r="L179" s="130"/>
      <c r="M179" t="s">
        <v>105</v>
      </c>
    </row>
    <row r="180" spans="1:17" x14ac:dyDescent="0.25">
      <c r="D180" t="s">
        <v>140</v>
      </c>
      <c r="F180" s="63">
        <f>Y131</f>
        <v>0</v>
      </c>
      <c r="G180" t="s">
        <v>2</v>
      </c>
      <c r="H180" t="s">
        <v>141</v>
      </c>
      <c r="I180" s="62">
        <f>X131</f>
        <v>0</v>
      </c>
      <c r="J180" s="1" t="s">
        <v>108</v>
      </c>
      <c r="K180" s="131">
        <f>W131</f>
        <v>0</v>
      </c>
      <c r="L180" s="132"/>
      <c r="M180" t="s">
        <v>105</v>
      </c>
    </row>
    <row r="182" spans="1:17" x14ac:dyDescent="0.25">
      <c r="B182" t="s">
        <v>143</v>
      </c>
    </row>
    <row r="183" spans="1:17" x14ac:dyDescent="0.25">
      <c r="C183" s="63">
        <f>ABS(F180)</f>
        <v>0</v>
      </c>
      <c r="D183" s="1" t="s">
        <v>99</v>
      </c>
      <c r="E183" s="58">
        <f>ABS(F179)</f>
        <v>0</v>
      </c>
      <c r="F183" s="1" t="s">
        <v>102</v>
      </c>
      <c r="G183" s="49" t="e">
        <f>C183/E183</f>
        <v>#DIV/0!</v>
      </c>
    </row>
    <row r="184" spans="1:17" x14ac:dyDescent="0.25">
      <c r="B184" t="s">
        <v>144</v>
      </c>
      <c r="Q184" s="64"/>
    </row>
    <row r="185" spans="1:17" x14ac:dyDescent="0.25">
      <c r="C185" t="s">
        <v>145</v>
      </c>
      <c r="G185" s="61" t="e">
        <f>'Корма для Ани институт'!#REF!</f>
        <v>#REF!</v>
      </c>
      <c r="H185" s="40" t="s">
        <v>99</v>
      </c>
      <c r="I185" s="61" t="e">
        <f>'Корма для Ани институт'!#REF!</f>
        <v>#REF!</v>
      </c>
      <c r="J185" s="1" t="s">
        <v>98</v>
      </c>
      <c r="K185" s="116" t="e">
        <f>G185/I185</f>
        <v>#REF!</v>
      </c>
      <c r="L185" s="116"/>
      <c r="M185" s="69" t="s">
        <v>146</v>
      </c>
      <c r="N185" s="65"/>
      <c r="O185" s="65"/>
      <c r="Q185" s="64"/>
    </row>
    <row r="186" spans="1:17" x14ac:dyDescent="0.25">
      <c r="C186" t="s">
        <v>147</v>
      </c>
      <c r="G186" s="61" t="e">
        <f>'Корма для Ани институт'!#REF!</f>
        <v>#REF!</v>
      </c>
      <c r="H186" s="40" t="s">
        <v>99</v>
      </c>
      <c r="I186" s="61" t="e">
        <f>'Корма для Ани институт'!#REF!</f>
        <v>#REF!</v>
      </c>
      <c r="J186" s="40" t="s">
        <v>98</v>
      </c>
      <c r="K186" s="116" t="e">
        <f t="shared" ref="K186:K188" si="9">G186/I186</f>
        <v>#REF!</v>
      </c>
      <c r="L186" s="116"/>
      <c r="M186" s="69" t="s">
        <v>146</v>
      </c>
    </row>
    <row r="187" spans="1:17" x14ac:dyDescent="0.25">
      <c r="C187" t="s">
        <v>148</v>
      </c>
      <c r="D187" s="1"/>
      <c r="G187" s="61" t="e">
        <f>'Корма для Ани институт'!#REF!</f>
        <v>#REF!</v>
      </c>
      <c r="H187" s="40" t="s">
        <v>99</v>
      </c>
      <c r="I187" s="61" t="e">
        <f>'Корма для Ани институт'!#REF!</f>
        <v>#REF!</v>
      </c>
      <c r="J187" s="40" t="s">
        <v>98</v>
      </c>
      <c r="K187" s="116" t="e">
        <f t="shared" si="9"/>
        <v>#REF!</v>
      </c>
      <c r="L187" s="116"/>
      <c r="M187" s="69" t="s">
        <v>146</v>
      </c>
    </row>
    <row r="188" spans="1:17" x14ac:dyDescent="0.25">
      <c r="C188" t="s">
        <v>149</v>
      </c>
      <c r="D188" s="1"/>
      <c r="G188" s="61" t="e">
        <f>'Корма для Ани институт'!#REF!</f>
        <v>#REF!</v>
      </c>
      <c r="H188" s="40" t="s">
        <v>99</v>
      </c>
      <c r="I188" s="61" t="e">
        <f>'Корма для Ани институт'!#REF!</f>
        <v>#REF!</v>
      </c>
      <c r="J188" s="40" t="s">
        <v>98</v>
      </c>
      <c r="K188" s="116" t="e">
        <f t="shared" si="9"/>
        <v>#REF!</v>
      </c>
      <c r="L188" s="116"/>
      <c r="M188" s="69" t="s">
        <v>146</v>
      </c>
    </row>
    <row r="189" spans="1:17" x14ac:dyDescent="0.25">
      <c r="D189" s="40"/>
      <c r="M189" s="69"/>
    </row>
    <row r="190" spans="1:17" x14ac:dyDescent="0.25">
      <c r="D190" s="40"/>
      <c r="M190" s="69"/>
    </row>
    <row r="191" spans="1:17" x14ac:dyDescent="0.25">
      <c r="A191" t="s">
        <v>150</v>
      </c>
      <c r="D191" s="40"/>
      <c r="H191" s="30">
        <f>ABS(F179)</f>
        <v>0</v>
      </c>
      <c r="I191" s="40" t="s">
        <v>122</v>
      </c>
      <c r="J191" s="30">
        <v>4</v>
      </c>
      <c r="K191" t="s">
        <v>102</v>
      </c>
      <c r="L191" s="29">
        <f>H191/J191</f>
        <v>0</v>
      </c>
      <c r="M191" s="69" t="s">
        <v>151</v>
      </c>
    </row>
    <row r="192" spans="1:17" x14ac:dyDescent="0.25">
      <c r="B192" t="s">
        <v>152</v>
      </c>
      <c r="D192" s="40"/>
      <c r="E192" s="30">
        <f>L191</f>
        <v>0</v>
      </c>
      <c r="F192" s="40" t="s">
        <v>122</v>
      </c>
      <c r="G192" s="30" t="e">
        <f>'Корма для Ани институт'!#REF!</f>
        <v>#REF!</v>
      </c>
      <c r="H192" s="40" t="s">
        <v>102</v>
      </c>
      <c r="I192" s="49" t="e">
        <f>ROUND(E192/G192, 2)</f>
        <v>#REF!</v>
      </c>
      <c r="J192" t="s">
        <v>91</v>
      </c>
      <c r="M192" s="69"/>
    </row>
    <row r="193" spans="1:23" x14ac:dyDescent="0.25">
      <c r="B193" t="s">
        <v>165</v>
      </c>
      <c r="D193" s="40"/>
      <c r="M193" s="69"/>
    </row>
    <row r="194" spans="1:23" x14ac:dyDescent="0.25">
      <c r="F194" s="30">
        <f>ABS(F179)</f>
        <v>0</v>
      </c>
      <c r="G194" s="40" t="s">
        <v>108</v>
      </c>
      <c r="H194" s="30">
        <f>E192</f>
        <v>0</v>
      </c>
      <c r="I194" s="40" t="s">
        <v>102</v>
      </c>
      <c r="J194" s="29">
        <f>F194-H194</f>
        <v>0</v>
      </c>
      <c r="K194" s="69" t="s">
        <v>151</v>
      </c>
      <c r="M194" s="69"/>
    </row>
    <row r="195" spans="1:23" x14ac:dyDescent="0.25">
      <c r="D195" s="40"/>
      <c r="F195" s="30">
        <f xml:space="preserve"> ROUND( ABS(F180), 0)</f>
        <v>0</v>
      </c>
      <c r="G195" s="40" t="s">
        <v>108</v>
      </c>
      <c r="H195" s="30" t="e">
        <f>G192</f>
        <v>#REF!</v>
      </c>
      <c r="I195" s="40" t="s">
        <v>102</v>
      </c>
      <c r="J195" s="29" t="e">
        <f>ROUND(F195-H195, 0)</f>
        <v>#REF!</v>
      </c>
      <c r="K195" t="s">
        <v>32</v>
      </c>
    </row>
    <row r="196" spans="1:23" x14ac:dyDescent="0.25">
      <c r="B196" t="s">
        <v>153</v>
      </c>
      <c r="D196" s="40"/>
      <c r="F196" s="30" t="e">
        <f>J195</f>
        <v>#REF!</v>
      </c>
      <c r="G196" s="40" t="s">
        <v>154</v>
      </c>
      <c r="H196" s="30">
        <f>J194</f>
        <v>0</v>
      </c>
      <c r="I196" s="43" t="s">
        <v>102</v>
      </c>
      <c r="J196" s="29" t="e">
        <f>ROUND(F196/H196, 2)</f>
        <v>#REF!</v>
      </c>
    </row>
    <row r="197" spans="1:23" x14ac:dyDescent="0.25">
      <c r="D197" s="40"/>
    </row>
    <row r="198" spans="1:23" x14ac:dyDescent="0.25">
      <c r="A198" t="s">
        <v>157</v>
      </c>
      <c r="D198" s="40"/>
    </row>
    <row r="199" spans="1:23" x14ac:dyDescent="0.25">
      <c r="A199" t="s">
        <v>155</v>
      </c>
      <c r="C199" t="s">
        <v>145</v>
      </c>
      <c r="D199" s="40"/>
      <c r="F199" s="57" t="e">
        <f>K185</f>
        <v>#REF!</v>
      </c>
      <c r="G199" s="134" t="s">
        <v>158</v>
      </c>
      <c r="I199" s="138" t="s">
        <v>158</v>
      </c>
      <c r="J199" s="138"/>
      <c r="K199" s="140" t="e">
        <f xml:space="preserve"> ROUND( ABS( F203-H201), 2)</f>
        <v>#REF!</v>
      </c>
      <c r="L199" s="141"/>
      <c r="M199" t="s">
        <v>159</v>
      </c>
      <c r="P199" s="40" t="s">
        <v>161</v>
      </c>
      <c r="Q199" s="75" t="e">
        <f>N201</f>
        <v>#REF!</v>
      </c>
      <c r="R199" s="40" t="s">
        <v>102</v>
      </c>
      <c r="S199" t="e">
        <f>K199*Q199</f>
        <v>#REF!</v>
      </c>
    </row>
    <row r="200" spans="1:23" x14ac:dyDescent="0.25">
      <c r="D200" s="40"/>
      <c r="G200" s="135"/>
      <c r="I200" s="138"/>
      <c r="J200" s="138"/>
    </row>
    <row r="201" spans="1:23" x14ac:dyDescent="0.25">
      <c r="B201" t="s">
        <v>156</v>
      </c>
      <c r="D201" s="40"/>
      <c r="H201" s="73" t="e">
        <f>G183</f>
        <v>#DIV/0!</v>
      </c>
      <c r="K201" s="132" t="s">
        <v>160</v>
      </c>
      <c r="L201" s="132"/>
      <c r="M201" s="40" t="s">
        <v>102</v>
      </c>
      <c r="N201" s="74" t="e">
        <f>K199+K203</f>
        <v>#REF!</v>
      </c>
      <c r="O201" t="s">
        <v>162</v>
      </c>
      <c r="S201" s="61">
        <f>J194</f>
        <v>0</v>
      </c>
      <c r="T201" s="76" t="str">
        <f>K194</f>
        <v>МДж Эн</v>
      </c>
    </row>
    <row r="202" spans="1:23" x14ac:dyDescent="0.25">
      <c r="D202" s="40"/>
      <c r="G202" s="136" t="s">
        <v>158</v>
      </c>
      <c r="I202" s="139" t="s">
        <v>158</v>
      </c>
      <c r="J202" s="139"/>
    </row>
    <row r="203" spans="1:23" x14ac:dyDescent="0.25">
      <c r="A203" t="s">
        <v>155</v>
      </c>
      <c r="C203" t="s">
        <v>148</v>
      </c>
      <c r="D203" s="40"/>
      <c r="F203" s="57" t="e">
        <f>K187</f>
        <v>#REF!</v>
      </c>
      <c r="G203" s="137"/>
      <c r="I203" s="139"/>
      <c r="J203" s="139"/>
      <c r="K203" s="141" t="e">
        <f xml:space="preserve"> ROUND( ABS(F199-H201), 2)</f>
        <v>#REF!</v>
      </c>
      <c r="L203" s="141"/>
      <c r="M203" t="s">
        <v>159</v>
      </c>
    </row>
    <row r="204" spans="1:23" x14ac:dyDescent="0.25">
      <c r="D204" s="40"/>
      <c r="I204" s="71"/>
      <c r="J204" s="71"/>
    </row>
    <row r="205" spans="1:23" x14ac:dyDescent="0.25">
      <c r="D205" s="40"/>
    </row>
    <row r="206" spans="1:23" x14ac:dyDescent="0.25">
      <c r="C206" t="s">
        <v>166</v>
      </c>
      <c r="D206" s="1"/>
      <c r="F206" s="61">
        <f>S201</f>
        <v>0</v>
      </c>
      <c r="G206" s="77" t="str">
        <f>T201</f>
        <v>МДж Эн</v>
      </c>
      <c r="H206" s="40" t="s">
        <v>102</v>
      </c>
      <c r="I206" s="57" t="e">
        <f>N201</f>
        <v>#REF!</v>
      </c>
      <c r="J206" t="s">
        <v>163</v>
      </c>
      <c r="K206" s="70"/>
      <c r="L206" s="70"/>
      <c r="M206" s="69"/>
    </row>
    <row r="207" spans="1:23" x14ac:dyDescent="0.25">
      <c r="F207" s="61" t="s">
        <v>164</v>
      </c>
      <c r="G207" s="76" t="str">
        <f>T201</f>
        <v>МДж Эн</v>
      </c>
      <c r="H207" s="40" t="s">
        <v>102</v>
      </c>
      <c r="I207" s="61">
        <v>1</v>
      </c>
      <c r="J207" t="s">
        <v>163</v>
      </c>
      <c r="L207" s="61" t="str">
        <f>F207</f>
        <v>X</v>
      </c>
      <c r="M207" s="40" t="s">
        <v>102</v>
      </c>
      <c r="N207" s="61">
        <f>F206</f>
        <v>0</v>
      </c>
      <c r="O207" s="40" t="s">
        <v>161</v>
      </c>
      <c r="P207" s="61">
        <f>I207</f>
        <v>1</v>
      </c>
      <c r="Q207" s="40" t="s">
        <v>154</v>
      </c>
      <c r="R207" s="142" t="e">
        <f>I206</f>
        <v>#REF!</v>
      </c>
      <c r="S207" s="142"/>
      <c r="T207" s="40" t="s">
        <v>102</v>
      </c>
      <c r="U207" s="133" t="e">
        <f>ROUND( N207*P207/R207, 2)</f>
        <v>#REF!</v>
      </c>
      <c r="V207" s="133"/>
      <c r="W207" s="76" t="str">
        <f>G207</f>
        <v>МДж Эн</v>
      </c>
    </row>
    <row r="209" spans="1:35" x14ac:dyDescent="0.25">
      <c r="C209" t="s">
        <v>145</v>
      </c>
      <c r="F209" s="79" t="e">
        <f>K199</f>
        <v>#REF!</v>
      </c>
      <c r="G209" s="40" t="s">
        <v>104</v>
      </c>
      <c r="H209" s="30" t="e">
        <f>U207</f>
        <v>#REF!</v>
      </c>
      <c r="I209" s="29" t="e">
        <f>F209*H209</f>
        <v>#REF!</v>
      </c>
      <c r="J209" s="77" t="str">
        <f>W207</f>
        <v>МДж Эн</v>
      </c>
      <c r="L209" s="65" t="s">
        <v>168</v>
      </c>
      <c r="M209" s="65"/>
      <c r="N209" s="65"/>
      <c r="O209" s="65"/>
      <c r="P209" s="65"/>
      <c r="Q209" s="65"/>
      <c r="R209" s="65"/>
      <c r="W209" s="30" t="e">
        <f>ROUND( I209, 2)</f>
        <v>#REF!</v>
      </c>
      <c r="X209" s="40" t="s">
        <v>154</v>
      </c>
      <c r="Y209" s="30" t="e">
        <f>'Корма для Ани институт'!#REF!</f>
        <v>#REF!</v>
      </c>
      <c r="Z209" s="40" t="s">
        <v>102</v>
      </c>
      <c r="AA209" s="29" t="e">
        <f>ROUND( W209/Y209, 2)</f>
        <v>#REF!</v>
      </c>
      <c r="AB209" t="s">
        <v>91</v>
      </c>
    </row>
    <row r="210" spans="1:35" x14ac:dyDescent="0.25">
      <c r="C210" t="s">
        <v>148</v>
      </c>
      <c r="F210" s="30" t="e">
        <f>K203</f>
        <v>#REF!</v>
      </c>
      <c r="G210" s="40" t="s">
        <v>104</v>
      </c>
      <c r="H210" s="30" t="e">
        <f>U207</f>
        <v>#REF!</v>
      </c>
      <c r="I210" s="29" t="e">
        <f xml:space="preserve"> ROUND((F210*H210), 2)</f>
        <v>#REF!</v>
      </c>
      <c r="J210" s="76" t="str">
        <f>K194</f>
        <v>МДж Эн</v>
      </c>
      <c r="L210" s="65" t="s">
        <v>168</v>
      </c>
      <c r="W210" s="30" t="e">
        <f>I210</f>
        <v>#REF!</v>
      </c>
      <c r="X210" s="40" t="s">
        <v>154</v>
      </c>
      <c r="Y210" s="30" t="e">
        <f>'Корма для Ани институт'!#REF!</f>
        <v>#REF!</v>
      </c>
      <c r="Z210" s="40" t="s">
        <v>102</v>
      </c>
      <c r="AA210" s="29" t="e">
        <f>ROUND( W210/Y210, 2)</f>
        <v>#REF!</v>
      </c>
      <c r="AB210" t="s">
        <v>91</v>
      </c>
    </row>
    <row r="211" spans="1:35" x14ac:dyDescent="0.25">
      <c r="D211" s="71"/>
      <c r="E211" s="71"/>
      <c r="F211" s="71"/>
      <c r="G211" s="126" t="s">
        <v>167</v>
      </c>
      <c r="H211" s="126"/>
      <c r="I211" s="80" t="e">
        <f>SUM(I209:I210)</f>
        <v>#REF!</v>
      </c>
      <c r="J211" s="76" t="str">
        <f>K194</f>
        <v>МДж Эн</v>
      </c>
    </row>
    <row r="213" spans="1:35" ht="15.75" thickBot="1" x14ac:dyDescent="0.3">
      <c r="A213" t="s">
        <v>169</v>
      </c>
    </row>
    <row r="214" spans="1:35" ht="41.25" customHeight="1" thickBot="1" x14ac:dyDescent="0.3">
      <c r="A214" s="42"/>
      <c r="B214" s="144" t="s">
        <v>126</v>
      </c>
      <c r="C214" s="144"/>
      <c r="D214" s="144"/>
      <c r="E214" s="144"/>
      <c r="F214" s="144"/>
      <c r="G214" s="144"/>
      <c r="H214" s="144"/>
      <c r="I214" s="144"/>
      <c r="J214" s="144"/>
      <c r="K214" s="144"/>
      <c r="L214" s="144"/>
      <c r="M214" s="144"/>
      <c r="N214" s="144"/>
      <c r="O214" s="144"/>
      <c r="P214" s="44"/>
      <c r="Q214" s="107" t="s">
        <v>15</v>
      </c>
      <c r="R214" s="107" t="s">
        <v>40</v>
      </c>
      <c r="S214" s="31" t="s">
        <v>41</v>
      </c>
      <c r="T214" s="32"/>
      <c r="U214" s="32"/>
      <c r="V214" s="17" t="s">
        <v>11</v>
      </c>
      <c r="W214" s="51" t="s">
        <v>12</v>
      </c>
      <c r="X214" s="51" t="s">
        <v>46</v>
      </c>
      <c r="Y214" s="33" t="s">
        <v>48</v>
      </c>
      <c r="Z214" s="34"/>
      <c r="AA214" s="35" t="s">
        <v>13</v>
      </c>
      <c r="AB214" s="36"/>
      <c r="AC214" s="81" t="s">
        <v>14</v>
      </c>
      <c r="AD214" s="105" t="s">
        <v>51</v>
      </c>
      <c r="AE214" s="105" t="s">
        <v>185</v>
      </c>
      <c r="AF214" s="119" t="s">
        <v>132</v>
      </c>
      <c r="AG214" s="122" t="s">
        <v>131</v>
      </c>
      <c r="AH214" s="143" t="s">
        <v>130</v>
      </c>
      <c r="AI214" s="117" t="s">
        <v>171</v>
      </c>
    </row>
    <row r="215" spans="1:35" ht="39" customHeight="1" thickBot="1" x14ac:dyDescent="0.3">
      <c r="A215" s="42"/>
      <c r="B215" s="107" t="s">
        <v>15</v>
      </c>
      <c r="C215" s="146" t="s">
        <v>40</v>
      </c>
      <c r="D215" s="99" t="s">
        <v>41</v>
      </c>
      <c r="E215" s="100"/>
      <c r="F215" s="100"/>
      <c r="G215" s="17" t="s">
        <v>11</v>
      </c>
      <c r="H215" s="19" t="s">
        <v>12</v>
      </c>
      <c r="I215" s="19" t="s">
        <v>46</v>
      </c>
      <c r="J215" s="101" t="s">
        <v>48</v>
      </c>
      <c r="K215" s="102"/>
      <c r="L215" s="103" t="s">
        <v>13</v>
      </c>
      <c r="M215" s="104"/>
      <c r="N215" s="25" t="s">
        <v>14</v>
      </c>
      <c r="O215" s="105" t="s">
        <v>51</v>
      </c>
      <c r="P215" s="42"/>
      <c r="Q215" s="145"/>
      <c r="R215" s="145"/>
      <c r="S215" s="52" t="s">
        <v>42</v>
      </c>
      <c r="T215" s="53" t="s">
        <v>16</v>
      </c>
      <c r="U215" s="53" t="s">
        <v>43</v>
      </c>
      <c r="V215" s="54" t="s">
        <v>44</v>
      </c>
      <c r="W215" s="55" t="s">
        <v>45</v>
      </c>
      <c r="X215" s="55" t="s">
        <v>47</v>
      </c>
      <c r="Y215" s="22" t="s">
        <v>49</v>
      </c>
      <c r="Z215" s="23" t="s">
        <v>50</v>
      </c>
      <c r="AA215" s="24" t="s">
        <v>52</v>
      </c>
      <c r="AB215" s="24" t="s">
        <v>53</v>
      </c>
      <c r="AC215" s="26" t="s">
        <v>54</v>
      </c>
      <c r="AD215" s="118"/>
      <c r="AE215" s="118"/>
      <c r="AF215" s="120"/>
      <c r="AG215" s="123"/>
      <c r="AH215" s="143"/>
      <c r="AI215" s="117"/>
    </row>
    <row r="216" spans="1:35" ht="39.75" customHeight="1" x14ac:dyDescent="0.25">
      <c r="A216" s="42"/>
      <c r="B216" s="108"/>
      <c r="C216" s="147"/>
      <c r="D216" s="15" t="s">
        <v>42</v>
      </c>
      <c r="E216" s="16" t="s">
        <v>16</v>
      </c>
      <c r="F216" s="16" t="s">
        <v>43</v>
      </c>
      <c r="G216" s="18" t="s">
        <v>44</v>
      </c>
      <c r="H216" s="20" t="s">
        <v>45</v>
      </c>
      <c r="I216" s="21" t="s">
        <v>47</v>
      </c>
      <c r="J216" s="22" t="s">
        <v>49</v>
      </c>
      <c r="K216" s="23" t="s">
        <v>50</v>
      </c>
      <c r="L216" s="24" t="s">
        <v>52</v>
      </c>
      <c r="M216" s="24" t="s">
        <v>53</v>
      </c>
      <c r="N216" s="26" t="s">
        <v>54</v>
      </c>
      <c r="O216" s="106"/>
      <c r="P216" s="42"/>
      <c r="Q216" s="61" t="s">
        <v>127</v>
      </c>
      <c r="R216" s="61" t="s">
        <v>170</v>
      </c>
      <c r="S216" s="78">
        <f>N111</f>
        <v>1.02</v>
      </c>
      <c r="T216" s="78" t="e">
        <f>#REF!</f>
        <v>#REF!</v>
      </c>
      <c r="U216" s="78" t="e">
        <f>#REF!</f>
        <v>#REF!</v>
      </c>
      <c r="V216" s="78" t="e">
        <f>#REF!</f>
        <v>#REF!</v>
      </c>
      <c r="W216" s="66">
        <f>N114</f>
        <v>4</v>
      </c>
      <c r="X216" s="66">
        <f>N115</f>
        <v>3.42</v>
      </c>
      <c r="Y216" s="66">
        <f>N116</f>
        <v>0.66</v>
      </c>
      <c r="Z216" s="66" t="e">
        <f>#REF!</f>
        <v>#REF!</v>
      </c>
      <c r="AA216" s="61">
        <v>0</v>
      </c>
      <c r="AB216" s="61">
        <v>2.4</v>
      </c>
      <c r="AC216" s="61">
        <v>0.53</v>
      </c>
      <c r="AD216" s="61">
        <v>1.29</v>
      </c>
      <c r="AE216" s="67">
        <v>53.9</v>
      </c>
      <c r="AF216" s="121"/>
      <c r="AG216" s="124"/>
      <c r="AH216" s="143"/>
      <c r="AI216" s="117"/>
    </row>
    <row r="217" spans="1:35" x14ac:dyDescent="0.25">
      <c r="A217" s="42"/>
      <c r="B217" s="13" t="s">
        <v>29</v>
      </c>
      <c r="C217" s="14" t="s">
        <v>0</v>
      </c>
      <c r="D217" s="14">
        <v>0.42</v>
      </c>
      <c r="E217" s="14">
        <v>0.52</v>
      </c>
      <c r="F217" s="14">
        <v>0.45</v>
      </c>
      <c r="G217" s="14">
        <v>0.34</v>
      </c>
      <c r="H217" s="14">
        <v>0.2</v>
      </c>
      <c r="I217" s="14">
        <v>0.32</v>
      </c>
      <c r="J217" s="14">
        <v>0.12</v>
      </c>
      <c r="K217" s="14">
        <v>0.24</v>
      </c>
      <c r="L217" s="14">
        <v>1.33</v>
      </c>
      <c r="M217" s="14">
        <v>1.1499999999999999</v>
      </c>
      <c r="N217" s="14">
        <v>1.08</v>
      </c>
      <c r="O217" s="14">
        <v>0.75</v>
      </c>
      <c r="P217" s="42"/>
      <c r="Q217" s="82" t="s">
        <v>29</v>
      </c>
      <c r="R217" s="83" t="s">
        <v>0</v>
      </c>
      <c r="S217" s="83">
        <f xml:space="preserve"> ROUND(( D217*S216), 2)</f>
        <v>0.43</v>
      </c>
      <c r="T217" s="83" t="e">
        <f t="shared" ref="T217:AD217" si="10" xml:space="preserve"> ROUND(( E217*T216), 2)</f>
        <v>#REF!</v>
      </c>
      <c r="U217" s="83" t="e">
        <f t="shared" si="10"/>
        <v>#REF!</v>
      </c>
      <c r="V217" s="83" t="e">
        <f t="shared" si="10"/>
        <v>#REF!</v>
      </c>
      <c r="W217" s="83">
        <f t="shared" si="10"/>
        <v>0.8</v>
      </c>
      <c r="X217" s="83">
        <f t="shared" si="10"/>
        <v>1.0900000000000001</v>
      </c>
      <c r="Y217" s="83">
        <f t="shared" si="10"/>
        <v>0.08</v>
      </c>
      <c r="Z217" s="83" t="e">
        <f t="shared" si="10"/>
        <v>#REF!</v>
      </c>
      <c r="AA217" s="83">
        <f t="shared" si="10"/>
        <v>0</v>
      </c>
      <c r="AB217" s="83">
        <f t="shared" si="10"/>
        <v>2.76</v>
      </c>
      <c r="AC217" s="83">
        <f t="shared" si="10"/>
        <v>0.56999999999999995</v>
      </c>
      <c r="AD217" s="83">
        <f t="shared" si="10"/>
        <v>0.97</v>
      </c>
      <c r="AE217" s="83">
        <v>0</v>
      </c>
      <c r="AF217" s="84" t="e">
        <f t="shared" ref="AF217:AF237" si="11">ROUND(SUM(S217:AE217), 2)</f>
        <v>#REF!</v>
      </c>
      <c r="AG217" s="85">
        <v>14.2</v>
      </c>
      <c r="AH217" s="88" t="e">
        <f>AF217-AG217</f>
        <v>#REF!</v>
      </c>
      <c r="AI217" s="94" t="e">
        <f xml:space="preserve"> ROUND(( AH217/AG217*100), 1)</f>
        <v>#REF!</v>
      </c>
    </row>
    <row r="218" spans="1:35" ht="25.5" x14ac:dyDescent="0.25">
      <c r="A218" s="42"/>
      <c r="B218" s="11" t="s">
        <v>30</v>
      </c>
      <c r="C218" s="9" t="s">
        <v>1</v>
      </c>
      <c r="D218" s="12">
        <v>6.85</v>
      </c>
      <c r="E218" s="12">
        <v>7.23</v>
      </c>
      <c r="F218" s="12">
        <v>6.8</v>
      </c>
      <c r="G218" s="12">
        <v>5.71</v>
      </c>
      <c r="H218" s="12">
        <v>2.2999999999999998</v>
      </c>
      <c r="I218" s="12">
        <v>3.68</v>
      </c>
      <c r="J218" s="12">
        <v>1.65</v>
      </c>
      <c r="K218" s="12">
        <v>2.84</v>
      </c>
      <c r="L218" s="12">
        <v>13.67</v>
      </c>
      <c r="M218" s="12">
        <v>12.7</v>
      </c>
      <c r="N218" s="12">
        <v>10.44</v>
      </c>
      <c r="O218" s="12">
        <v>9.2799999999999994</v>
      </c>
      <c r="P218" s="42"/>
      <c r="Q218" s="11" t="s">
        <v>30</v>
      </c>
      <c r="R218" s="9" t="s">
        <v>1</v>
      </c>
      <c r="S218" s="86">
        <f>D218*S216</f>
        <v>6.9870000000000001</v>
      </c>
      <c r="T218" s="86" t="e">
        <f t="shared" ref="T218:AD218" si="12">E218*T216</f>
        <v>#REF!</v>
      </c>
      <c r="U218" s="86" t="e">
        <f t="shared" si="12"/>
        <v>#REF!</v>
      </c>
      <c r="V218" s="86" t="e">
        <f t="shared" si="12"/>
        <v>#REF!</v>
      </c>
      <c r="W218" s="86">
        <f t="shared" si="12"/>
        <v>9.1999999999999993</v>
      </c>
      <c r="X218" s="86">
        <f t="shared" si="12"/>
        <v>12.585599999999999</v>
      </c>
      <c r="Y218" s="86">
        <f t="shared" si="12"/>
        <v>1.089</v>
      </c>
      <c r="Z218" s="86" t="e">
        <f t="shared" si="12"/>
        <v>#REF!</v>
      </c>
      <c r="AA218" s="86">
        <f t="shared" si="12"/>
        <v>0</v>
      </c>
      <c r="AB218" s="86">
        <f t="shared" si="12"/>
        <v>30.479999999999997</v>
      </c>
      <c r="AC218" s="86">
        <f t="shared" si="12"/>
        <v>5.5331999999999999</v>
      </c>
      <c r="AD218" s="86">
        <f t="shared" si="12"/>
        <v>11.9712</v>
      </c>
      <c r="AE218" s="83">
        <v>0</v>
      </c>
      <c r="AF218" s="84" t="e">
        <f t="shared" si="11"/>
        <v>#REF!</v>
      </c>
      <c r="AG218" s="59">
        <v>160</v>
      </c>
      <c r="AH218" s="88" t="e">
        <f t="shared" ref="AH218:AH237" si="13">AF218-AG218</f>
        <v>#REF!</v>
      </c>
      <c r="AI218" s="94" t="e">
        <f t="shared" ref="AI218:AI237" si="14" xml:space="preserve"> ROUND(( AH218/AG218*100), 1)</f>
        <v>#REF!</v>
      </c>
    </row>
    <row r="219" spans="1:35" ht="25.5" x14ac:dyDescent="0.25">
      <c r="A219" s="42"/>
      <c r="B219" s="11" t="s">
        <v>31</v>
      </c>
      <c r="C219" s="9" t="s">
        <v>2</v>
      </c>
      <c r="D219" s="12">
        <v>857</v>
      </c>
      <c r="E219" s="12">
        <v>830</v>
      </c>
      <c r="F219" s="12">
        <v>830</v>
      </c>
      <c r="G219" s="12">
        <v>830</v>
      </c>
      <c r="H219" s="12">
        <v>250</v>
      </c>
      <c r="I219" s="12">
        <v>450</v>
      </c>
      <c r="J219" s="12">
        <v>120</v>
      </c>
      <c r="K219" s="12">
        <v>230</v>
      </c>
      <c r="L219" s="12">
        <v>850</v>
      </c>
      <c r="M219" s="12">
        <v>850</v>
      </c>
      <c r="N219" s="12">
        <v>900</v>
      </c>
      <c r="O219" s="12">
        <v>850</v>
      </c>
      <c r="P219" s="42"/>
      <c r="Q219" s="11" t="s">
        <v>31</v>
      </c>
      <c r="R219" s="9" t="s">
        <v>2</v>
      </c>
      <c r="S219" s="86">
        <f t="shared" ref="S219:AD219" si="15">D219*S216</f>
        <v>874.14</v>
      </c>
      <c r="T219" s="86" t="e">
        <f t="shared" si="15"/>
        <v>#REF!</v>
      </c>
      <c r="U219" s="86" t="e">
        <f t="shared" si="15"/>
        <v>#REF!</v>
      </c>
      <c r="V219" s="86" t="e">
        <f t="shared" si="15"/>
        <v>#REF!</v>
      </c>
      <c r="W219" s="86">
        <f t="shared" si="15"/>
        <v>1000</v>
      </c>
      <c r="X219" s="86">
        <f t="shared" si="15"/>
        <v>1539</v>
      </c>
      <c r="Y219" s="86">
        <f t="shared" si="15"/>
        <v>79.2</v>
      </c>
      <c r="Z219" s="86" t="e">
        <f t="shared" si="15"/>
        <v>#REF!</v>
      </c>
      <c r="AA219" s="86">
        <f t="shared" si="15"/>
        <v>0</v>
      </c>
      <c r="AB219" s="86">
        <f t="shared" si="15"/>
        <v>2040</v>
      </c>
      <c r="AC219" s="86">
        <f t="shared" si="15"/>
        <v>477</v>
      </c>
      <c r="AD219" s="86">
        <f t="shared" si="15"/>
        <v>1096.5</v>
      </c>
      <c r="AE219" s="83">
        <v>0</v>
      </c>
      <c r="AF219" s="84" t="e">
        <f t="shared" si="11"/>
        <v>#REF!</v>
      </c>
      <c r="AG219" s="59">
        <v>15800</v>
      </c>
      <c r="AH219" s="88" t="e">
        <f t="shared" si="13"/>
        <v>#REF!</v>
      </c>
      <c r="AI219" s="94" t="e">
        <f t="shared" si="14"/>
        <v>#REF!</v>
      </c>
    </row>
    <row r="220" spans="1:35" x14ac:dyDescent="0.25">
      <c r="A220" s="42"/>
      <c r="B220" s="13" t="s">
        <v>32</v>
      </c>
      <c r="C220" s="14" t="s">
        <v>2</v>
      </c>
      <c r="D220" s="14">
        <v>55</v>
      </c>
      <c r="E220" s="14">
        <v>78</v>
      </c>
      <c r="F220" s="14">
        <v>67</v>
      </c>
      <c r="G220" s="14">
        <v>13</v>
      </c>
      <c r="H220" s="14">
        <v>14</v>
      </c>
      <c r="I220" s="14">
        <v>38</v>
      </c>
      <c r="J220" s="14">
        <v>9</v>
      </c>
      <c r="K220" s="14">
        <v>7</v>
      </c>
      <c r="L220" s="14">
        <v>73</v>
      </c>
      <c r="M220" s="14">
        <v>85</v>
      </c>
      <c r="N220" s="14">
        <v>324</v>
      </c>
      <c r="O220" s="14">
        <v>97</v>
      </c>
      <c r="P220" s="42"/>
      <c r="Q220" s="13" t="s">
        <v>32</v>
      </c>
      <c r="R220" s="14" t="s">
        <v>2</v>
      </c>
      <c r="S220" s="83">
        <f t="shared" ref="S220:AD220" si="16">D220*S216</f>
        <v>56.1</v>
      </c>
      <c r="T220" s="83" t="e">
        <f t="shared" si="16"/>
        <v>#REF!</v>
      </c>
      <c r="U220" s="83" t="e">
        <f t="shared" si="16"/>
        <v>#REF!</v>
      </c>
      <c r="V220" s="83" t="e">
        <f t="shared" si="16"/>
        <v>#REF!</v>
      </c>
      <c r="W220" s="83">
        <f t="shared" si="16"/>
        <v>56</v>
      </c>
      <c r="X220" s="83">
        <f t="shared" si="16"/>
        <v>129.96</v>
      </c>
      <c r="Y220" s="83">
        <f t="shared" si="16"/>
        <v>5.94</v>
      </c>
      <c r="Z220" s="83" t="e">
        <f t="shared" si="16"/>
        <v>#REF!</v>
      </c>
      <c r="AA220" s="83">
        <f t="shared" si="16"/>
        <v>0</v>
      </c>
      <c r="AB220" s="83">
        <f t="shared" si="16"/>
        <v>204</v>
      </c>
      <c r="AC220" s="83">
        <f t="shared" si="16"/>
        <v>171.72</v>
      </c>
      <c r="AD220" s="83">
        <f t="shared" si="16"/>
        <v>125.13000000000001</v>
      </c>
      <c r="AE220" s="83">
        <v>0</v>
      </c>
      <c r="AF220" s="84" t="e">
        <f t="shared" si="11"/>
        <v>#REF!</v>
      </c>
      <c r="AG220" s="59">
        <v>1420</v>
      </c>
      <c r="AH220" s="88" t="e">
        <f t="shared" si="13"/>
        <v>#REF!</v>
      </c>
      <c r="AI220" s="94" t="e">
        <f t="shared" si="14"/>
        <v>#REF!</v>
      </c>
    </row>
    <row r="221" spans="1:35" x14ac:dyDescent="0.25">
      <c r="A221" s="42"/>
      <c r="B221" s="11" t="s">
        <v>33</v>
      </c>
      <c r="C221" s="9" t="s">
        <v>2</v>
      </c>
      <c r="D221" s="12">
        <v>25</v>
      </c>
      <c r="E221" s="12">
        <v>25</v>
      </c>
      <c r="F221" s="12">
        <v>23</v>
      </c>
      <c r="G221" s="12">
        <v>19</v>
      </c>
      <c r="H221" s="12">
        <v>10</v>
      </c>
      <c r="I221" s="12">
        <v>13</v>
      </c>
      <c r="J221" s="12">
        <v>1</v>
      </c>
      <c r="K221" s="12">
        <v>2</v>
      </c>
      <c r="L221" s="12">
        <v>42</v>
      </c>
      <c r="M221" s="12">
        <v>22</v>
      </c>
      <c r="N221" s="12">
        <v>77</v>
      </c>
      <c r="O221" s="12">
        <v>41</v>
      </c>
      <c r="P221" s="42"/>
      <c r="Q221" s="11" t="s">
        <v>33</v>
      </c>
      <c r="R221" s="9" t="s">
        <v>2</v>
      </c>
      <c r="S221" s="86">
        <f t="shared" ref="S221:AD221" si="17">D221*S216</f>
        <v>25.5</v>
      </c>
      <c r="T221" s="86" t="e">
        <f t="shared" si="17"/>
        <v>#REF!</v>
      </c>
      <c r="U221" s="86" t="e">
        <f t="shared" si="17"/>
        <v>#REF!</v>
      </c>
      <c r="V221" s="86" t="e">
        <f t="shared" si="17"/>
        <v>#REF!</v>
      </c>
      <c r="W221" s="86">
        <f t="shared" si="17"/>
        <v>40</v>
      </c>
      <c r="X221" s="86">
        <f t="shared" si="17"/>
        <v>44.46</v>
      </c>
      <c r="Y221" s="86">
        <f t="shared" si="17"/>
        <v>0.66</v>
      </c>
      <c r="Z221" s="86" t="e">
        <f t="shared" si="17"/>
        <v>#REF!</v>
      </c>
      <c r="AA221" s="86">
        <f t="shared" si="17"/>
        <v>0</v>
      </c>
      <c r="AB221" s="86">
        <f t="shared" si="17"/>
        <v>52.8</v>
      </c>
      <c r="AC221" s="86">
        <f t="shared" si="17"/>
        <v>40.81</v>
      </c>
      <c r="AD221" s="86">
        <f t="shared" si="17"/>
        <v>52.89</v>
      </c>
      <c r="AE221" s="83">
        <v>0</v>
      </c>
      <c r="AF221" s="84" t="e">
        <f t="shared" si="11"/>
        <v>#REF!</v>
      </c>
      <c r="AG221" s="59">
        <v>455</v>
      </c>
      <c r="AH221" s="88" t="e">
        <f t="shared" si="13"/>
        <v>#REF!</v>
      </c>
      <c r="AI221" s="94" t="e">
        <f t="shared" si="14"/>
        <v>#REF!</v>
      </c>
    </row>
    <row r="222" spans="1:35" ht="25.5" x14ac:dyDescent="0.25">
      <c r="A222" s="42"/>
      <c r="B222" s="13" t="s">
        <v>34</v>
      </c>
      <c r="C222" s="14" t="s">
        <v>2</v>
      </c>
      <c r="D222" s="14">
        <v>236</v>
      </c>
      <c r="E222" s="14">
        <v>244</v>
      </c>
      <c r="F222" s="14">
        <v>266</v>
      </c>
      <c r="G222" s="14">
        <v>331</v>
      </c>
      <c r="H222" s="14">
        <v>75</v>
      </c>
      <c r="I222" s="14">
        <v>148</v>
      </c>
      <c r="J222" s="14">
        <v>9</v>
      </c>
      <c r="K222" s="14">
        <v>14</v>
      </c>
      <c r="L222" s="14">
        <v>38</v>
      </c>
      <c r="M222" s="14">
        <v>49</v>
      </c>
      <c r="N222" s="14">
        <v>129</v>
      </c>
      <c r="O222" s="14">
        <v>88</v>
      </c>
      <c r="P222" s="42"/>
      <c r="Q222" s="13" t="s">
        <v>34</v>
      </c>
      <c r="R222" s="14" t="s">
        <v>2</v>
      </c>
      <c r="S222" s="83">
        <f t="shared" ref="S222:AD222" si="18">D222*S216</f>
        <v>240.72</v>
      </c>
      <c r="T222" s="83" t="e">
        <f t="shared" si="18"/>
        <v>#REF!</v>
      </c>
      <c r="U222" s="83" t="e">
        <f t="shared" si="18"/>
        <v>#REF!</v>
      </c>
      <c r="V222" s="83" t="e">
        <f t="shared" si="18"/>
        <v>#REF!</v>
      </c>
      <c r="W222" s="83">
        <f t="shared" si="18"/>
        <v>300</v>
      </c>
      <c r="X222" s="83">
        <f t="shared" si="18"/>
        <v>506.15999999999997</v>
      </c>
      <c r="Y222" s="83">
        <f t="shared" si="18"/>
        <v>5.94</v>
      </c>
      <c r="Z222" s="83" t="e">
        <f t="shared" si="18"/>
        <v>#REF!</v>
      </c>
      <c r="AA222" s="83">
        <f t="shared" si="18"/>
        <v>0</v>
      </c>
      <c r="AB222" s="83">
        <f t="shared" si="18"/>
        <v>117.6</v>
      </c>
      <c r="AC222" s="83">
        <f t="shared" si="18"/>
        <v>68.37</v>
      </c>
      <c r="AD222" s="83">
        <f t="shared" si="18"/>
        <v>113.52000000000001</v>
      </c>
      <c r="AE222" s="83">
        <v>0</v>
      </c>
      <c r="AF222" s="84" t="e">
        <f t="shared" si="11"/>
        <v>#REF!</v>
      </c>
      <c r="AG222" s="59">
        <v>3790</v>
      </c>
      <c r="AH222" s="88" t="e">
        <f t="shared" si="13"/>
        <v>#REF!</v>
      </c>
      <c r="AI222" s="94" t="e">
        <f t="shared" si="14"/>
        <v>#REF!</v>
      </c>
    </row>
    <row r="223" spans="1:35" x14ac:dyDescent="0.25">
      <c r="A223" s="42"/>
      <c r="B223" s="13" t="s">
        <v>3</v>
      </c>
      <c r="C223" s="14" t="s">
        <v>2</v>
      </c>
      <c r="D223" s="14">
        <v>20</v>
      </c>
      <c r="E223" s="14">
        <v>25</v>
      </c>
      <c r="F223" s="14">
        <v>27</v>
      </c>
      <c r="G223" s="14">
        <v>2.4</v>
      </c>
      <c r="H223" s="14">
        <v>6</v>
      </c>
      <c r="I223" s="14">
        <v>22</v>
      </c>
      <c r="J223" s="14">
        <v>40</v>
      </c>
      <c r="K223" s="14">
        <v>120</v>
      </c>
      <c r="L223" s="14">
        <v>40</v>
      </c>
      <c r="M223" s="14">
        <v>32</v>
      </c>
      <c r="N223" s="14">
        <v>63</v>
      </c>
      <c r="O223" s="14">
        <v>47</v>
      </c>
      <c r="P223" s="42"/>
      <c r="Q223" s="13" t="s">
        <v>3</v>
      </c>
      <c r="R223" s="14" t="s">
        <v>2</v>
      </c>
      <c r="S223" s="83">
        <f t="shared" ref="S223:AD223" si="19">D223*S216</f>
        <v>20.399999999999999</v>
      </c>
      <c r="T223" s="83" t="e">
        <f t="shared" si="19"/>
        <v>#REF!</v>
      </c>
      <c r="U223" s="83" t="e">
        <f t="shared" si="19"/>
        <v>#REF!</v>
      </c>
      <c r="V223" s="83" t="e">
        <f t="shared" si="19"/>
        <v>#REF!</v>
      </c>
      <c r="W223" s="83">
        <f t="shared" si="19"/>
        <v>24</v>
      </c>
      <c r="X223" s="83">
        <f t="shared" si="19"/>
        <v>75.239999999999995</v>
      </c>
      <c r="Y223" s="83">
        <f t="shared" si="19"/>
        <v>26.400000000000002</v>
      </c>
      <c r="Z223" s="83" t="e">
        <f t="shared" si="19"/>
        <v>#REF!</v>
      </c>
      <c r="AA223" s="83">
        <f t="shared" si="19"/>
        <v>0</v>
      </c>
      <c r="AB223" s="83">
        <f t="shared" si="19"/>
        <v>76.8</v>
      </c>
      <c r="AC223" s="83">
        <f t="shared" si="19"/>
        <v>33.39</v>
      </c>
      <c r="AD223" s="83">
        <f t="shared" si="19"/>
        <v>60.63</v>
      </c>
      <c r="AE223" s="83">
        <v>0</v>
      </c>
      <c r="AF223" s="84" t="e">
        <f t="shared" si="11"/>
        <v>#REF!</v>
      </c>
      <c r="AG223" s="59">
        <v>1280</v>
      </c>
      <c r="AH223" s="88" t="e">
        <f t="shared" si="13"/>
        <v>#REF!</v>
      </c>
      <c r="AI223" s="94" t="e">
        <f t="shared" si="14"/>
        <v>#REF!</v>
      </c>
    </row>
    <row r="224" spans="1:35" x14ac:dyDescent="0.25">
      <c r="A224" s="42"/>
      <c r="B224" s="11" t="s">
        <v>19</v>
      </c>
      <c r="C224" s="9" t="s">
        <v>2</v>
      </c>
      <c r="D224" s="12">
        <v>7.2</v>
      </c>
      <c r="E224" s="12">
        <v>9.1999999999999993</v>
      </c>
      <c r="F224" s="12">
        <v>6.5</v>
      </c>
      <c r="G224" s="12">
        <v>3.3</v>
      </c>
      <c r="H224" s="12">
        <v>1.4</v>
      </c>
      <c r="I224" s="12">
        <v>2.8</v>
      </c>
      <c r="J224" s="12">
        <v>0.4</v>
      </c>
      <c r="K224" s="12">
        <v>0.5</v>
      </c>
      <c r="L224" s="12">
        <v>0.5</v>
      </c>
      <c r="M224" s="12">
        <v>2</v>
      </c>
      <c r="N224" s="12">
        <v>5.9</v>
      </c>
      <c r="O224" s="12">
        <v>2</v>
      </c>
      <c r="P224" s="42"/>
      <c r="Q224" s="11" t="s">
        <v>19</v>
      </c>
      <c r="R224" s="9" t="s">
        <v>2</v>
      </c>
      <c r="S224" s="86">
        <f t="shared" ref="S224:AD224" si="20">D224*S216</f>
        <v>7.3440000000000003</v>
      </c>
      <c r="T224" s="86" t="e">
        <f t="shared" si="20"/>
        <v>#REF!</v>
      </c>
      <c r="U224" s="86" t="e">
        <f t="shared" si="20"/>
        <v>#REF!</v>
      </c>
      <c r="V224" s="86" t="e">
        <f t="shared" si="20"/>
        <v>#REF!</v>
      </c>
      <c r="W224" s="86">
        <f t="shared" si="20"/>
        <v>5.6</v>
      </c>
      <c r="X224" s="86">
        <f t="shared" si="20"/>
        <v>9.5759999999999987</v>
      </c>
      <c r="Y224" s="86">
        <f t="shared" si="20"/>
        <v>0.26400000000000001</v>
      </c>
      <c r="Z224" s="86" t="e">
        <f t="shared" si="20"/>
        <v>#REF!</v>
      </c>
      <c r="AA224" s="86">
        <f t="shared" si="20"/>
        <v>0</v>
      </c>
      <c r="AB224" s="86">
        <f t="shared" si="20"/>
        <v>4.8</v>
      </c>
      <c r="AC224" s="86">
        <f t="shared" si="20"/>
        <v>3.1270000000000002</v>
      </c>
      <c r="AD224" s="86">
        <f t="shared" si="20"/>
        <v>2.58</v>
      </c>
      <c r="AE224" s="83">
        <f>ROUND((Добавки!N4*AE216/100), 2)</f>
        <v>8.09</v>
      </c>
      <c r="AF224" s="84" t="e">
        <f t="shared" si="11"/>
        <v>#REF!</v>
      </c>
      <c r="AG224" s="59">
        <v>100</v>
      </c>
      <c r="AH224" s="88" t="e">
        <f t="shared" si="13"/>
        <v>#REF!</v>
      </c>
      <c r="AI224" s="94" t="e">
        <f t="shared" si="14"/>
        <v>#REF!</v>
      </c>
    </row>
    <row r="225" spans="1:35" x14ac:dyDescent="0.25">
      <c r="A225" s="42"/>
      <c r="B225" s="13" t="s">
        <v>4</v>
      </c>
      <c r="C225" s="14" t="s">
        <v>2</v>
      </c>
      <c r="D225" s="14">
        <v>2.2000000000000002</v>
      </c>
      <c r="E225" s="14">
        <v>2.2000000000000002</v>
      </c>
      <c r="F225" s="14">
        <v>2.9</v>
      </c>
      <c r="G225" s="14">
        <v>0.8</v>
      </c>
      <c r="H225" s="14">
        <v>0.4</v>
      </c>
      <c r="I225" s="14">
        <v>1.4</v>
      </c>
      <c r="J225" s="14">
        <v>0.5</v>
      </c>
      <c r="K225" s="14">
        <v>0.5</v>
      </c>
      <c r="L225" s="14">
        <v>5.2</v>
      </c>
      <c r="M225" s="14">
        <v>3.9</v>
      </c>
      <c r="N225" s="14">
        <v>12.9</v>
      </c>
      <c r="O225" s="14">
        <v>9.6</v>
      </c>
      <c r="P225" s="42"/>
      <c r="Q225" s="13" t="s">
        <v>4</v>
      </c>
      <c r="R225" s="14" t="s">
        <v>2</v>
      </c>
      <c r="S225" s="83">
        <f t="shared" ref="S225:AD225" si="21">D225*S216</f>
        <v>2.2440000000000002</v>
      </c>
      <c r="T225" s="83" t="e">
        <f t="shared" si="21"/>
        <v>#REF!</v>
      </c>
      <c r="U225" s="83" t="e">
        <f t="shared" si="21"/>
        <v>#REF!</v>
      </c>
      <c r="V225" s="83" t="e">
        <f t="shared" si="21"/>
        <v>#REF!</v>
      </c>
      <c r="W225" s="83">
        <f t="shared" si="21"/>
        <v>1.6</v>
      </c>
      <c r="X225" s="83">
        <f t="shared" si="21"/>
        <v>4.7879999999999994</v>
      </c>
      <c r="Y225" s="83">
        <f t="shared" si="21"/>
        <v>0.33</v>
      </c>
      <c r="Z225" s="83" t="e">
        <f t="shared" si="21"/>
        <v>#REF!</v>
      </c>
      <c r="AA225" s="83">
        <f t="shared" si="21"/>
        <v>0</v>
      </c>
      <c r="AB225" s="83">
        <f t="shared" si="21"/>
        <v>9.36</v>
      </c>
      <c r="AC225" s="83">
        <f t="shared" si="21"/>
        <v>6.8370000000000006</v>
      </c>
      <c r="AD225" s="83">
        <f t="shared" si="21"/>
        <v>12.384</v>
      </c>
      <c r="AE225" s="83">
        <f>ROUND((Добавки!N5*AE216/100),2)</f>
        <v>11.86</v>
      </c>
      <c r="AF225" s="84" t="e">
        <f t="shared" si="11"/>
        <v>#REF!</v>
      </c>
      <c r="AG225" s="59">
        <v>72</v>
      </c>
      <c r="AH225" s="88" t="e">
        <f t="shared" si="13"/>
        <v>#REF!</v>
      </c>
      <c r="AI225" s="94" t="e">
        <f t="shared" si="14"/>
        <v>#REF!</v>
      </c>
    </row>
    <row r="226" spans="1:35" x14ac:dyDescent="0.25">
      <c r="A226" s="42"/>
      <c r="B226" s="11" t="s">
        <v>20</v>
      </c>
      <c r="C226" s="9" t="s">
        <v>2</v>
      </c>
      <c r="D226" s="12">
        <v>1.7</v>
      </c>
      <c r="E226" s="12">
        <v>1.6</v>
      </c>
      <c r="F226" s="12">
        <v>1.1000000000000001</v>
      </c>
      <c r="G226" s="12">
        <v>1.1000000000000001</v>
      </c>
      <c r="H226" s="12">
        <v>0.5</v>
      </c>
      <c r="I226" s="12">
        <v>0.8</v>
      </c>
      <c r="J226" s="12">
        <v>0.2</v>
      </c>
      <c r="K226" s="12">
        <v>0.4</v>
      </c>
      <c r="L226" s="12">
        <v>1.4</v>
      </c>
      <c r="M226" s="12">
        <v>1</v>
      </c>
      <c r="N226" s="12">
        <v>4.8</v>
      </c>
      <c r="O226" s="12">
        <v>4.3</v>
      </c>
      <c r="P226" s="42"/>
      <c r="Q226" s="11" t="s">
        <v>20</v>
      </c>
      <c r="R226" s="9" t="s">
        <v>2</v>
      </c>
      <c r="S226" s="86">
        <f t="shared" ref="S226:AD226" si="22">D226*S216</f>
        <v>1.734</v>
      </c>
      <c r="T226" s="86" t="e">
        <f t="shared" si="22"/>
        <v>#REF!</v>
      </c>
      <c r="U226" s="86" t="e">
        <f t="shared" si="22"/>
        <v>#REF!</v>
      </c>
      <c r="V226" s="86" t="e">
        <f t="shared" si="22"/>
        <v>#REF!</v>
      </c>
      <c r="W226" s="86">
        <f t="shared" si="22"/>
        <v>2</v>
      </c>
      <c r="X226" s="86">
        <f t="shared" si="22"/>
        <v>2.7360000000000002</v>
      </c>
      <c r="Y226" s="86">
        <f t="shared" si="22"/>
        <v>0.13200000000000001</v>
      </c>
      <c r="Z226" s="86" t="e">
        <f t="shared" si="22"/>
        <v>#REF!</v>
      </c>
      <c r="AA226" s="86">
        <f t="shared" si="22"/>
        <v>0</v>
      </c>
      <c r="AB226" s="86">
        <f t="shared" si="22"/>
        <v>2.4</v>
      </c>
      <c r="AC226" s="86">
        <f t="shared" si="22"/>
        <v>2.544</v>
      </c>
      <c r="AD226" s="86">
        <f t="shared" si="22"/>
        <v>5.5469999999999997</v>
      </c>
      <c r="AE226" s="83">
        <v>0</v>
      </c>
      <c r="AF226" s="84" t="e">
        <f t="shared" si="11"/>
        <v>#REF!</v>
      </c>
      <c r="AG226" s="49">
        <v>24</v>
      </c>
      <c r="AH226" s="88" t="e">
        <f t="shared" si="13"/>
        <v>#REF!</v>
      </c>
      <c r="AI226" s="94" t="e">
        <f t="shared" si="14"/>
        <v>#REF!</v>
      </c>
    </row>
    <row r="227" spans="1:35" x14ac:dyDescent="0.25">
      <c r="A227" s="42"/>
      <c r="B227" s="13" t="s">
        <v>21</v>
      </c>
      <c r="C227" s="14" t="s">
        <v>2</v>
      </c>
      <c r="D227" s="14">
        <v>16.7</v>
      </c>
      <c r="E227" s="14">
        <v>27.8</v>
      </c>
      <c r="F227" s="14">
        <v>12.3</v>
      </c>
      <c r="G227" s="14">
        <v>12.4</v>
      </c>
      <c r="H227" s="14">
        <v>2.9</v>
      </c>
      <c r="I227" s="14">
        <v>9.6</v>
      </c>
      <c r="J227" s="14">
        <v>4</v>
      </c>
      <c r="K227" s="14">
        <v>2.6</v>
      </c>
      <c r="L227" s="14">
        <v>5.2</v>
      </c>
      <c r="M227" s="14">
        <v>4</v>
      </c>
      <c r="N227" s="14">
        <v>9.5</v>
      </c>
      <c r="O227" s="14">
        <v>10.9</v>
      </c>
      <c r="P227" s="42"/>
      <c r="Q227" s="13" t="s">
        <v>21</v>
      </c>
      <c r="R227" s="14" t="s">
        <v>2</v>
      </c>
      <c r="S227" s="83">
        <f t="shared" ref="S227:AD227" si="23">D227*S216</f>
        <v>17.033999999999999</v>
      </c>
      <c r="T227" s="83" t="e">
        <f t="shared" si="23"/>
        <v>#REF!</v>
      </c>
      <c r="U227" s="83" t="e">
        <f t="shared" si="23"/>
        <v>#REF!</v>
      </c>
      <c r="V227" s="83" t="e">
        <f t="shared" si="23"/>
        <v>#REF!</v>
      </c>
      <c r="W227" s="83">
        <f t="shared" si="23"/>
        <v>11.6</v>
      </c>
      <c r="X227" s="83">
        <f t="shared" si="23"/>
        <v>32.832000000000001</v>
      </c>
      <c r="Y227" s="83">
        <f t="shared" si="23"/>
        <v>2.64</v>
      </c>
      <c r="Z227" s="83" t="e">
        <f t="shared" si="23"/>
        <v>#REF!</v>
      </c>
      <c r="AA227" s="83">
        <f t="shared" si="23"/>
        <v>0</v>
      </c>
      <c r="AB227" s="83">
        <f t="shared" si="23"/>
        <v>9.6</v>
      </c>
      <c r="AC227" s="83">
        <f t="shared" si="23"/>
        <v>5.0350000000000001</v>
      </c>
      <c r="AD227" s="83">
        <f t="shared" si="23"/>
        <v>14.061000000000002</v>
      </c>
      <c r="AE227" s="83">
        <v>0</v>
      </c>
      <c r="AF227" s="84" t="e">
        <f t="shared" si="11"/>
        <v>#REF!</v>
      </c>
      <c r="AG227" s="59">
        <v>102</v>
      </c>
      <c r="AH227" s="88" t="e">
        <f t="shared" si="13"/>
        <v>#REF!</v>
      </c>
      <c r="AI227" s="94" t="e">
        <f t="shared" si="14"/>
        <v>#REF!</v>
      </c>
    </row>
    <row r="228" spans="1:35" x14ac:dyDescent="0.25">
      <c r="A228" s="42"/>
      <c r="B228" s="11" t="s">
        <v>24</v>
      </c>
      <c r="C228" s="9" t="s">
        <v>2</v>
      </c>
      <c r="D228" s="12">
        <v>1.8</v>
      </c>
      <c r="E228" s="12">
        <v>1.7</v>
      </c>
      <c r="F228" s="12">
        <v>1.21</v>
      </c>
      <c r="G228" s="12">
        <v>1.6</v>
      </c>
      <c r="H228" s="12">
        <v>0.4</v>
      </c>
      <c r="I228" s="12">
        <v>0.7</v>
      </c>
      <c r="J228" s="12">
        <v>0.2</v>
      </c>
      <c r="K228" s="12">
        <v>0.3</v>
      </c>
      <c r="L228" s="12">
        <v>0.5</v>
      </c>
      <c r="M228" s="12">
        <v>2.4</v>
      </c>
      <c r="N228" s="12">
        <v>5.5</v>
      </c>
      <c r="O228" s="12">
        <v>1.9</v>
      </c>
      <c r="P228" s="42"/>
      <c r="Q228" s="11" t="s">
        <v>24</v>
      </c>
      <c r="R228" s="9" t="s">
        <v>2</v>
      </c>
      <c r="S228" s="86">
        <f t="shared" ref="S228:AD228" si="24">D228*S216</f>
        <v>1.8360000000000001</v>
      </c>
      <c r="T228" s="86" t="e">
        <f t="shared" si="24"/>
        <v>#REF!</v>
      </c>
      <c r="U228" s="86" t="e">
        <f t="shared" si="24"/>
        <v>#REF!</v>
      </c>
      <c r="V228" s="86" t="e">
        <f t="shared" si="24"/>
        <v>#REF!</v>
      </c>
      <c r="W228" s="86">
        <f t="shared" si="24"/>
        <v>1.6</v>
      </c>
      <c r="X228" s="86">
        <f t="shared" si="24"/>
        <v>2.3939999999999997</v>
      </c>
      <c r="Y228" s="86">
        <f t="shared" si="24"/>
        <v>0.13200000000000001</v>
      </c>
      <c r="Z228" s="86" t="e">
        <f t="shared" si="24"/>
        <v>#REF!</v>
      </c>
      <c r="AA228" s="86">
        <f t="shared" si="24"/>
        <v>0</v>
      </c>
      <c r="AB228" s="86">
        <f t="shared" si="24"/>
        <v>5.76</v>
      </c>
      <c r="AC228" s="86">
        <f t="shared" si="24"/>
        <v>2.915</v>
      </c>
      <c r="AD228" s="86">
        <f t="shared" si="24"/>
        <v>2.4510000000000001</v>
      </c>
      <c r="AE228" s="83">
        <v>0</v>
      </c>
      <c r="AF228" s="84" t="e">
        <f t="shared" si="11"/>
        <v>#REF!</v>
      </c>
      <c r="AG228" s="49">
        <v>32</v>
      </c>
      <c r="AH228" s="88" t="e">
        <f t="shared" si="13"/>
        <v>#REF!</v>
      </c>
      <c r="AI228" s="94" t="e">
        <f t="shared" si="14"/>
        <v>#REF!</v>
      </c>
    </row>
    <row r="229" spans="1:35" x14ac:dyDescent="0.25">
      <c r="A229" s="42"/>
      <c r="B229" s="13" t="s">
        <v>25</v>
      </c>
      <c r="C229" s="14" t="s">
        <v>5</v>
      </c>
      <c r="D229" s="14">
        <v>92</v>
      </c>
      <c r="E229" s="14">
        <v>89</v>
      </c>
      <c r="F229" s="14">
        <v>102</v>
      </c>
      <c r="G229" s="14">
        <v>373</v>
      </c>
      <c r="H229" s="14">
        <v>61</v>
      </c>
      <c r="I229" s="14">
        <v>119</v>
      </c>
      <c r="J229" s="14">
        <v>8</v>
      </c>
      <c r="K229" s="14">
        <v>31</v>
      </c>
      <c r="L229" s="14">
        <v>303</v>
      </c>
      <c r="M229" s="14">
        <v>50</v>
      </c>
      <c r="N229" s="14">
        <v>215</v>
      </c>
      <c r="O229" s="14">
        <v>170</v>
      </c>
      <c r="P229" s="42"/>
      <c r="Q229" s="13" t="s">
        <v>25</v>
      </c>
      <c r="R229" s="14" t="s">
        <v>5</v>
      </c>
      <c r="S229" s="83">
        <f t="shared" ref="S229:AD229" si="25">D229*S216</f>
        <v>93.84</v>
      </c>
      <c r="T229" s="83" t="e">
        <f t="shared" si="25"/>
        <v>#REF!</v>
      </c>
      <c r="U229" s="83" t="e">
        <f t="shared" si="25"/>
        <v>#REF!</v>
      </c>
      <c r="V229" s="83" t="e">
        <f t="shared" si="25"/>
        <v>#REF!</v>
      </c>
      <c r="W229" s="83">
        <f t="shared" si="25"/>
        <v>244</v>
      </c>
      <c r="X229" s="83">
        <f t="shared" si="25"/>
        <v>406.98</v>
      </c>
      <c r="Y229" s="83">
        <f t="shared" si="25"/>
        <v>5.28</v>
      </c>
      <c r="Z229" s="83" t="e">
        <f t="shared" si="25"/>
        <v>#REF!</v>
      </c>
      <c r="AA229" s="83">
        <f t="shared" si="25"/>
        <v>0</v>
      </c>
      <c r="AB229" s="83">
        <f t="shared" si="25"/>
        <v>120</v>
      </c>
      <c r="AC229" s="83">
        <f t="shared" si="25"/>
        <v>113.95</v>
      </c>
      <c r="AD229" s="83">
        <f t="shared" si="25"/>
        <v>219.3</v>
      </c>
      <c r="AE229" s="83">
        <v>0</v>
      </c>
      <c r="AF229" s="84" t="e">
        <f t="shared" si="11"/>
        <v>#REF!</v>
      </c>
      <c r="AG229" s="59">
        <v>1135</v>
      </c>
      <c r="AH229" s="88" t="e">
        <f t="shared" si="13"/>
        <v>#REF!</v>
      </c>
      <c r="AI229" s="94" t="e">
        <f t="shared" si="14"/>
        <v>#REF!</v>
      </c>
    </row>
    <row r="230" spans="1:35" x14ac:dyDescent="0.25">
      <c r="A230" s="42"/>
      <c r="B230" s="11" t="s">
        <v>26</v>
      </c>
      <c r="C230" s="9" t="s">
        <v>5</v>
      </c>
      <c r="D230" s="12">
        <v>5.5</v>
      </c>
      <c r="E230" s="12">
        <v>5.4</v>
      </c>
      <c r="F230" s="12">
        <v>2.11</v>
      </c>
      <c r="G230" s="12">
        <v>3</v>
      </c>
      <c r="H230" s="12">
        <v>1</v>
      </c>
      <c r="I230" s="12">
        <v>1.8</v>
      </c>
      <c r="J230" s="12">
        <v>1.9</v>
      </c>
      <c r="K230" s="12">
        <v>2.2999999999999998</v>
      </c>
      <c r="L230" s="12">
        <v>2.9</v>
      </c>
      <c r="M230" s="12">
        <v>4.2</v>
      </c>
      <c r="N230" s="12">
        <v>17.2</v>
      </c>
      <c r="O230" s="12">
        <v>11.3</v>
      </c>
      <c r="P230" s="42"/>
      <c r="Q230" s="11" t="s">
        <v>26</v>
      </c>
      <c r="R230" s="9" t="s">
        <v>5</v>
      </c>
      <c r="S230" s="86">
        <f t="shared" ref="S230:AD230" si="26">D230*S216</f>
        <v>5.61</v>
      </c>
      <c r="T230" s="86" t="e">
        <f t="shared" si="26"/>
        <v>#REF!</v>
      </c>
      <c r="U230" s="86" t="e">
        <f t="shared" si="26"/>
        <v>#REF!</v>
      </c>
      <c r="V230" s="86" t="e">
        <f t="shared" si="26"/>
        <v>#REF!</v>
      </c>
      <c r="W230" s="86">
        <f t="shared" si="26"/>
        <v>4</v>
      </c>
      <c r="X230" s="86">
        <f t="shared" si="26"/>
        <v>6.1559999999999997</v>
      </c>
      <c r="Y230" s="86">
        <f t="shared" si="26"/>
        <v>1.254</v>
      </c>
      <c r="Z230" s="86" t="e">
        <f t="shared" si="26"/>
        <v>#REF!</v>
      </c>
      <c r="AA230" s="86">
        <f t="shared" si="26"/>
        <v>0</v>
      </c>
      <c r="AB230" s="86">
        <f t="shared" si="26"/>
        <v>10.08</v>
      </c>
      <c r="AC230" s="86">
        <f t="shared" si="26"/>
        <v>9.1159999999999997</v>
      </c>
      <c r="AD230" s="86">
        <f t="shared" si="26"/>
        <v>14.577000000000002</v>
      </c>
      <c r="AE230" s="83">
        <v>0</v>
      </c>
      <c r="AF230" s="84" t="e">
        <f t="shared" si="11"/>
        <v>#REF!</v>
      </c>
      <c r="AG230" s="59">
        <v>130</v>
      </c>
      <c r="AH230" s="88" t="e">
        <f t="shared" si="13"/>
        <v>#REF!</v>
      </c>
      <c r="AI230" s="94" t="e">
        <f t="shared" si="14"/>
        <v>#REF!</v>
      </c>
    </row>
    <row r="231" spans="1:35" x14ac:dyDescent="0.25">
      <c r="A231" s="42"/>
      <c r="B231" s="13" t="s">
        <v>6</v>
      </c>
      <c r="C231" s="14" t="s">
        <v>5</v>
      </c>
      <c r="D231" s="14">
        <v>21.2</v>
      </c>
      <c r="E231" s="14">
        <v>25.4</v>
      </c>
      <c r="F231" s="14">
        <v>20.9</v>
      </c>
      <c r="G231" s="14">
        <v>20.2</v>
      </c>
      <c r="H231" s="14">
        <v>5.8</v>
      </c>
      <c r="I231" s="14">
        <v>8.1</v>
      </c>
      <c r="J231" s="14">
        <v>3.3</v>
      </c>
      <c r="K231" s="14">
        <v>7.1</v>
      </c>
      <c r="L231" s="14">
        <v>29.6</v>
      </c>
      <c r="M231" s="14">
        <v>35.1</v>
      </c>
      <c r="N231" s="14">
        <v>40</v>
      </c>
      <c r="O231" s="14">
        <v>81</v>
      </c>
      <c r="P231" s="42"/>
      <c r="Q231" s="13" t="s">
        <v>6</v>
      </c>
      <c r="R231" s="14" t="s">
        <v>5</v>
      </c>
      <c r="S231" s="83">
        <f t="shared" ref="S231:AD231" si="27">D231*S216</f>
        <v>21.623999999999999</v>
      </c>
      <c r="T231" s="83" t="e">
        <f t="shared" si="27"/>
        <v>#REF!</v>
      </c>
      <c r="U231" s="83" t="e">
        <f t="shared" si="27"/>
        <v>#REF!</v>
      </c>
      <c r="V231" s="83" t="e">
        <f t="shared" si="27"/>
        <v>#REF!</v>
      </c>
      <c r="W231" s="83">
        <f t="shared" si="27"/>
        <v>23.2</v>
      </c>
      <c r="X231" s="83">
        <f t="shared" si="27"/>
        <v>27.701999999999998</v>
      </c>
      <c r="Y231" s="83">
        <f t="shared" si="27"/>
        <v>2.1779999999999999</v>
      </c>
      <c r="Z231" s="83" t="e">
        <f t="shared" si="27"/>
        <v>#REF!</v>
      </c>
      <c r="AA231" s="83">
        <f t="shared" si="27"/>
        <v>0</v>
      </c>
      <c r="AB231" s="83">
        <f t="shared" si="27"/>
        <v>84.24</v>
      </c>
      <c r="AC231" s="83">
        <f t="shared" si="27"/>
        <v>21.200000000000003</v>
      </c>
      <c r="AD231" s="83">
        <f t="shared" si="27"/>
        <v>104.49000000000001</v>
      </c>
      <c r="AE231" s="83">
        <v>0</v>
      </c>
      <c r="AF231" s="84" t="e">
        <f t="shared" si="11"/>
        <v>#REF!</v>
      </c>
      <c r="AG231" s="59">
        <v>850</v>
      </c>
      <c r="AH231" s="88" t="e">
        <f t="shared" si="13"/>
        <v>#REF!</v>
      </c>
      <c r="AI231" s="94" t="e">
        <f t="shared" si="14"/>
        <v>#REF!</v>
      </c>
    </row>
    <row r="232" spans="1:35" ht="25.5" x14ac:dyDescent="0.25">
      <c r="A232" s="42"/>
      <c r="B232" s="11" t="s">
        <v>27</v>
      </c>
      <c r="C232" s="9" t="s">
        <v>5</v>
      </c>
      <c r="D232" s="12">
        <v>94</v>
      </c>
      <c r="E232" s="12">
        <v>60.2</v>
      </c>
      <c r="F232" s="12">
        <v>68.5</v>
      </c>
      <c r="G232" s="12">
        <v>52</v>
      </c>
      <c r="H232" s="12">
        <v>4</v>
      </c>
      <c r="I232" s="12">
        <v>26</v>
      </c>
      <c r="J232" s="12">
        <v>11.1</v>
      </c>
      <c r="K232" s="12">
        <v>21.5</v>
      </c>
      <c r="L232" s="12">
        <v>3.9</v>
      </c>
      <c r="M232" s="12">
        <v>13.5</v>
      </c>
      <c r="N232" s="12">
        <v>37.9</v>
      </c>
      <c r="O232" s="12">
        <v>117</v>
      </c>
      <c r="P232" s="42"/>
      <c r="Q232" s="11" t="s">
        <v>27</v>
      </c>
      <c r="R232" s="9" t="s">
        <v>5</v>
      </c>
      <c r="S232" s="86">
        <f t="shared" ref="S232:AD232" si="28">D232*S216</f>
        <v>95.88</v>
      </c>
      <c r="T232" s="86" t="e">
        <f t="shared" si="28"/>
        <v>#REF!</v>
      </c>
      <c r="U232" s="86" t="e">
        <f t="shared" si="28"/>
        <v>#REF!</v>
      </c>
      <c r="V232" s="86" t="e">
        <f t="shared" si="28"/>
        <v>#REF!</v>
      </c>
      <c r="W232" s="86">
        <f t="shared" si="28"/>
        <v>16</v>
      </c>
      <c r="X232" s="86">
        <f t="shared" si="28"/>
        <v>88.92</v>
      </c>
      <c r="Y232" s="86">
        <f t="shared" si="28"/>
        <v>7.3260000000000005</v>
      </c>
      <c r="Z232" s="86" t="e">
        <f t="shared" si="28"/>
        <v>#REF!</v>
      </c>
      <c r="AA232" s="86">
        <f t="shared" si="28"/>
        <v>0</v>
      </c>
      <c r="AB232" s="86">
        <f t="shared" si="28"/>
        <v>32.4</v>
      </c>
      <c r="AC232" s="86">
        <f t="shared" si="28"/>
        <v>20.087</v>
      </c>
      <c r="AD232" s="86">
        <f t="shared" si="28"/>
        <v>150.93</v>
      </c>
      <c r="AE232" s="83">
        <v>0</v>
      </c>
      <c r="AF232" s="84" t="e">
        <f t="shared" si="11"/>
        <v>#REF!</v>
      </c>
      <c r="AG232" s="59">
        <v>850</v>
      </c>
      <c r="AH232" s="88" t="e">
        <f t="shared" si="13"/>
        <v>#REF!</v>
      </c>
      <c r="AI232" s="94" t="e">
        <f t="shared" si="14"/>
        <v>#REF!</v>
      </c>
    </row>
    <row r="233" spans="1:35" x14ac:dyDescent="0.25">
      <c r="A233" s="42"/>
      <c r="B233" s="13" t="s">
        <v>7</v>
      </c>
      <c r="C233" s="14" t="s">
        <v>5</v>
      </c>
      <c r="D233" s="14">
        <v>0.1</v>
      </c>
      <c r="E233" s="14">
        <v>0.2</v>
      </c>
      <c r="F233" s="14">
        <v>0.24</v>
      </c>
      <c r="G233" s="14">
        <v>0.14000000000000001</v>
      </c>
      <c r="H233" s="14">
        <v>7.0000000000000007E-2</v>
      </c>
      <c r="I233" s="14">
        <v>0.39</v>
      </c>
      <c r="J233" s="14">
        <v>0.1</v>
      </c>
      <c r="K233" s="14">
        <v>0.02</v>
      </c>
      <c r="L233" s="14">
        <v>0.06</v>
      </c>
      <c r="M233" s="14">
        <v>0.26</v>
      </c>
      <c r="N233" s="14">
        <v>0.19</v>
      </c>
      <c r="O233" s="14">
        <v>0.1</v>
      </c>
      <c r="P233" s="42"/>
      <c r="Q233" s="13" t="s">
        <v>7</v>
      </c>
      <c r="R233" s="14" t="s">
        <v>5</v>
      </c>
      <c r="S233" s="83">
        <f t="shared" ref="S233:AD233" si="29">D233*S216</f>
        <v>0.10200000000000001</v>
      </c>
      <c r="T233" s="83" t="e">
        <f t="shared" si="29"/>
        <v>#REF!</v>
      </c>
      <c r="U233" s="83" t="e">
        <f t="shared" si="29"/>
        <v>#REF!</v>
      </c>
      <c r="V233" s="83" t="e">
        <f t="shared" si="29"/>
        <v>#REF!</v>
      </c>
      <c r="W233" s="83">
        <f t="shared" si="29"/>
        <v>0.28000000000000003</v>
      </c>
      <c r="X233" s="83">
        <f t="shared" si="29"/>
        <v>1.3338000000000001</v>
      </c>
      <c r="Y233" s="83">
        <f t="shared" si="29"/>
        <v>6.6000000000000003E-2</v>
      </c>
      <c r="Z233" s="83" t="e">
        <f t="shared" si="29"/>
        <v>#REF!</v>
      </c>
      <c r="AA233" s="83">
        <f t="shared" si="29"/>
        <v>0</v>
      </c>
      <c r="AB233" s="83">
        <f t="shared" si="29"/>
        <v>0.624</v>
      </c>
      <c r="AC233" s="83">
        <f t="shared" si="29"/>
        <v>0.10070000000000001</v>
      </c>
      <c r="AD233" s="83">
        <f t="shared" si="29"/>
        <v>0.129</v>
      </c>
      <c r="AE233" s="83">
        <v>0</v>
      </c>
      <c r="AF233" s="84" t="e">
        <f t="shared" si="11"/>
        <v>#REF!</v>
      </c>
      <c r="AG233" s="72">
        <v>9.9</v>
      </c>
      <c r="AH233" s="88" t="e">
        <f t="shared" si="13"/>
        <v>#REF!</v>
      </c>
      <c r="AI233" s="94" t="e">
        <f t="shared" si="14"/>
        <v>#REF!</v>
      </c>
    </row>
    <row r="234" spans="1:35" x14ac:dyDescent="0.25">
      <c r="A234" s="42"/>
      <c r="B234" s="11" t="s">
        <v>8</v>
      </c>
      <c r="C234" s="9" t="s">
        <v>5</v>
      </c>
      <c r="D234" s="12">
        <v>0.4</v>
      </c>
      <c r="E234" s="12">
        <v>0.3</v>
      </c>
      <c r="F234" s="12">
        <v>0.32</v>
      </c>
      <c r="G234" s="12">
        <v>0.46</v>
      </c>
      <c r="H234" s="12">
        <v>0.06</v>
      </c>
      <c r="I234" s="12">
        <v>0.1</v>
      </c>
      <c r="J234" s="12">
        <v>0.01</v>
      </c>
      <c r="K234" s="12">
        <v>0.17</v>
      </c>
      <c r="L234" s="12">
        <v>0.12</v>
      </c>
      <c r="M234" s="12">
        <v>0.22</v>
      </c>
      <c r="N234" s="12">
        <v>0.37</v>
      </c>
      <c r="O234" s="12">
        <v>1.75</v>
      </c>
      <c r="P234" s="42"/>
      <c r="Q234" s="11" t="s">
        <v>8</v>
      </c>
      <c r="R234" s="9" t="s">
        <v>5</v>
      </c>
      <c r="S234" s="86">
        <f t="shared" ref="S234:AD234" si="30">D234*S216</f>
        <v>0.40800000000000003</v>
      </c>
      <c r="T234" s="86" t="e">
        <f t="shared" si="30"/>
        <v>#REF!</v>
      </c>
      <c r="U234" s="86" t="e">
        <f t="shared" si="30"/>
        <v>#REF!</v>
      </c>
      <c r="V234" s="86" t="e">
        <f t="shared" si="30"/>
        <v>#REF!</v>
      </c>
      <c r="W234" s="86">
        <f t="shared" si="30"/>
        <v>0.24</v>
      </c>
      <c r="X234" s="86">
        <f t="shared" si="30"/>
        <v>0.34200000000000003</v>
      </c>
      <c r="Y234" s="86">
        <f t="shared" si="30"/>
        <v>6.6000000000000008E-3</v>
      </c>
      <c r="Z234" s="86" t="e">
        <f t="shared" si="30"/>
        <v>#REF!</v>
      </c>
      <c r="AA234" s="86">
        <f t="shared" si="30"/>
        <v>0</v>
      </c>
      <c r="AB234" s="86">
        <f t="shared" si="30"/>
        <v>0.52800000000000002</v>
      </c>
      <c r="AC234" s="86">
        <f t="shared" si="30"/>
        <v>0.1961</v>
      </c>
      <c r="AD234" s="86">
        <f t="shared" si="30"/>
        <v>2.2575000000000003</v>
      </c>
      <c r="AE234" s="83">
        <v>0</v>
      </c>
      <c r="AF234" s="84" t="e">
        <f t="shared" si="11"/>
        <v>#REF!</v>
      </c>
      <c r="AG234" s="72">
        <v>11.4</v>
      </c>
      <c r="AH234" s="88" t="e">
        <f t="shared" si="13"/>
        <v>#REF!</v>
      </c>
      <c r="AI234" s="94" t="e">
        <f t="shared" si="14"/>
        <v>#REF!</v>
      </c>
    </row>
    <row r="235" spans="1:35" ht="25.5" x14ac:dyDescent="0.25">
      <c r="A235" s="42"/>
      <c r="B235" s="13" t="s">
        <v>9</v>
      </c>
      <c r="C235" s="14" t="s">
        <v>5</v>
      </c>
      <c r="D235" s="14">
        <v>15</v>
      </c>
      <c r="E235" s="14">
        <v>25</v>
      </c>
      <c r="F235" s="14">
        <v>15</v>
      </c>
      <c r="G235" s="14">
        <v>4</v>
      </c>
      <c r="H235" s="14">
        <v>20</v>
      </c>
      <c r="I235" s="14">
        <v>30</v>
      </c>
      <c r="J235" s="14">
        <v>0.1</v>
      </c>
      <c r="K235" s="14">
        <v>0.3</v>
      </c>
      <c r="L235" s="14">
        <v>6.8</v>
      </c>
      <c r="M235" s="14">
        <v>0.52</v>
      </c>
      <c r="N235" s="14">
        <v>0</v>
      </c>
      <c r="O235" s="14">
        <v>2.6</v>
      </c>
      <c r="P235" s="42"/>
      <c r="Q235" s="13" t="s">
        <v>9</v>
      </c>
      <c r="R235" s="14" t="s">
        <v>5</v>
      </c>
      <c r="S235" s="83">
        <f t="shared" ref="S235:AD235" si="31">D235*S216</f>
        <v>15.3</v>
      </c>
      <c r="T235" s="83" t="e">
        <f t="shared" si="31"/>
        <v>#REF!</v>
      </c>
      <c r="U235" s="83" t="e">
        <f t="shared" si="31"/>
        <v>#REF!</v>
      </c>
      <c r="V235" s="83" t="e">
        <f t="shared" si="31"/>
        <v>#REF!</v>
      </c>
      <c r="W235" s="83">
        <f t="shared" si="31"/>
        <v>80</v>
      </c>
      <c r="X235" s="83">
        <f t="shared" si="31"/>
        <v>102.6</v>
      </c>
      <c r="Y235" s="83">
        <f t="shared" si="31"/>
        <v>6.6000000000000003E-2</v>
      </c>
      <c r="Z235" s="83" t="e">
        <f t="shared" si="31"/>
        <v>#REF!</v>
      </c>
      <c r="AA235" s="83">
        <f t="shared" si="31"/>
        <v>0</v>
      </c>
      <c r="AB235" s="83">
        <f t="shared" si="31"/>
        <v>1.248</v>
      </c>
      <c r="AC235" s="83">
        <f t="shared" si="31"/>
        <v>0</v>
      </c>
      <c r="AD235" s="83">
        <f t="shared" si="31"/>
        <v>3.3540000000000001</v>
      </c>
      <c r="AE235" s="83">
        <v>0</v>
      </c>
      <c r="AF235" s="84" t="e">
        <f t="shared" si="11"/>
        <v>#REF!</v>
      </c>
      <c r="AG235" s="87">
        <v>640</v>
      </c>
      <c r="AH235" s="88" t="e">
        <f t="shared" si="13"/>
        <v>#REF!</v>
      </c>
      <c r="AI235" s="94" t="e">
        <f t="shared" si="14"/>
        <v>#REF!</v>
      </c>
    </row>
    <row r="236" spans="1:35" x14ac:dyDescent="0.25">
      <c r="B236" s="11" t="s">
        <v>35</v>
      </c>
      <c r="C236" s="9" t="s">
        <v>28</v>
      </c>
      <c r="D236" s="12">
        <v>150</v>
      </c>
      <c r="E236" s="12">
        <v>250</v>
      </c>
      <c r="F236" s="12">
        <v>250</v>
      </c>
      <c r="G236" s="12">
        <v>10</v>
      </c>
      <c r="H236" s="12">
        <v>50</v>
      </c>
      <c r="I236" s="12">
        <v>160</v>
      </c>
      <c r="J236" s="12">
        <v>0</v>
      </c>
      <c r="K236" s="12">
        <v>0</v>
      </c>
      <c r="L236" s="12">
        <v>0</v>
      </c>
      <c r="M236" s="12">
        <v>0</v>
      </c>
      <c r="N236" s="12">
        <v>5</v>
      </c>
      <c r="O236" s="12">
        <v>0</v>
      </c>
      <c r="Q236" s="11" t="s">
        <v>35</v>
      </c>
      <c r="R236" s="9" t="s">
        <v>28</v>
      </c>
      <c r="S236" s="86">
        <f t="shared" ref="S236:AD236" si="32">D236*S216</f>
        <v>153</v>
      </c>
      <c r="T236" s="86" t="e">
        <f t="shared" si="32"/>
        <v>#REF!</v>
      </c>
      <c r="U236" s="86" t="e">
        <f t="shared" si="32"/>
        <v>#REF!</v>
      </c>
      <c r="V236" s="86" t="e">
        <f t="shared" si="32"/>
        <v>#REF!</v>
      </c>
      <c r="W236" s="86">
        <f t="shared" si="32"/>
        <v>200</v>
      </c>
      <c r="X236" s="86">
        <f t="shared" si="32"/>
        <v>547.20000000000005</v>
      </c>
      <c r="Y236" s="86">
        <f t="shared" si="32"/>
        <v>0</v>
      </c>
      <c r="Z236" s="86" t="e">
        <f t="shared" si="32"/>
        <v>#REF!</v>
      </c>
      <c r="AA236" s="86">
        <f t="shared" si="32"/>
        <v>0</v>
      </c>
      <c r="AB236" s="86">
        <f t="shared" si="32"/>
        <v>0</v>
      </c>
      <c r="AC236" s="86">
        <f t="shared" si="32"/>
        <v>2.6500000000000004</v>
      </c>
      <c r="AD236" s="86">
        <f t="shared" si="32"/>
        <v>0</v>
      </c>
      <c r="AE236" s="83">
        <v>0</v>
      </c>
      <c r="AF236" s="84" t="e">
        <f t="shared" si="11"/>
        <v>#REF!</v>
      </c>
      <c r="AG236" s="87">
        <v>14200</v>
      </c>
      <c r="AH236" s="88" t="e">
        <f t="shared" si="13"/>
        <v>#REF!</v>
      </c>
      <c r="AI236" s="94" t="e">
        <f t="shared" si="14"/>
        <v>#REF!</v>
      </c>
    </row>
    <row r="237" spans="1:35" x14ac:dyDescent="0.25">
      <c r="B237" s="13" t="s">
        <v>36</v>
      </c>
      <c r="C237" s="14" t="s">
        <v>5</v>
      </c>
      <c r="D237" s="14">
        <v>60</v>
      </c>
      <c r="E237" s="14">
        <v>100</v>
      </c>
      <c r="F237" s="14">
        <v>63</v>
      </c>
      <c r="G237" s="12">
        <v>0</v>
      </c>
      <c r="H237" s="14">
        <v>46</v>
      </c>
      <c r="I237" s="14">
        <v>45</v>
      </c>
      <c r="J237" s="14">
        <v>0.7</v>
      </c>
      <c r="K237" s="14">
        <v>0.4</v>
      </c>
      <c r="L237" s="14">
        <v>22.6</v>
      </c>
      <c r="M237" s="14">
        <v>50</v>
      </c>
      <c r="N237" s="14">
        <v>11</v>
      </c>
      <c r="O237" s="14">
        <v>20.9</v>
      </c>
      <c r="Q237" s="13" t="s">
        <v>36</v>
      </c>
      <c r="R237" s="14" t="s">
        <v>5</v>
      </c>
      <c r="S237" s="83">
        <f t="shared" ref="S237:AD237" si="33">D237*S216</f>
        <v>61.2</v>
      </c>
      <c r="T237" s="83" t="e">
        <f t="shared" si="33"/>
        <v>#REF!</v>
      </c>
      <c r="U237" s="83" t="e">
        <f t="shared" si="33"/>
        <v>#REF!</v>
      </c>
      <c r="V237" s="83" t="e">
        <f t="shared" si="33"/>
        <v>#REF!</v>
      </c>
      <c r="W237" s="83">
        <f t="shared" si="33"/>
        <v>184</v>
      </c>
      <c r="X237" s="83">
        <f t="shared" si="33"/>
        <v>153.9</v>
      </c>
      <c r="Y237" s="83">
        <f t="shared" si="33"/>
        <v>0.46199999999999997</v>
      </c>
      <c r="Z237" s="83" t="e">
        <f t="shared" si="33"/>
        <v>#REF!</v>
      </c>
      <c r="AA237" s="83">
        <f t="shared" si="33"/>
        <v>0</v>
      </c>
      <c r="AB237" s="83">
        <f t="shared" si="33"/>
        <v>120</v>
      </c>
      <c r="AC237" s="83">
        <f t="shared" si="33"/>
        <v>5.83</v>
      </c>
      <c r="AD237" s="83">
        <f t="shared" si="33"/>
        <v>26.960999999999999</v>
      </c>
      <c r="AE237" s="83">
        <v>0</v>
      </c>
      <c r="AF237" s="84" t="e">
        <f t="shared" si="11"/>
        <v>#REF!</v>
      </c>
      <c r="AG237" s="87">
        <v>570</v>
      </c>
      <c r="AH237" s="88" t="e">
        <f t="shared" si="13"/>
        <v>#REF!</v>
      </c>
      <c r="AI237" s="94" t="e">
        <f t="shared" si="14"/>
        <v>#REF!</v>
      </c>
    </row>
    <row r="238" spans="1:35" x14ac:dyDescent="0.25">
      <c r="AH238" s="42"/>
    </row>
    <row r="239" spans="1:35" x14ac:dyDescent="0.25">
      <c r="AH239" s="42"/>
    </row>
    <row r="240" spans="1:35" ht="18.75" x14ac:dyDescent="0.3">
      <c r="A240" t="s">
        <v>172</v>
      </c>
      <c r="G240" s="95"/>
    </row>
    <row r="241" spans="2:14" ht="18.75" x14ac:dyDescent="0.3">
      <c r="B241" t="s">
        <v>177</v>
      </c>
      <c r="G241" s="95"/>
    </row>
    <row r="242" spans="2:14" x14ac:dyDescent="0.25">
      <c r="B242" t="s">
        <v>173</v>
      </c>
    </row>
    <row r="243" spans="2:14" x14ac:dyDescent="0.25">
      <c r="B243" t="s">
        <v>174</v>
      </c>
    </row>
    <row r="244" spans="2:14" x14ac:dyDescent="0.25">
      <c r="C244" t="s">
        <v>175</v>
      </c>
      <c r="D244" t="e">
        <f>AH224</f>
        <v>#REF!</v>
      </c>
    </row>
    <row r="245" spans="2:14" x14ac:dyDescent="0.25">
      <c r="C245" t="s">
        <v>176</v>
      </c>
      <c r="D245" t="e">
        <f>AH225</f>
        <v>#REF!</v>
      </c>
    </row>
    <row r="246" spans="2:14" x14ac:dyDescent="0.25">
      <c r="B246" t="s">
        <v>178</v>
      </c>
      <c r="C246" s="96" t="e">
        <f xml:space="preserve"> ROUND(( D244/D245), 1)</f>
        <v>#REF!</v>
      </c>
      <c r="D246" s="97" t="s">
        <v>179</v>
      </c>
    </row>
    <row r="247" spans="2:14" x14ac:dyDescent="0.25">
      <c r="B247" t="s">
        <v>181</v>
      </c>
    </row>
    <row r="248" spans="2:14" x14ac:dyDescent="0.25">
      <c r="C248" t="s">
        <v>182</v>
      </c>
      <c r="F248" t="s">
        <v>183</v>
      </c>
      <c r="H248" s="98" t="e">
        <f>ABS(AH225)</f>
        <v>#REF!</v>
      </c>
      <c r="I248" s="68" t="s">
        <v>154</v>
      </c>
      <c r="J248" s="68">
        <f>Добавки!N5</f>
        <v>22</v>
      </c>
      <c r="K248" s="68" t="s">
        <v>97</v>
      </c>
      <c r="L248" s="68">
        <v>100</v>
      </c>
      <c r="M248" s="68" t="s">
        <v>98</v>
      </c>
      <c r="N248" s="68" t="e">
        <f>ROUND((H248/J248*L248), 2)</f>
        <v>#REF!</v>
      </c>
    </row>
  </sheetData>
  <mergeCells count="83">
    <mergeCell ref="AD120:AD127"/>
    <mergeCell ref="AE126:AE127"/>
    <mergeCell ref="AF126:AG126"/>
    <mergeCell ref="AH126:AH127"/>
    <mergeCell ref="Z120:Z126"/>
    <mergeCell ref="AA120:AA126"/>
    <mergeCell ref="AB120:AB126"/>
    <mergeCell ref="AC120:AC126"/>
    <mergeCell ref="P127:Q127"/>
    <mergeCell ref="S121:T121"/>
    <mergeCell ref="S122:S126"/>
    <mergeCell ref="T122:T126"/>
    <mergeCell ref="U120:U126"/>
    <mergeCell ref="V121:V126"/>
    <mergeCell ref="W121:W126"/>
    <mergeCell ref="X121:X126"/>
    <mergeCell ref="R120:T120"/>
    <mergeCell ref="V120:Y120"/>
    <mergeCell ref="R121:R126"/>
    <mergeCell ref="P120:P125"/>
    <mergeCell ref="Q120:Q125"/>
    <mergeCell ref="Y121:Y126"/>
    <mergeCell ref="M125:M127"/>
    <mergeCell ref="N125:N127"/>
    <mergeCell ref="C126:C127"/>
    <mergeCell ref="D126:E126"/>
    <mergeCell ref="G126:G127"/>
    <mergeCell ref="H126:H127"/>
    <mergeCell ref="I126:I127"/>
    <mergeCell ref="J126:J127"/>
    <mergeCell ref="K125:K127"/>
    <mergeCell ref="L125:L127"/>
    <mergeCell ref="A125:A126"/>
    <mergeCell ref="B125:B126"/>
    <mergeCell ref="C125:E125"/>
    <mergeCell ref="F125:F127"/>
    <mergeCell ref="G125:J125"/>
    <mergeCell ref="F46:Q53"/>
    <mergeCell ref="I100:K100"/>
    <mergeCell ref="C93:F93"/>
    <mergeCell ref="C100:F100"/>
    <mergeCell ref="I93:K93"/>
    <mergeCell ref="A1:W2"/>
    <mergeCell ref="A3:W4"/>
    <mergeCell ref="A28:A29"/>
    <mergeCell ref="B28:C28"/>
    <mergeCell ref="A26:I27"/>
    <mergeCell ref="D28:D29"/>
    <mergeCell ref="R207:S207"/>
    <mergeCell ref="AG214:AG216"/>
    <mergeCell ref="AH214:AH216"/>
    <mergeCell ref="B214:O214"/>
    <mergeCell ref="L215:M215"/>
    <mergeCell ref="O215:O216"/>
    <mergeCell ref="AD214:AD215"/>
    <mergeCell ref="Q214:Q215"/>
    <mergeCell ref="R214:R215"/>
    <mergeCell ref="B215:B216"/>
    <mergeCell ref="C215:C216"/>
    <mergeCell ref="D215:F215"/>
    <mergeCell ref="J215:K215"/>
    <mergeCell ref="G199:G200"/>
    <mergeCell ref="G202:G203"/>
    <mergeCell ref="I199:J200"/>
    <mergeCell ref="I202:J203"/>
    <mergeCell ref="G211:H211"/>
    <mergeCell ref="A5:B5"/>
    <mergeCell ref="K185:L185"/>
    <mergeCell ref="K186:L186"/>
    <mergeCell ref="K178:L178"/>
    <mergeCell ref="K179:L179"/>
    <mergeCell ref="K180:L180"/>
    <mergeCell ref="C106:G106"/>
    <mergeCell ref="J106:L106"/>
    <mergeCell ref="K188:L188"/>
    <mergeCell ref="AI214:AI216"/>
    <mergeCell ref="AE214:AE215"/>
    <mergeCell ref="AF214:AF216"/>
    <mergeCell ref="K187:L187"/>
    <mergeCell ref="U207:V207"/>
    <mergeCell ref="K199:L199"/>
    <mergeCell ref="K203:L203"/>
    <mergeCell ref="K201:L20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Корма для Ани институт</vt:lpstr>
      <vt:lpstr>Добавки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2020-04-28T23:53:03Z</dcterms:modified>
</cp:coreProperties>
</file>