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Корма для Ани институт" sheetId="25" r:id="rId1"/>
    <sheet name="Добавки" sheetId="36" r:id="rId2"/>
    <sheet name="Расчет" sheetId="37" r:id="rId3"/>
  </sheets>
  <calcPr calcId="162913"/>
</workbook>
</file>

<file path=xl/calcChain.xml><?xml version="1.0" encoding="utf-8"?>
<calcChain xmlns="http://schemas.openxmlformats.org/spreadsheetml/2006/main">
  <c r="AK226" i="37" l="1"/>
  <c r="AL226" i="37"/>
  <c r="AM226" i="37"/>
  <c r="AN226" i="37"/>
  <c r="AO226" i="37"/>
  <c r="AQ226" i="37" s="1"/>
  <c r="AP226" i="37"/>
  <c r="AK227" i="37"/>
  <c r="AL227" i="37"/>
  <c r="AM227" i="37"/>
  <c r="AN227" i="37"/>
  <c r="AO227" i="37"/>
  <c r="AP227" i="37"/>
  <c r="AK228" i="37"/>
  <c r="AL228" i="37"/>
  <c r="AM228" i="37"/>
  <c r="AN228" i="37"/>
  <c r="AO228" i="37"/>
  <c r="AP228" i="37"/>
  <c r="AK229" i="37"/>
  <c r="AL229" i="37"/>
  <c r="AM229" i="37"/>
  <c r="AN229" i="37"/>
  <c r="AO229" i="37"/>
  <c r="AP229" i="37"/>
  <c r="AK230" i="37"/>
  <c r="AL230" i="37"/>
  <c r="AM230" i="37"/>
  <c r="AN230" i="37"/>
  <c r="AO230" i="37"/>
  <c r="AP230" i="37"/>
  <c r="AK231" i="37"/>
  <c r="AL231" i="37"/>
  <c r="AM231" i="37"/>
  <c r="AN231" i="37"/>
  <c r="AO231" i="37"/>
  <c r="AP231" i="37"/>
  <c r="AK232" i="37"/>
  <c r="AL232" i="37"/>
  <c r="AM232" i="37"/>
  <c r="AN232" i="37"/>
  <c r="AO232" i="37"/>
  <c r="AP232" i="37"/>
  <c r="AK233" i="37"/>
  <c r="AL233" i="37"/>
  <c r="AM233" i="37"/>
  <c r="AN233" i="37"/>
  <c r="AO233" i="37"/>
  <c r="AP233" i="37"/>
  <c r="AK234" i="37"/>
  <c r="AL234" i="37"/>
  <c r="AM234" i="37"/>
  <c r="AN234" i="37"/>
  <c r="AO234" i="37"/>
  <c r="AQ234" i="37" s="1"/>
  <c r="AP234" i="37"/>
  <c r="AK235" i="37"/>
  <c r="AL235" i="37"/>
  <c r="AM235" i="37"/>
  <c r="AN235" i="37"/>
  <c r="AO235" i="37"/>
  <c r="AQ235" i="37" s="1"/>
  <c r="AP235" i="37"/>
  <c r="AK236" i="37"/>
  <c r="AL236" i="37"/>
  <c r="AM236" i="37"/>
  <c r="AN236" i="37"/>
  <c r="AO236" i="37"/>
  <c r="AQ236" i="37" s="1"/>
  <c r="AP236" i="37"/>
  <c r="AK237" i="37"/>
  <c r="AL237" i="37"/>
  <c r="AM237" i="37"/>
  <c r="AN237" i="37"/>
  <c r="AO237" i="37"/>
  <c r="AP237" i="37"/>
  <c r="AK238" i="37"/>
  <c r="AL238" i="37"/>
  <c r="AM238" i="37"/>
  <c r="AN238" i="37"/>
  <c r="AO238" i="37"/>
  <c r="AP238" i="37"/>
  <c r="AK239" i="37"/>
  <c r="AL239" i="37"/>
  <c r="AM239" i="37"/>
  <c r="AN239" i="37"/>
  <c r="AO239" i="37"/>
  <c r="AQ239" i="37" s="1"/>
  <c r="AP239" i="37"/>
  <c r="AK240" i="37"/>
  <c r="AL240" i="37"/>
  <c r="AM240" i="37"/>
  <c r="AN240" i="37"/>
  <c r="AO240" i="37"/>
  <c r="AQ240" i="37" s="1"/>
  <c r="AP240" i="37"/>
  <c r="AK241" i="37"/>
  <c r="AL241" i="37"/>
  <c r="AM241" i="37"/>
  <c r="AN241" i="37"/>
  <c r="AO241" i="37"/>
  <c r="AQ241" i="37" s="1"/>
  <c r="AP241" i="37"/>
  <c r="AK242" i="37"/>
  <c r="AL242" i="37"/>
  <c r="AM242" i="37"/>
  <c r="AN242" i="37"/>
  <c r="AO242" i="37"/>
  <c r="AP242" i="37"/>
  <c r="AK243" i="37"/>
  <c r="AL243" i="37"/>
  <c r="AM243" i="37"/>
  <c r="AN243" i="37"/>
  <c r="AO243" i="37"/>
  <c r="AP243" i="37"/>
  <c r="AK244" i="37"/>
  <c r="AL244" i="37"/>
  <c r="AM244" i="37"/>
  <c r="AN244" i="37"/>
  <c r="AO244" i="37"/>
  <c r="AP244" i="37"/>
  <c r="AK245" i="37"/>
  <c r="AL245" i="37"/>
  <c r="AM245" i="37"/>
  <c r="AN245" i="37"/>
  <c r="AO245" i="37"/>
  <c r="AP245" i="37"/>
  <c r="AK246" i="37"/>
  <c r="AL246" i="37"/>
  <c r="AM246" i="37"/>
  <c r="AN246" i="37"/>
  <c r="AO246" i="37"/>
  <c r="AP246" i="37"/>
  <c r="AK247" i="37"/>
  <c r="AL247" i="37"/>
  <c r="AM247" i="37"/>
  <c r="AN247" i="37"/>
  <c r="AO247" i="37"/>
  <c r="AP247" i="37"/>
  <c r="AK248" i="37"/>
  <c r="AL248" i="37"/>
  <c r="AM248" i="37"/>
  <c r="AN248" i="37"/>
  <c r="AO248" i="37"/>
  <c r="AP248" i="37"/>
  <c r="AK249" i="37"/>
  <c r="AL249" i="37"/>
  <c r="AM249" i="37"/>
  <c r="AN249" i="37"/>
  <c r="AO249" i="37"/>
  <c r="AP249" i="37"/>
  <c r="AJ226" i="37"/>
  <c r="AJ227" i="37"/>
  <c r="AJ228" i="37"/>
  <c r="AJ229" i="37"/>
  <c r="AJ230" i="37"/>
  <c r="AJ231" i="37"/>
  <c r="AJ232" i="37"/>
  <c r="AJ233" i="37"/>
  <c r="AJ234" i="37"/>
  <c r="AJ235" i="37"/>
  <c r="AJ236" i="37"/>
  <c r="AJ237" i="37"/>
  <c r="AJ238" i="37"/>
  <c r="AJ239" i="37"/>
  <c r="AJ240" i="37"/>
  <c r="AJ241" i="37"/>
  <c r="AJ242" i="37"/>
  <c r="AJ243" i="37"/>
  <c r="AQ243" i="37" s="1"/>
  <c r="AJ244" i="37"/>
  <c r="AJ245" i="37"/>
  <c r="AJ246" i="37"/>
  <c r="AJ247" i="37"/>
  <c r="AJ248" i="37"/>
  <c r="AJ249" i="37"/>
  <c r="AQ249" i="37" s="1"/>
  <c r="AQ244" i="37" l="1"/>
  <c r="AQ237" i="37"/>
  <c r="AQ227" i="37"/>
  <c r="AQ245" i="37"/>
  <c r="AQ238" i="37"/>
  <c r="AQ246" i="37"/>
  <c r="AQ247" i="37"/>
  <c r="AQ248" i="37"/>
  <c r="AQ242" i="37"/>
  <c r="AI226" i="37"/>
  <c r="AI227" i="37"/>
  <c r="AI228" i="37"/>
  <c r="AI229" i="37"/>
  <c r="AI230" i="37"/>
  <c r="AI231" i="37"/>
  <c r="AI232" i="37"/>
  <c r="AI233" i="37"/>
  <c r="AI234" i="37"/>
  <c r="AI235" i="37"/>
  <c r="AI236" i="37"/>
  <c r="AI237" i="37"/>
  <c r="AI238" i="37"/>
  <c r="AI239" i="37"/>
  <c r="AI240" i="37"/>
  <c r="AI241" i="37"/>
  <c r="AI242" i="37"/>
  <c r="AI243" i="37"/>
  <c r="AI244" i="37"/>
  <c r="AI245" i="37"/>
  <c r="AI246" i="37"/>
  <c r="AI247" i="37"/>
  <c r="AI248" i="37"/>
  <c r="AI249" i="37"/>
  <c r="H75" i="37"/>
  <c r="AC226" i="37"/>
  <c r="AF226" i="37"/>
  <c r="AC227" i="37"/>
  <c r="AF227" i="37"/>
  <c r="AC228" i="37"/>
  <c r="AF228" i="37"/>
  <c r="AC229" i="37"/>
  <c r="AF229" i="37"/>
  <c r="AC230" i="37"/>
  <c r="AF230" i="37"/>
  <c r="AC231" i="37"/>
  <c r="AF231" i="37"/>
  <c r="AC232" i="37"/>
  <c r="AF232" i="37"/>
  <c r="AC233" i="37"/>
  <c r="AF233" i="37"/>
  <c r="AC234" i="37"/>
  <c r="AF234" i="37"/>
  <c r="AC235" i="37"/>
  <c r="AF235" i="37"/>
  <c r="AC236" i="37"/>
  <c r="AF236" i="37"/>
  <c r="AC237" i="37"/>
  <c r="AF237" i="37"/>
  <c r="AC238" i="37"/>
  <c r="AF238" i="37"/>
  <c r="AC239" i="37"/>
  <c r="AF239" i="37"/>
  <c r="AC240" i="37"/>
  <c r="AF240" i="37"/>
  <c r="AC241" i="37"/>
  <c r="AF241" i="37"/>
  <c r="AC242" i="37"/>
  <c r="AF242" i="37"/>
  <c r="AC243" i="37"/>
  <c r="AF243" i="37"/>
  <c r="AC244" i="37"/>
  <c r="AF244" i="37"/>
  <c r="AC245" i="37"/>
  <c r="AF245" i="37"/>
  <c r="AC246" i="37"/>
  <c r="AF246" i="37"/>
  <c r="AC247" i="37"/>
  <c r="AF247" i="37"/>
  <c r="AC248" i="37"/>
  <c r="AF248" i="37"/>
  <c r="AC249" i="37"/>
  <c r="AF249" i="37"/>
  <c r="T219" i="37"/>
  <c r="T218" i="37"/>
  <c r="T201" i="37"/>
  <c r="T200" i="37"/>
  <c r="B201" i="37"/>
  <c r="B200" i="37"/>
  <c r="N197" i="37"/>
  <c r="J197" i="37"/>
  <c r="E183" i="37"/>
  <c r="J183" i="37" s="1"/>
  <c r="J182" i="37"/>
  <c r="I179" i="37"/>
  <c r="I180" i="37"/>
  <c r="G179" i="37"/>
  <c r="G180" i="37"/>
  <c r="I178" i="37"/>
  <c r="G178" i="37"/>
  <c r="I177" i="37"/>
  <c r="G177" i="37"/>
  <c r="I176" i="37"/>
  <c r="G176" i="37"/>
  <c r="I175" i="37"/>
  <c r="G175" i="37"/>
  <c r="G75" i="37"/>
  <c r="AB136" i="37"/>
  <c r="AD136" i="37" s="1"/>
  <c r="T148" i="37"/>
  <c r="U148" i="37"/>
  <c r="V148" i="37"/>
  <c r="W148" i="37"/>
  <c r="X148" i="37"/>
  <c r="Y148" i="37"/>
  <c r="T149" i="37"/>
  <c r="U149" i="37"/>
  <c r="V149" i="37"/>
  <c r="W149" i="37"/>
  <c r="X149" i="37"/>
  <c r="Y149" i="37"/>
  <c r="T150" i="37"/>
  <c r="U150" i="37"/>
  <c r="V150" i="37"/>
  <c r="W150" i="37"/>
  <c r="X150" i="37"/>
  <c r="Y150" i="37"/>
  <c r="T128" i="37"/>
  <c r="U128" i="37"/>
  <c r="V128" i="37"/>
  <c r="W128" i="37"/>
  <c r="X128" i="37"/>
  <c r="Y128" i="37"/>
  <c r="T129" i="37"/>
  <c r="U129" i="37"/>
  <c r="V129" i="37"/>
  <c r="W129" i="37"/>
  <c r="X129" i="37"/>
  <c r="Y129" i="37"/>
  <c r="T130" i="37"/>
  <c r="U130" i="37"/>
  <c r="V130" i="37"/>
  <c r="W130" i="37"/>
  <c r="X130" i="37"/>
  <c r="Y130" i="37"/>
  <c r="T131" i="37"/>
  <c r="U131" i="37"/>
  <c r="V131" i="37"/>
  <c r="W131" i="37"/>
  <c r="X131" i="37"/>
  <c r="Y131" i="37"/>
  <c r="T132" i="37"/>
  <c r="U132" i="37"/>
  <c r="V132" i="37"/>
  <c r="W132" i="37"/>
  <c r="X132" i="37"/>
  <c r="Y132" i="37"/>
  <c r="T133" i="37"/>
  <c r="U133" i="37"/>
  <c r="V133" i="37"/>
  <c r="W133" i="37"/>
  <c r="X133" i="37"/>
  <c r="Y133" i="37"/>
  <c r="T134" i="37"/>
  <c r="U134" i="37"/>
  <c r="V134" i="37"/>
  <c r="W134" i="37"/>
  <c r="X134" i="37"/>
  <c r="Y134" i="37"/>
  <c r="T135" i="37"/>
  <c r="U135" i="37"/>
  <c r="V135" i="37"/>
  <c r="W135" i="37"/>
  <c r="X135" i="37"/>
  <c r="Y135" i="37"/>
  <c r="T137" i="37"/>
  <c r="U137" i="37"/>
  <c r="V137" i="37"/>
  <c r="W137" i="37"/>
  <c r="X137" i="37"/>
  <c r="Y137" i="37"/>
  <c r="T138" i="37"/>
  <c r="U138" i="37"/>
  <c r="V138" i="37"/>
  <c r="W138" i="37"/>
  <c r="X138" i="37"/>
  <c r="Y138" i="37"/>
  <c r="T139" i="37"/>
  <c r="U139" i="37"/>
  <c r="V139" i="37"/>
  <c r="W139" i="37"/>
  <c r="X139" i="37"/>
  <c r="Y139" i="37"/>
  <c r="T140" i="37"/>
  <c r="U140" i="37"/>
  <c r="V140" i="37"/>
  <c r="W140" i="37"/>
  <c r="X140" i="37"/>
  <c r="Y140" i="37"/>
  <c r="T141" i="37"/>
  <c r="U141" i="37"/>
  <c r="V141" i="37"/>
  <c r="W141" i="37"/>
  <c r="X141" i="37"/>
  <c r="Y141" i="37"/>
  <c r="T142" i="37"/>
  <c r="U142" i="37"/>
  <c r="V142" i="37"/>
  <c r="W142" i="37"/>
  <c r="X142" i="37"/>
  <c r="Y142" i="37"/>
  <c r="T143" i="37"/>
  <c r="U143" i="37"/>
  <c r="V143" i="37"/>
  <c r="W143" i="37"/>
  <c r="X143" i="37"/>
  <c r="Y143" i="37"/>
  <c r="T144" i="37"/>
  <c r="U144" i="37"/>
  <c r="V144" i="37"/>
  <c r="W144" i="37"/>
  <c r="X144" i="37"/>
  <c r="Y144" i="37"/>
  <c r="T145" i="37"/>
  <c r="U145" i="37"/>
  <c r="V145" i="37"/>
  <c r="W145" i="37"/>
  <c r="X145" i="37"/>
  <c r="Y145" i="37"/>
  <c r="T146" i="37"/>
  <c r="U146" i="37"/>
  <c r="V146" i="37"/>
  <c r="W146" i="37"/>
  <c r="X146" i="37"/>
  <c r="Y146" i="37"/>
  <c r="U147" i="37"/>
  <c r="V147" i="37"/>
  <c r="W147" i="37"/>
  <c r="X147" i="37"/>
  <c r="Y147" i="37"/>
  <c r="T151" i="37"/>
  <c r="U151" i="37"/>
  <c r="V151" i="37"/>
  <c r="W151" i="37"/>
  <c r="X151" i="37"/>
  <c r="Y151" i="37"/>
  <c r="L120" i="37"/>
  <c r="L119" i="37"/>
  <c r="L116" i="37"/>
  <c r="L115" i="37"/>
  <c r="L114" i="37"/>
  <c r="L111" i="37"/>
  <c r="AQ229" i="37" l="1"/>
  <c r="AQ228" i="37"/>
  <c r="K180" i="37"/>
  <c r="K175" i="37"/>
  <c r="K179" i="37"/>
  <c r="D207" i="37" s="1"/>
  <c r="D211" i="37" s="1"/>
  <c r="E186" i="37"/>
  <c r="E190" i="37"/>
  <c r="H106" i="37"/>
  <c r="G100" i="37"/>
  <c r="G93" i="37"/>
  <c r="G86" i="37"/>
  <c r="H86" i="37"/>
  <c r="H81" i="37"/>
  <c r="F68" i="37"/>
  <c r="B66" i="37"/>
  <c r="B67" i="37"/>
  <c r="B65" i="37"/>
  <c r="B64" i="37"/>
  <c r="D30" i="37"/>
  <c r="G63" i="37" s="1"/>
  <c r="I66" i="37" s="1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AQ230" i="37" l="1"/>
  <c r="K66" i="37"/>
  <c r="G81" i="37"/>
  <c r="J278" i="37"/>
  <c r="N8" i="36"/>
  <c r="O8" i="36"/>
  <c r="Q8" i="36"/>
  <c r="R8" i="36"/>
  <c r="S8" i="36"/>
  <c r="T8" i="36"/>
  <c r="I8" i="36"/>
  <c r="E8" i="36"/>
  <c r="AQ231" i="37" l="1"/>
  <c r="Q68" i="37"/>
  <c r="E103" i="37"/>
  <c r="AQ233" i="37" l="1"/>
  <c r="AQ232" i="37"/>
  <c r="K177" i="37"/>
  <c r="K176" i="37"/>
  <c r="D208" i="37" s="1"/>
  <c r="D216" i="37" s="1"/>
  <c r="K178" i="37"/>
  <c r="I67" i="37"/>
  <c r="E187" i="37" l="1"/>
  <c r="E194" i="37"/>
  <c r="K67" i="37"/>
  <c r="I64" i="37"/>
  <c r="I65" i="37"/>
  <c r="R65" i="37"/>
  <c r="S68" i="37" l="1"/>
  <c r="E96" i="37"/>
  <c r="K64" i="37"/>
  <c r="M68" i="37" s="1"/>
  <c r="K104" i="37"/>
  <c r="M104" i="37" s="1"/>
  <c r="H119" i="37" s="1"/>
  <c r="N119" i="37" s="1"/>
  <c r="Z127" i="37" s="1"/>
  <c r="AG225" i="37" s="1"/>
  <c r="K65" i="37"/>
  <c r="E91" i="37" s="1"/>
  <c r="J92" i="37" s="1"/>
  <c r="L92" i="37" s="1"/>
  <c r="AG232" i="37" l="1"/>
  <c r="AG238" i="37"/>
  <c r="AG244" i="37"/>
  <c r="AG226" i="37"/>
  <c r="AG231" i="37"/>
  <c r="AG237" i="37"/>
  <c r="AG243" i="37"/>
  <c r="AG249" i="37"/>
  <c r="AG230" i="37"/>
  <c r="AG236" i="37"/>
  <c r="AG242" i="37"/>
  <c r="AG248" i="37"/>
  <c r="AG234" i="37"/>
  <c r="AG240" i="37"/>
  <c r="AG233" i="37"/>
  <c r="AG239" i="37"/>
  <c r="AG245" i="37"/>
  <c r="AG229" i="37"/>
  <c r="AG235" i="37"/>
  <c r="AG241" i="37"/>
  <c r="AG247" i="37"/>
  <c r="AG228" i="37"/>
  <c r="AG246" i="37"/>
  <c r="AG227" i="37"/>
  <c r="Z148" i="37"/>
  <c r="Z150" i="37"/>
  <c r="Z149" i="37"/>
  <c r="Z134" i="37"/>
  <c r="Z142" i="37"/>
  <c r="Z151" i="37"/>
  <c r="Z133" i="37"/>
  <c r="Z130" i="37"/>
  <c r="Z141" i="37"/>
  <c r="Z147" i="37"/>
  <c r="Z129" i="37"/>
  <c r="Z132" i="37"/>
  <c r="Z140" i="37"/>
  <c r="Z146" i="37"/>
  <c r="Z128" i="37"/>
  <c r="Z139" i="37"/>
  <c r="Z145" i="37"/>
  <c r="Z131" i="37"/>
  <c r="Z143" i="37"/>
  <c r="Z138" i="37"/>
  <c r="Z144" i="37"/>
  <c r="Z135" i="37"/>
  <c r="Z137" i="37"/>
  <c r="H111" i="37"/>
  <c r="L93" i="37"/>
  <c r="J97" i="37"/>
  <c r="L97" i="37" s="1"/>
  <c r="H114" i="37" s="1"/>
  <c r="N114" i="37" s="1"/>
  <c r="P127" i="37" s="1"/>
  <c r="W225" i="37" s="1"/>
  <c r="J99" i="37"/>
  <c r="L99" i="37" s="1"/>
  <c r="H116" i="37" s="1"/>
  <c r="N116" i="37" s="1"/>
  <c r="R127" i="37" s="1"/>
  <c r="Y225" i="37" s="1"/>
  <c r="J98" i="37"/>
  <c r="L98" i="37" s="1"/>
  <c r="H115" i="37" s="1"/>
  <c r="O68" i="37"/>
  <c r="U68" i="37" s="1"/>
  <c r="K105" i="37"/>
  <c r="M105" i="37" s="1"/>
  <c r="H120" i="37" s="1"/>
  <c r="N120" i="37" s="1"/>
  <c r="AA127" i="37" s="1"/>
  <c r="AH225" i="37" s="1"/>
  <c r="AH227" i="37" l="1"/>
  <c r="AH233" i="37"/>
  <c r="AH239" i="37"/>
  <c r="AH245" i="37"/>
  <c r="AH241" i="37"/>
  <c r="AH232" i="37"/>
  <c r="AH238" i="37"/>
  <c r="AH244" i="37"/>
  <c r="AH247" i="37"/>
  <c r="AH228" i="37"/>
  <c r="AH234" i="37"/>
  <c r="AH240" i="37"/>
  <c r="AH226" i="37"/>
  <c r="AH231" i="37"/>
  <c r="AH237" i="37"/>
  <c r="AH243" i="37"/>
  <c r="AH249" i="37"/>
  <c r="AH229" i="37"/>
  <c r="AH246" i="37"/>
  <c r="AH230" i="37"/>
  <c r="AH236" i="37"/>
  <c r="AH242" i="37"/>
  <c r="AH248" i="37"/>
  <c r="AH235" i="37"/>
  <c r="W246" i="37"/>
  <c r="W240" i="37"/>
  <c r="W234" i="37"/>
  <c r="W228" i="37"/>
  <c r="W236" i="37"/>
  <c r="W235" i="37"/>
  <c r="W245" i="37"/>
  <c r="W239" i="37"/>
  <c r="W233" i="37"/>
  <c r="W227" i="37"/>
  <c r="W248" i="37"/>
  <c r="W247" i="37"/>
  <c r="W244" i="37"/>
  <c r="W238" i="37"/>
  <c r="W232" i="37"/>
  <c r="W226" i="37"/>
  <c r="W242" i="37"/>
  <c r="W241" i="37"/>
  <c r="W249" i="37"/>
  <c r="W243" i="37"/>
  <c r="W237" i="37"/>
  <c r="W231" i="37"/>
  <c r="W230" i="37"/>
  <c r="W229" i="37"/>
  <c r="Y227" i="37"/>
  <c r="Y230" i="37"/>
  <c r="Y236" i="37"/>
  <c r="Y242" i="37"/>
  <c r="Y248" i="37"/>
  <c r="Y244" i="37"/>
  <c r="Y237" i="37"/>
  <c r="Y249" i="37"/>
  <c r="Y229" i="37"/>
  <c r="Y235" i="37"/>
  <c r="Y241" i="37"/>
  <c r="Y247" i="37"/>
  <c r="Y243" i="37"/>
  <c r="Y228" i="37"/>
  <c r="Y234" i="37"/>
  <c r="Y240" i="37"/>
  <c r="Y246" i="37"/>
  <c r="Y232" i="37"/>
  <c r="Y233" i="37"/>
  <c r="Y239" i="37"/>
  <c r="Y245" i="37"/>
  <c r="Y238" i="37"/>
  <c r="Y231" i="37"/>
  <c r="Y226" i="37"/>
  <c r="AA149" i="37"/>
  <c r="AA148" i="37"/>
  <c r="AA150" i="37"/>
  <c r="P148" i="37"/>
  <c r="P150" i="37"/>
  <c r="P149" i="37"/>
  <c r="R150" i="37"/>
  <c r="R148" i="37"/>
  <c r="R149" i="37"/>
  <c r="R129" i="37"/>
  <c r="R132" i="37"/>
  <c r="R140" i="37"/>
  <c r="R146" i="37"/>
  <c r="R139" i="37"/>
  <c r="R145" i="37"/>
  <c r="R128" i="37"/>
  <c r="R138" i="37"/>
  <c r="R144" i="37"/>
  <c r="R131" i="37"/>
  <c r="R135" i="37"/>
  <c r="R137" i="37"/>
  <c r="R143" i="37"/>
  <c r="R130" i="37"/>
  <c r="R147" i="37"/>
  <c r="R134" i="37"/>
  <c r="R142" i="37"/>
  <c r="R151" i="37"/>
  <c r="R133" i="37"/>
  <c r="R141" i="37"/>
  <c r="AA131" i="37"/>
  <c r="AA135" i="37"/>
  <c r="AA137" i="37"/>
  <c r="AA143" i="37"/>
  <c r="AA142" i="37"/>
  <c r="AA134" i="37"/>
  <c r="AA151" i="37"/>
  <c r="AA130" i="37"/>
  <c r="AA133" i="37"/>
  <c r="AA141" i="37"/>
  <c r="AA147" i="37"/>
  <c r="AA129" i="37"/>
  <c r="AA132" i="37"/>
  <c r="AA140" i="37"/>
  <c r="AA146" i="37"/>
  <c r="AA144" i="37"/>
  <c r="AA128" i="37"/>
  <c r="AA139" i="37"/>
  <c r="AA145" i="37"/>
  <c r="AA138" i="37"/>
  <c r="P144" i="37"/>
  <c r="P138" i="37"/>
  <c r="P143" i="37"/>
  <c r="P137" i="37"/>
  <c r="P135" i="37"/>
  <c r="P131" i="37"/>
  <c r="P151" i="37"/>
  <c r="P147" i="37"/>
  <c r="P141" i="37"/>
  <c r="P133" i="37"/>
  <c r="P130" i="37"/>
  <c r="P145" i="37"/>
  <c r="P128" i="37"/>
  <c r="P134" i="37"/>
  <c r="P146" i="37"/>
  <c r="P140" i="37"/>
  <c r="P132" i="37"/>
  <c r="P129" i="37"/>
  <c r="P139" i="37"/>
  <c r="P142" i="37"/>
  <c r="N115" i="37"/>
  <c r="Q127" i="37" s="1"/>
  <c r="X225" i="37" s="1"/>
  <c r="L100" i="37"/>
  <c r="M106" i="37"/>
  <c r="N111" i="37"/>
  <c r="S127" i="37" s="1"/>
  <c r="Z225" i="37" s="1"/>
  <c r="X226" i="37" l="1"/>
  <c r="X229" i="37"/>
  <c r="X235" i="37"/>
  <c r="X241" i="37"/>
  <c r="X247" i="37"/>
  <c r="X237" i="37"/>
  <c r="X242" i="37"/>
  <c r="X228" i="37"/>
  <c r="X234" i="37"/>
  <c r="X240" i="37"/>
  <c r="X246" i="37"/>
  <c r="X230" i="37"/>
  <c r="X248" i="37"/>
  <c r="X233" i="37"/>
  <c r="X239" i="37"/>
  <c r="X245" i="37"/>
  <c r="X231" i="37"/>
  <c r="X243" i="37"/>
  <c r="X249" i="37"/>
  <c r="X236" i="37"/>
  <c r="X227" i="37"/>
  <c r="X232" i="37"/>
  <c r="X238" i="37"/>
  <c r="X244" i="37"/>
  <c r="Z226" i="37"/>
  <c r="Z231" i="37"/>
  <c r="Z237" i="37"/>
  <c r="Z243" i="37"/>
  <c r="Z249" i="37"/>
  <c r="Z244" i="37"/>
  <c r="Z230" i="37"/>
  <c r="Z236" i="37"/>
  <c r="Z242" i="37"/>
  <c r="Z248" i="37"/>
  <c r="Z239" i="37"/>
  <c r="Z245" i="37"/>
  <c r="Z232" i="37"/>
  <c r="Z229" i="37"/>
  <c r="Z235" i="37"/>
  <c r="Z241" i="37"/>
  <c r="Z247" i="37"/>
  <c r="Z227" i="37"/>
  <c r="Z233" i="37"/>
  <c r="Z238" i="37"/>
  <c r="Z228" i="37"/>
  <c r="Z234" i="37"/>
  <c r="Z240" i="37"/>
  <c r="Z246" i="37"/>
  <c r="S149" i="37"/>
  <c r="S150" i="37"/>
  <c r="S148" i="37"/>
  <c r="Q149" i="37"/>
  <c r="AB149" i="37" s="1"/>
  <c r="AD149" i="37" s="1"/>
  <c r="Q150" i="37"/>
  <c r="Q148" i="37"/>
  <c r="Q128" i="37"/>
  <c r="Q139" i="37"/>
  <c r="Q145" i="37"/>
  <c r="Q138" i="37"/>
  <c r="Q144" i="37"/>
  <c r="Q131" i="37"/>
  <c r="Q135" i="37"/>
  <c r="Q137" i="37"/>
  <c r="Q143" i="37"/>
  <c r="Q134" i="37"/>
  <c r="Q142" i="37"/>
  <c r="Q151" i="37"/>
  <c r="Q146" i="37"/>
  <c r="Q130" i="37"/>
  <c r="Q133" i="37"/>
  <c r="Q141" i="37"/>
  <c r="Q147" i="37"/>
  <c r="Q129" i="37"/>
  <c r="Q132" i="37"/>
  <c r="Q140" i="37"/>
  <c r="S130" i="37"/>
  <c r="S133" i="37"/>
  <c r="S141" i="37"/>
  <c r="S147" i="37"/>
  <c r="S129" i="37"/>
  <c r="S132" i="37"/>
  <c r="S140" i="37"/>
  <c r="S146" i="37"/>
  <c r="S128" i="37"/>
  <c r="S139" i="37"/>
  <c r="S145" i="37"/>
  <c r="S138" i="37"/>
  <c r="S144" i="37"/>
  <c r="S134" i="37"/>
  <c r="S151" i="37"/>
  <c r="S131" i="37"/>
  <c r="S135" i="37"/>
  <c r="S137" i="37"/>
  <c r="AB137" i="37" s="1"/>
  <c r="AD137" i="37" s="1"/>
  <c r="S143" i="37"/>
  <c r="S142" i="37"/>
  <c r="AB150" i="37" l="1"/>
  <c r="AD150" i="37" s="1"/>
  <c r="AB133" i="37"/>
  <c r="AD133" i="37" s="1"/>
  <c r="AB147" i="37"/>
  <c r="AD147" i="37" s="1"/>
  <c r="AB139" i="37"/>
  <c r="AD139" i="37" s="1"/>
  <c r="AB128" i="37"/>
  <c r="AD128" i="37" s="1"/>
  <c r="H170" i="37" s="1"/>
  <c r="AB143" i="37"/>
  <c r="AD143" i="37" s="1"/>
  <c r="AB140" i="37"/>
  <c r="AD140" i="37" s="1"/>
  <c r="AB130" i="37"/>
  <c r="AD130" i="37" s="1"/>
  <c r="K170" i="37" s="1"/>
  <c r="AB146" i="37"/>
  <c r="AD146" i="37" s="1"/>
  <c r="AB131" i="37"/>
  <c r="AD131" i="37" s="1"/>
  <c r="AB148" i="37"/>
  <c r="AD148" i="37" s="1"/>
  <c r="AB142" i="37"/>
  <c r="AD142" i="37" s="1"/>
  <c r="AB129" i="37"/>
  <c r="AD129" i="37" s="1"/>
  <c r="AB151" i="37"/>
  <c r="AD151" i="37" s="1"/>
  <c r="AB132" i="37"/>
  <c r="AD132" i="37" s="1"/>
  <c r="AB135" i="37"/>
  <c r="AD135" i="37" s="1"/>
  <c r="AB144" i="37"/>
  <c r="AD144" i="37" s="1"/>
  <c r="AB141" i="37"/>
  <c r="AD141" i="37" s="1"/>
  <c r="AB134" i="37"/>
  <c r="AD134" i="37" s="1"/>
  <c r="AB138" i="37"/>
  <c r="AD138" i="37" s="1"/>
  <c r="AB145" i="37"/>
  <c r="AD145" i="37" s="1"/>
  <c r="D274" i="37"/>
  <c r="H278" i="37"/>
  <c r="N278" i="37" s="1"/>
  <c r="E173" i="37" l="1"/>
  <c r="H182" i="37" s="1"/>
  <c r="N182" i="37" s="1"/>
  <c r="C173" i="37"/>
  <c r="H183" i="37" s="1"/>
  <c r="N183" i="37" s="1"/>
  <c r="D275" i="37"/>
  <c r="Q191" i="37" l="1"/>
  <c r="E196" i="37" s="1"/>
  <c r="E205" i="37"/>
  <c r="P213" i="37" s="1"/>
  <c r="M184" i="37"/>
  <c r="H205" i="37"/>
  <c r="M205" i="37" s="1"/>
  <c r="F213" i="37" s="1"/>
  <c r="C276" i="37"/>
  <c r="L197" i="37" l="1"/>
  <c r="I211" i="37"/>
  <c r="I215" i="37"/>
  <c r="C219" i="37" s="1"/>
  <c r="G173" i="37"/>
  <c r="K213" i="37" l="1"/>
  <c r="O215" i="37" s="1"/>
  <c r="C218" i="37"/>
  <c r="G191" i="37"/>
  <c r="K211" i="37" l="1"/>
  <c r="M211" i="37" s="1"/>
  <c r="E219" i="37"/>
  <c r="H219" i="37" s="1"/>
  <c r="R219" i="37" s="1"/>
  <c r="V219" i="37" s="1"/>
  <c r="AB225" i="37" s="1"/>
  <c r="E218" i="37"/>
  <c r="H218" i="37" s="1"/>
  <c r="R218" i="37" s="1"/>
  <c r="V218" i="37" s="1"/>
  <c r="AE225" i="37" s="1"/>
  <c r="J194" i="37"/>
  <c r="F201" i="37" s="1"/>
  <c r="J189" i="37"/>
  <c r="F200" i="37" s="1"/>
  <c r="AE228" i="37" l="1"/>
  <c r="AE231" i="37"/>
  <c r="AE234" i="37"/>
  <c r="AE237" i="37"/>
  <c r="AE240" i="37"/>
  <c r="AE243" i="37"/>
  <c r="AE246" i="37"/>
  <c r="AE249" i="37"/>
  <c r="AE244" i="37"/>
  <c r="AE227" i="37"/>
  <c r="AE230" i="37"/>
  <c r="AE233" i="37"/>
  <c r="AE236" i="37"/>
  <c r="AE239" i="37"/>
  <c r="AE242" i="37"/>
  <c r="AE245" i="37"/>
  <c r="AE248" i="37"/>
  <c r="AE226" i="37"/>
  <c r="AE229" i="37"/>
  <c r="AE232" i="37"/>
  <c r="AE235" i="37"/>
  <c r="AE238" i="37"/>
  <c r="AE241" i="37"/>
  <c r="AE247" i="37"/>
  <c r="AB226" i="37"/>
  <c r="AB227" i="37"/>
  <c r="AB230" i="37"/>
  <c r="AB233" i="37"/>
  <c r="AB236" i="37"/>
  <c r="AB239" i="37"/>
  <c r="AB242" i="37"/>
  <c r="AB245" i="37"/>
  <c r="AB248" i="37"/>
  <c r="AB228" i="37"/>
  <c r="AB231" i="37"/>
  <c r="AB234" i="37"/>
  <c r="AB237" i="37"/>
  <c r="AB240" i="37"/>
  <c r="AB243" i="37"/>
  <c r="AB249" i="37"/>
  <c r="AB229" i="37"/>
  <c r="AB232" i="37"/>
  <c r="AB235" i="37"/>
  <c r="AB238" i="37"/>
  <c r="AB241" i="37"/>
  <c r="AB244" i="37"/>
  <c r="AB247" i="37"/>
  <c r="AB246" i="37"/>
  <c r="L191" i="37"/>
  <c r="G196" i="37" s="1"/>
  <c r="P197" i="37" s="1"/>
  <c r="R197" i="37" s="1"/>
  <c r="D201" i="37" l="1"/>
  <c r="H201" i="37" s="1"/>
  <c r="R201" i="37" s="1"/>
  <c r="V201" i="37" s="1"/>
  <c r="AA225" i="37" s="1"/>
  <c r="D200" i="37"/>
  <c r="H200" i="37" s="1"/>
  <c r="R200" i="37" s="1"/>
  <c r="V200" i="37" s="1"/>
  <c r="AD225" i="37" s="1"/>
  <c r="AD226" i="37" l="1"/>
  <c r="AD232" i="37"/>
  <c r="AD238" i="37"/>
  <c r="AD244" i="37"/>
  <c r="AD231" i="37"/>
  <c r="AD237" i="37"/>
  <c r="AD243" i="37"/>
  <c r="AD249" i="37"/>
  <c r="AD230" i="37"/>
  <c r="AD236" i="37"/>
  <c r="AD242" i="37"/>
  <c r="AD248" i="37"/>
  <c r="AD229" i="37"/>
  <c r="AD235" i="37"/>
  <c r="AD241" i="37"/>
  <c r="AD247" i="37"/>
  <c r="AD228" i="37"/>
  <c r="AD234" i="37"/>
  <c r="AD240" i="37"/>
  <c r="AD246" i="37"/>
  <c r="AD227" i="37"/>
  <c r="AD233" i="37"/>
  <c r="AD239" i="37"/>
  <c r="AD245" i="37"/>
  <c r="AA232" i="37"/>
  <c r="AA238" i="37"/>
  <c r="AA244" i="37"/>
  <c r="AA246" i="37"/>
  <c r="AA226" i="37"/>
  <c r="AA231" i="37"/>
  <c r="AA237" i="37"/>
  <c r="AA243" i="37"/>
  <c r="AA249" i="37"/>
  <c r="AA233" i="37"/>
  <c r="AA239" i="37"/>
  <c r="AA230" i="37"/>
  <c r="AA236" i="37"/>
  <c r="AA242" i="37"/>
  <c r="AA248" i="37"/>
  <c r="AA228" i="37"/>
  <c r="AA234" i="37"/>
  <c r="AA227" i="37"/>
  <c r="AA229" i="37"/>
  <c r="AA235" i="37"/>
  <c r="AA241" i="37"/>
  <c r="AA247" i="37"/>
  <c r="AA240" i="37"/>
  <c r="AA245" i="37"/>
  <c r="AS228" i="37" l="1"/>
  <c r="AT228" i="37" s="1"/>
  <c r="AS238" i="37"/>
  <c r="AT238" i="37" s="1"/>
  <c r="AS232" i="37"/>
  <c r="AT232" i="37" s="1"/>
  <c r="AS244" i="37"/>
  <c r="AT244" i="37" s="1"/>
  <c r="AS236" i="37"/>
  <c r="AT236" i="37" s="1"/>
  <c r="AS234" i="37"/>
  <c r="AT234" i="37" s="1"/>
  <c r="AS237" i="37"/>
  <c r="AT237" i="37" s="1"/>
  <c r="AS240" i="37"/>
  <c r="AT240" i="37" s="1"/>
  <c r="AS226" i="37"/>
  <c r="AT226" i="37" s="1"/>
  <c r="AS247" i="37"/>
  <c r="AT247" i="37" s="1"/>
  <c r="AS246" i="37"/>
  <c r="AT246" i="37" s="1"/>
  <c r="AS241" i="37"/>
  <c r="AT241" i="37" s="1"/>
  <c r="AS249" i="37"/>
  <c r="AT249" i="37" s="1"/>
  <c r="AS235" i="37"/>
  <c r="AT235" i="37" s="1"/>
  <c r="AS243" i="37"/>
  <c r="AT243" i="37" s="1"/>
  <c r="AS229" i="37"/>
  <c r="AT229" i="37" s="1"/>
  <c r="AS239" i="37"/>
  <c r="AT239" i="37" s="1"/>
  <c r="AS233" i="37"/>
  <c r="AT233" i="37" s="1"/>
  <c r="AS248" i="37"/>
  <c r="AT248" i="37" s="1"/>
  <c r="AS242" i="37"/>
  <c r="AT242" i="37" s="1"/>
  <c r="AS245" i="37"/>
  <c r="AT245" i="37" s="1"/>
  <c r="AS227" i="37"/>
  <c r="AT227" i="37" s="1"/>
  <c r="AS230" i="37"/>
  <c r="AT230" i="37" s="1"/>
  <c r="AS231" i="37"/>
  <c r="AT231" i="37" s="1"/>
</calcChain>
</file>

<file path=xl/sharedStrings.xml><?xml version="1.0" encoding="utf-8"?>
<sst xmlns="http://schemas.openxmlformats.org/spreadsheetml/2006/main" count="757" uniqueCount="249">
  <si>
    <t>-</t>
  </si>
  <si>
    <t>МДж</t>
  </si>
  <si>
    <t>г</t>
  </si>
  <si>
    <t>Сахар</t>
  </si>
  <si>
    <t>Фосфор</t>
  </si>
  <si>
    <t>мг</t>
  </si>
  <si>
    <t>Цинк</t>
  </si>
  <si>
    <t>Кобальт</t>
  </si>
  <si>
    <t>Йод</t>
  </si>
  <si>
    <t>Каротин</t>
  </si>
  <si>
    <t>мкг</t>
  </si>
  <si>
    <t>Зерно</t>
  </si>
  <si>
    <t>Макуха</t>
  </si>
  <si>
    <t>Показник</t>
  </si>
  <si>
    <t>конюшини</t>
  </si>
  <si>
    <t>БЕР</t>
  </si>
  <si>
    <t>Лізин</t>
  </si>
  <si>
    <t>Кальцій</t>
  </si>
  <si>
    <t>Магній</t>
  </si>
  <si>
    <t>Калій</t>
  </si>
  <si>
    <t>Натрій</t>
  </si>
  <si>
    <t>Хлор</t>
  </si>
  <si>
    <t>Сірка</t>
  </si>
  <si>
    <t>Залізо</t>
  </si>
  <si>
    <t>Мідь</t>
  </si>
  <si>
    <t>Марганець</t>
  </si>
  <si>
    <t>МО</t>
  </si>
  <si>
    <t>К.Од.</t>
  </si>
  <si>
    <t>Об. Ен. ВРХ</t>
  </si>
  <si>
    <t>Сух. Реч.</t>
  </si>
  <si>
    <t>ПП</t>
  </si>
  <si>
    <t>С.Жир</t>
  </si>
  <si>
    <t>С. Клетч.</t>
  </si>
  <si>
    <t>Віт.D</t>
  </si>
  <si>
    <t>Віт.Е</t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</si>
  <si>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</si>
  <si>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</si>
  <si>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</si>
  <si>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Ед.Изм.</t>
  </si>
  <si>
    <t>буряки</t>
  </si>
  <si>
    <t>кормові</t>
  </si>
  <si>
    <t>цукрові</t>
  </si>
  <si>
    <t>кукурудза</t>
  </si>
  <si>
    <t>ячмінь</t>
  </si>
  <si>
    <t>Вапняки</t>
  </si>
  <si>
    <t>Кальцію хлорид</t>
  </si>
  <si>
    <t>Кісткове борошно</t>
  </si>
  <si>
    <t>Преципітат кормовий</t>
  </si>
  <si>
    <t>Сіль кухонна</t>
  </si>
  <si>
    <t>вищий сорт</t>
  </si>
  <si>
    <t>1 сорт</t>
  </si>
  <si>
    <t>Фосфат знефторений:</t>
  </si>
  <si>
    <t>з апатитів</t>
  </si>
  <si>
    <t>з фосфатів</t>
  </si>
  <si>
    <t>Са</t>
  </si>
  <si>
    <t>Р</t>
  </si>
  <si>
    <t>Na</t>
  </si>
  <si>
    <t>N</t>
  </si>
  <si>
    <t>Борошно черепашки</t>
  </si>
  <si>
    <t>Крейда кормова,  марок</t>
  </si>
  <si>
    <t>Борошно   мідій</t>
  </si>
  <si>
    <t>А</t>
  </si>
  <si>
    <t>Б</t>
  </si>
  <si>
    <t>В</t>
  </si>
  <si>
    <t>Трикальцій - фосфат:</t>
  </si>
  <si>
    <t>Монокальцій - фосфат кормовий</t>
  </si>
  <si>
    <t>Диамоній -  фосфат</t>
  </si>
  <si>
    <t>Динатрій -  фосфат</t>
  </si>
  <si>
    <t>Моноамоній - фосфат</t>
  </si>
  <si>
    <t>ПП, г</t>
  </si>
  <si>
    <t>NaCl, г</t>
  </si>
  <si>
    <t>Ca, г</t>
  </si>
  <si>
    <t>P, г</t>
  </si>
  <si>
    <t>Fe, мг</t>
  </si>
  <si>
    <t>Cu, мг</t>
  </si>
  <si>
    <t>Zn, мг</t>
  </si>
  <si>
    <t>Co, мг</t>
  </si>
  <si>
    <t>Mn, мг</t>
  </si>
  <si>
    <t>I, мг</t>
  </si>
  <si>
    <t>Дано:</t>
  </si>
  <si>
    <t>кг</t>
  </si>
  <si>
    <t>%</t>
  </si>
  <si>
    <t>упитанность</t>
  </si>
  <si>
    <t>средняя</t>
  </si>
  <si>
    <t>лет</t>
  </si>
  <si>
    <t xml:space="preserve">возраст </t>
  </si>
  <si>
    <t>*</t>
  </si>
  <si>
    <t>=</t>
  </si>
  <si>
    <t>/</t>
  </si>
  <si>
    <t>+</t>
  </si>
  <si>
    <t>Согласно структуры определяем к-во эн. Что попадает На отдельные корма (за 100% берем общ. Норму ОЭн.</t>
  </si>
  <si>
    <t xml:space="preserve"> = </t>
  </si>
  <si>
    <t xml:space="preserve">Общее к-во Об.Эн. В нашем примере = </t>
  </si>
  <si>
    <t xml:space="preserve"> * </t>
  </si>
  <si>
    <t>)</t>
  </si>
  <si>
    <t>5 - Высчитываем массу каждого корма ( по Обм.Эн) - Об.Эн. Отдельного вида корма делим на Эн.Питательность 1 кг этого корма (таб. Питательностей)</t>
  </si>
  <si>
    <t>Сначала считаем обьемную часть рациона (трава, сено, сенаж, силос, буряки), а после - концентрированные корма.</t>
  </si>
  <si>
    <t xml:space="preserve"> - </t>
  </si>
  <si>
    <t>Корма в доступе:</t>
  </si>
  <si>
    <t xml:space="preserve"> - буряк кормовой</t>
  </si>
  <si>
    <t xml:space="preserve"> - буряк сахарный</t>
  </si>
  <si>
    <t xml:space="preserve">Грубые: </t>
  </si>
  <si>
    <t>Для проверки - сума общего - 100%</t>
  </si>
  <si>
    <t xml:space="preserve">Проверка - </t>
  </si>
  <si>
    <t>5.1 - Берем корма из нашего примера и распределяем, сколько какого корма дадим (с головы)</t>
  </si>
  <si>
    <t>5.2 - высчитываем, сколько Об.Ен. Приходится на каждый корм:</t>
  </si>
  <si>
    <t>5.2 - высчитываем, сколько кг каждого корма необходимо - делим Об.Ен. На об.эн. Корма по питательности(таб):</t>
  </si>
  <si>
    <t xml:space="preserve"> / </t>
  </si>
  <si>
    <t>Сочные</t>
  </si>
  <si>
    <t>6. - у найденом к-ве обьемистых кормов считают содержание енергии, ПП, клетчатки и др.</t>
  </si>
  <si>
    <t>Для этого множат показатели питательности 1 кг корма на массу этого корма.</t>
  </si>
  <si>
    <t>6. Знаходимо скільки поживних речовин надійшло з об'ємистими кормами і скільки не вистачає порівняно з нормою.</t>
  </si>
  <si>
    <t>6 - определяем,сколько пож.вещ. Поступило с объем. Кормами и сколько недостача (таблица правая сверху)</t>
  </si>
  <si>
    <t>Разница</t>
  </si>
  <si>
    <t>7 - Определяем набор концентратов</t>
  </si>
  <si>
    <t>Концентраты:</t>
  </si>
  <si>
    <t xml:space="preserve">7.1. - Сначала балансируют за содержанием ОЭ и ПП. </t>
  </si>
  <si>
    <t>7.1.1 - Для этого необх. Вычислить сумарную Энергетическую и Протеиновую питательность обьемных кормов,  после чего посчитать к-во Об.Эн. И ПП , кот. Недостает до нормы.</t>
  </si>
  <si>
    <t>об.Ен.</t>
  </si>
  <si>
    <t>и</t>
  </si>
  <si>
    <t>В примере - недостает:</t>
  </si>
  <si>
    <t>7.2 - Для удобства и точности подбора конц.корма расчитаем сколько на 1 МДж ОЭ недостает ПП</t>
  </si>
  <si>
    <t xml:space="preserve">Если для перекрытия дефицита взять только: </t>
  </si>
  <si>
    <t>ПП на 1 МЖд Эн</t>
  </si>
  <si>
    <t>МДж Эн</t>
  </si>
  <si>
    <t xml:space="preserve"> /</t>
  </si>
  <si>
    <t xml:space="preserve"> ------→</t>
  </si>
  <si>
    <t>(частей необх.)</t>
  </si>
  <si>
    <t xml:space="preserve"> +</t>
  </si>
  <si>
    <t xml:space="preserve"> *</t>
  </si>
  <si>
    <t xml:space="preserve">частей являет собой </t>
  </si>
  <si>
    <t>частей</t>
  </si>
  <si>
    <t>Сколько одна часть</t>
  </si>
  <si>
    <t>В кг к-во = МДж / на конц.МДж корма</t>
  </si>
  <si>
    <t>8 - Подсчитываем все в таблице</t>
  </si>
  <si>
    <t>9 - балансируем Макроэлементы.</t>
  </si>
  <si>
    <t>У нас нехватаес Са и Р.</t>
  </si>
  <si>
    <t>Нехватка:</t>
  </si>
  <si>
    <t xml:space="preserve">Са = </t>
  </si>
  <si>
    <t>Р=</t>
  </si>
  <si>
    <t xml:space="preserve">В норме соотношение Са:Р = 1,4:1 </t>
  </si>
  <si>
    <t xml:space="preserve">Са:Р = </t>
  </si>
  <si>
    <t>:1</t>
  </si>
  <si>
    <t>Са:Р</t>
  </si>
  <si>
    <t>Самая близкая по расчету добавка - Монокальцій - фосфат кормовий (Са:Р = 0,68)</t>
  </si>
  <si>
    <t>Считаем по Р.</t>
  </si>
  <si>
    <t xml:space="preserve">Нестача Р(г) = </t>
  </si>
  <si>
    <t>19. Вміст макроелементів у мінеральних добавках, %</t>
  </si>
  <si>
    <t>свиноматка на подсосе</t>
  </si>
  <si>
    <t>поросят</t>
  </si>
  <si>
    <t>гол</t>
  </si>
  <si>
    <t>отлучение поросят</t>
  </si>
  <si>
    <t>дней</t>
  </si>
  <si>
    <t>Визначити норму годівлі і скласти добовий раціон (зимовий період) для підсисних свиноматок. Жива маса 210 кг, вік 3 р., вгодованість середня, кількість поросят 11 гол., відлучення поросят 60 днів.</t>
  </si>
  <si>
    <t>У господарстві наявні такі корми: буряки цукрові, буряки кормові, картопля, трав’яне борошно, зерно ячменю, зерно кукурудзи, зерно вівса, зерно гороху, макуха соняшникова, шрот соєвий, молоко сухе знежирене, борошно м’ясо-кісткове.</t>
  </si>
  <si>
    <t>буряки цукрові</t>
  </si>
  <si>
    <t>буряки кормові</t>
  </si>
  <si>
    <t>картопля</t>
  </si>
  <si>
    <t>трав’яне борошно</t>
  </si>
  <si>
    <t>зерно ячменю</t>
  </si>
  <si>
    <t>зерно кукурудзи</t>
  </si>
  <si>
    <t>зерно вівса</t>
  </si>
  <si>
    <t>зерно гороху</t>
  </si>
  <si>
    <t>макуха соняшникова</t>
  </si>
  <si>
    <t>шрот соєвий</t>
  </si>
  <si>
    <t>молоко сухе знежирене</t>
  </si>
  <si>
    <t>борошно м’ясо-кісткове</t>
  </si>
  <si>
    <t>Жива маса, кг</t>
  </si>
  <si>
    <t xml:space="preserve">± на 1 порося </t>
  </si>
  <si>
    <t>Лізин, г</t>
  </si>
  <si>
    <t>Метіонін + цистин, г</t>
  </si>
  <si>
    <t>D, тис. МО</t>
  </si>
  <si>
    <t>E, мг</t>
  </si>
  <si>
    <r>
      <t>В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</si>
  <si>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</si>
  <si>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</si>
  <si>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>, мг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</si>
  <si>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5</t>
    </r>
    <r>
      <rPr>
        <sz val="10"/>
        <color theme="1"/>
        <rFont val="Times New Roman"/>
        <family val="1"/>
        <charset val="204"/>
      </rPr>
      <t>, г</t>
    </r>
  </si>
  <si>
    <r>
      <t>В</t>
    </r>
    <r>
      <rPr>
        <vertAlign val="subscript"/>
        <sz val="10"/>
        <color theme="1"/>
        <rFont val="Times New Roman"/>
        <family val="1"/>
        <charset val="204"/>
      </rPr>
      <t>12</t>
    </r>
    <r>
      <rPr>
        <sz val="10"/>
        <color theme="1"/>
        <rFont val="Times New Roman"/>
        <family val="1"/>
        <charset val="204"/>
      </rPr>
      <t>, мкг</t>
    </r>
  </si>
  <si>
    <t>ОбЭн., МДж</t>
  </si>
  <si>
    <t>Сух. Вещ., кг</t>
  </si>
  <si>
    <t>Сира клітч, г</t>
  </si>
  <si>
    <r>
      <t>Віт А</t>
    </r>
    <r>
      <rPr>
        <vertAlign val="superscript"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, тис. МО</t>
    </r>
  </si>
  <si>
    <t>Карот/, мг</t>
  </si>
  <si>
    <t>201-220</t>
  </si>
  <si>
    <t>Определяем норму. Наша норма на 10 поросят. Надодобавить или отнять на наше к-во поросят</t>
  </si>
  <si>
    <t>С добавкой на 1 порося       (11-10=1)</t>
  </si>
  <si>
    <t>У структурі раціонів холостих і поросних маток концентровані корми складають 50...75 %; грубі – 7...10; соковиті – 25...35 і корми тваринного походження – 5...7 %. Для лактуючих свиноматок кількість концентратів збільшують на 10 %, а соковитих зменшують. У літній період зелена маса становить 10...30 %.</t>
  </si>
  <si>
    <t>4 - Ориентировочно стуктура рациона для подсосной свиноматки следующая:</t>
  </si>
  <si>
    <t xml:space="preserve"> - концентраты - 50-75%</t>
  </si>
  <si>
    <t xml:space="preserve"> - грубые - 7-10%</t>
  </si>
  <si>
    <t xml:space="preserve"> - сочные - 25-35%</t>
  </si>
  <si>
    <t xml:space="preserve"> - жив. происх. - 5-7%</t>
  </si>
  <si>
    <t>Обм.Эн.свиней</t>
  </si>
  <si>
    <t xml:space="preserve"> - травяная мука разнотравье</t>
  </si>
  <si>
    <t xml:space="preserve"> - картошка</t>
  </si>
  <si>
    <t>Жив. проис.</t>
  </si>
  <si>
    <t xml:space="preserve"> - молоко сухе знежирене</t>
  </si>
  <si>
    <t xml:space="preserve"> - борошно м’ясо-кісткове</t>
  </si>
  <si>
    <t>Об.Эн. свиней</t>
  </si>
  <si>
    <t>Проверка - сума общего - 100%</t>
  </si>
  <si>
    <t>Коренебульбоплоди</t>
  </si>
  <si>
    <t>Трав'яне борошно різнотрав'я</t>
  </si>
  <si>
    <t>горох</t>
  </si>
  <si>
    <t>овес</t>
  </si>
  <si>
    <t>Шрот соєвий</t>
  </si>
  <si>
    <t>Макуха соняшникова</t>
  </si>
  <si>
    <t>Масса, кг</t>
  </si>
  <si>
    <t>Трав'яне борошно</t>
  </si>
  <si>
    <t>люцерни</t>
  </si>
  <si>
    <t>різнотрав'я</t>
  </si>
  <si>
    <t>Молоко збиране (відвійки) сухе</t>
  </si>
  <si>
    <t>Борошно м'ясо-кісткове</t>
  </si>
  <si>
    <t>Метіонін + цистин</t>
  </si>
  <si>
    <t>Маса, кг</t>
  </si>
  <si>
    <t>Об. Ен.  свині</t>
  </si>
  <si>
    <t>Віт.В1</t>
  </si>
  <si>
    <t>Віт.В2</t>
  </si>
  <si>
    <t>Віт.В12</t>
  </si>
  <si>
    <t>Коренеплоди</t>
  </si>
  <si>
    <t>В3, мг</t>
  </si>
  <si>
    <t>В4, мг</t>
  </si>
  <si>
    <t>В5, г</t>
  </si>
  <si>
    <t>NaCl</t>
  </si>
  <si>
    <t>Всего</t>
  </si>
  <si>
    <t>НОРМА С добавкой на 1 порося       (11-10=1)</t>
  </si>
  <si>
    <t>Давай дадим на ячмень+ горох дадим</t>
  </si>
  <si>
    <t>Об.Эн.</t>
  </si>
  <si>
    <t xml:space="preserve">соотношение = </t>
  </si>
  <si>
    <t>ячмень</t>
  </si>
  <si>
    <t>Х</t>
  </si>
  <si>
    <t xml:space="preserve">На макуху и кукурузу остается </t>
  </si>
  <si>
    <t xml:space="preserve">, соотношение = </t>
  </si>
  <si>
    <t>макуха</t>
  </si>
  <si>
    <t>кукуруза</t>
  </si>
  <si>
    <t>В %</t>
  </si>
  <si>
    <t>Трав'яне борошно люцерни</t>
  </si>
  <si>
    <t>Трикальцій - фосфат: вищий сорт</t>
  </si>
  <si>
    <t>Меди сульфат (мг в 1 г)</t>
  </si>
  <si>
    <t>Цинка сульфат (мг в 1 г)</t>
  </si>
  <si>
    <t>Кобальта хлорид (мг в 1 г)</t>
  </si>
  <si>
    <t>Марганца сульфат (мг в 1 г)</t>
  </si>
  <si>
    <t>Калия йодид (мг в 1 г)</t>
  </si>
  <si>
    <t>недостающие витамины Б2,Б3, Б5,Б12 добавляем в  оставе премикса</t>
  </si>
  <si>
    <t>Меди сульфат ( г)</t>
  </si>
  <si>
    <t>Цинка сульфат ( г)</t>
  </si>
  <si>
    <t>Марганца сульфат,( г)</t>
  </si>
  <si>
    <t>Калия йодид( г)</t>
  </si>
  <si>
    <t>Кобальта хлорид (г)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</si>
</sst>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6" formatCode="\↑0%;\↓0%"/>
    <numFmt numFmtId="167" formatCode="0.000"/>
    <numFmt numFmtId="168" formatCode="0.0000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7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9" borderId="7" xfId="0" applyNumberFormat="1" applyFill="1" applyBorder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4" borderId="7" xfId="0" applyFill="1" applyBorder="1" applyAlignment="1">
      <alignment horizontal="center" vertical="center"/>
    </xf>
    <xf numFmtId="1" fontId="0" fillId="0" borderId="0" xfId="0" applyNumberFormat="1"/>
    <xf numFmtId="1" fontId="0" fillId="4" borderId="7" xfId="0" applyNumberForma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9" borderId="7" xfId="0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2" fillId="0" borderId="0" xfId="0" applyFont="1"/>
    <xf numFmtId="0" fontId="0" fillId="9" borderId="8" xfId="0" applyFill="1" applyBorder="1" applyAlignment="1">
      <alignment horizontal="right" vertical="center"/>
    </xf>
    <xf numFmtId="0" fontId="0" fillId="9" borderId="10" xfId="0" applyFill="1" applyBorder="1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7" borderId="7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18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164" fontId="0" fillId="17" borderId="7" xfId="0" applyNumberFormat="1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9" borderId="7" xfId="0" applyFill="1" applyBorder="1"/>
    <xf numFmtId="164" fontId="0" fillId="9" borderId="7" xfId="0" applyNumberFormat="1" applyFill="1" applyBorder="1" applyAlignment="1">
      <alignment horizontal="center" vertical="center" wrapText="1"/>
    </xf>
    <xf numFmtId="0" fontId="0" fillId="17" borderId="7" xfId="0" applyFill="1" applyBorder="1" applyAlignment="1">
      <alignment vertical="center"/>
    </xf>
    <xf numFmtId="164" fontId="0" fillId="3" borderId="7" xfId="0" applyNumberForma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2" fontId="0" fillId="0" borderId="7" xfId="0" applyNumberForma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18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textRotation="128"/>
    </xf>
    <xf numFmtId="0" fontId="0" fillId="0" borderId="0" xfId="0" applyAlignment="1">
      <alignment horizontal="center" textRotation="128"/>
    </xf>
    <xf numFmtId="0" fontId="11" fillId="0" borderId="0" xfId="0" applyFont="1" applyAlignment="1">
      <alignment horizontal="center" textRotation="36"/>
    </xf>
    <xf numFmtId="0" fontId="0" fillId="0" borderId="0" xfId="0" applyAlignment="1">
      <alignment horizontal="center" textRotation="36"/>
    </xf>
    <xf numFmtId="0" fontId="0" fillId="0" borderId="0" xfId="0" applyAlignment="1">
      <alignment horizontal="center" textRotation="29"/>
    </xf>
    <xf numFmtId="0" fontId="0" fillId="0" borderId="0" xfId="0" applyAlignment="1">
      <alignment horizontal="center" textRotation="124"/>
    </xf>
    <xf numFmtId="2" fontId="0" fillId="9" borderId="7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textRotation="90" wrapText="1"/>
    </xf>
    <xf numFmtId="0" fontId="5" fillId="2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textRotation="90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 indent="1"/>
    </xf>
    <xf numFmtId="0" fontId="6" fillId="20" borderId="10" xfId="0" applyFont="1" applyFill="1" applyBorder="1" applyAlignment="1">
      <alignment horizontal="center" vertical="center" wrapText="1"/>
    </xf>
    <xf numFmtId="0" fontId="6" fillId="20" borderId="7" xfId="0" applyFont="1" applyFill="1" applyBorder="1" applyAlignment="1">
      <alignment horizontal="center" vertical="center" wrapText="1"/>
    </xf>
    <xf numFmtId="0" fontId="6" fillId="20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20" borderId="7" xfId="0" applyFont="1" applyFill="1" applyBorder="1" applyAlignment="1">
      <alignment vertical="center" wrapText="1"/>
    </xf>
    <xf numFmtId="0" fontId="5" fillId="17" borderId="10" xfId="0" applyFont="1" applyFill="1" applyBorder="1" applyAlignment="1">
      <alignment horizontal="center" vertical="center" wrapText="1"/>
    </xf>
    <xf numFmtId="0" fontId="5" fillId="17" borderId="7" xfId="0" applyFont="1" applyFill="1" applyBorder="1" applyAlignment="1">
      <alignment horizontal="center" vertical="center" wrapText="1"/>
    </xf>
    <xf numFmtId="0" fontId="5" fillId="17" borderId="10" xfId="0" applyFont="1" applyFill="1" applyBorder="1" applyAlignment="1">
      <alignment horizontal="center" vertical="center" textRotation="90" wrapText="1"/>
    </xf>
    <xf numFmtId="0" fontId="5" fillId="17" borderId="7" xfId="0" applyFont="1" applyFill="1" applyBorder="1" applyAlignment="1">
      <alignment horizontal="center" vertical="center" textRotation="90" wrapText="1"/>
    </xf>
    <xf numFmtId="0" fontId="5" fillId="21" borderId="7" xfId="0" applyFont="1" applyFill="1" applyBorder="1" applyAlignment="1">
      <alignment horizontal="center" vertical="center" textRotation="90" wrapText="1"/>
    </xf>
    <xf numFmtId="0" fontId="5" fillId="18" borderId="7" xfId="0" applyFont="1" applyFill="1" applyBorder="1" applyAlignment="1">
      <alignment horizontal="center" vertical="center" textRotation="90" wrapText="1"/>
    </xf>
    <xf numFmtId="0" fontId="5" fillId="15" borderId="7" xfId="0" applyFont="1" applyFill="1" applyBorder="1" applyAlignment="1">
      <alignment horizontal="center" vertical="center" wrapText="1"/>
    </xf>
    <xf numFmtId="0" fontId="5" fillId="15" borderId="7" xfId="0" applyFont="1" applyFill="1" applyBorder="1" applyAlignment="1">
      <alignment horizontal="center" vertical="center" textRotation="90" wrapText="1"/>
    </xf>
    <xf numFmtId="0" fontId="5" fillId="17" borderId="7" xfId="0" applyFont="1" applyFill="1" applyBorder="1" applyAlignment="1">
      <alignment horizontal="center" vertical="center" textRotation="90" wrapText="1"/>
    </xf>
    <xf numFmtId="0" fontId="5" fillId="12" borderId="7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5" fillId="17" borderId="11" xfId="0" applyFont="1" applyFill="1" applyBorder="1" applyAlignment="1">
      <alignment horizontal="center" vertical="center" textRotation="90" wrapText="1"/>
    </xf>
    <xf numFmtId="0" fontId="5" fillId="17" borderId="14" xfId="0" applyFont="1" applyFill="1" applyBorder="1" applyAlignment="1">
      <alignment horizontal="center" vertical="center" textRotation="90" wrapText="1"/>
    </xf>
    <xf numFmtId="0" fontId="5" fillId="17" borderId="12" xfId="0" applyFont="1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center"/>
    </xf>
    <xf numFmtId="164" fontId="0" fillId="18" borderId="7" xfId="0" applyNumberFormat="1" applyFill="1" applyBorder="1" applyAlignment="1">
      <alignment horizontal="center" vertical="center"/>
    </xf>
    <xf numFmtId="2" fontId="0" fillId="20" borderId="7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5" fillId="18" borderId="11" xfId="0" applyFont="1" applyFill="1" applyBorder="1" applyAlignment="1">
      <alignment horizontal="center" vertical="center" wrapText="1"/>
    </xf>
    <xf numFmtId="0" fontId="5" fillId="18" borderId="14" xfId="0" applyFont="1" applyFill="1" applyBorder="1" applyAlignment="1">
      <alignment horizontal="center" vertical="center" wrapText="1"/>
    </xf>
    <xf numFmtId="0" fontId="5" fillId="18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0" fontId="1" fillId="6" borderId="1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/>
    </xf>
    <xf numFmtId="164" fontId="0" fillId="22" borderId="7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Fill="1" applyBorder="1" applyAlignment="1">
      <alignment vertical="center"/>
    </xf>
    <xf numFmtId="166" fontId="0" fillId="0" borderId="0" xfId="0" applyNumberFormat="1" applyFill="1" applyBorder="1" applyAlignment="1">
      <alignment horizontal="center" vertical="center"/>
    </xf>
    <xf numFmtId="1" fontId="0" fillId="12" borderId="7" xfId="0" applyNumberFormat="1" applyFill="1" applyBorder="1" applyAlignment="1">
      <alignment horizontal="center" vertical="center"/>
    </xf>
    <xf numFmtId="164" fontId="0" fillId="5" borderId="7" xfId="0" applyNumberFormat="1" applyFill="1" applyBorder="1"/>
    <xf numFmtId="1" fontId="0" fillId="5" borderId="7" xfId="0" applyNumberFormat="1" applyFill="1" applyBorder="1" applyAlignment="1">
      <alignment horizontal="center" vertical="center"/>
    </xf>
    <xf numFmtId="0" fontId="0" fillId="5" borderId="7" xfId="0" applyFill="1" applyBorder="1"/>
    <xf numFmtId="0" fontId="0" fillId="12" borderId="7" xfId="0" applyFill="1" applyBorder="1" applyAlignment="1">
      <alignment horizontal="center" vertical="center"/>
    </xf>
    <xf numFmtId="1" fontId="0" fillId="20" borderId="7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textRotation="124"/>
    </xf>
    <xf numFmtId="0" fontId="0" fillId="20" borderId="7" xfId="0" applyFill="1" applyBorder="1" applyAlignment="1">
      <alignment horizontal="center"/>
    </xf>
    <xf numFmtId="2" fontId="0" fillId="20" borderId="7" xfId="0" applyNumberFormat="1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7" xfId="0" applyNumberFormat="1" applyFill="1" applyBorder="1"/>
    <xf numFmtId="2" fontId="0" fillId="3" borderId="7" xfId="0" applyNumberFormat="1" applyFill="1" applyBorder="1"/>
    <xf numFmtId="0" fontId="0" fillId="13" borderId="7" xfId="0" applyFill="1" applyBorder="1" applyAlignment="1">
      <alignment vertical="center"/>
    </xf>
    <xf numFmtId="0" fontId="0" fillId="3" borderId="7" xfId="0" applyFill="1" applyBorder="1"/>
    <xf numFmtId="0" fontId="11" fillId="0" borderId="0" xfId="0" applyFont="1" applyFill="1" applyBorder="1" applyAlignment="1">
      <alignment textRotation="128"/>
    </xf>
    <xf numFmtId="0" fontId="0" fillId="0" borderId="0" xfId="0" applyFill="1" applyBorder="1" applyAlignment="1">
      <alignment textRotation="29"/>
    </xf>
    <xf numFmtId="2" fontId="0" fillId="0" borderId="0" xfId="0" applyNumberFormat="1" applyFill="1" applyBorder="1" applyAlignment="1">
      <alignment vertical="center"/>
    </xf>
    <xf numFmtId="2" fontId="0" fillId="0" borderId="0" xfId="0" applyNumberFormat="1" applyFill="1" applyBorder="1"/>
    <xf numFmtId="2" fontId="16" fillId="17" borderId="7" xfId="0" applyNumberFormat="1" applyFont="1" applyFill="1" applyBorder="1" applyAlignment="1">
      <alignment horizontal="center"/>
    </xf>
    <xf numFmtId="2" fontId="0" fillId="17" borderId="0" xfId="0" applyNumberForma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17" fillId="9" borderId="0" xfId="0" applyFont="1" applyFill="1" applyBorder="1"/>
    <xf numFmtId="2" fontId="0" fillId="0" borderId="0" xfId="0" applyNumberForma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 textRotation="90" wrapText="1"/>
    </xf>
    <xf numFmtId="0" fontId="5" fillId="18" borderId="14" xfId="0" applyFont="1" applyFill="1" applyBorder="1" applyAlignment="1">
      <alignment horizontal="center" vertical="center" textRotation="90" wrapText="1"/>
    </xf>
    <xf numFmtId="0" fontId="5" fillId="18" borderId="12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4" borderId="7" xfId="0" applyFill="1" applyBorder="1"/>
    <xf numFmtId="164" fontId="0" fillId="23" borderId="7" xfId="0" applyNumberFormat="1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2" fontId="0" fillId="23" borderId="7" xfId="0" applyNumberFormat="1" applyFill="1" applyBorder="1" applyAlignment="1">
      <alignment horizontal="center" vertical="center"/>
    </xf>
    <xf numFmtId="0" fontId="0" fillId="24" borderId="7" xfId="0" applyFill="1" applyBorder="1"/>
    <xf numFmtId="164" fontId="0" fillId="7" borderId="7" xfId="0" applyNumberForma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0" fillId="25" borderId="7" xfId="0" applyFill="1" applyBorder="1" applyAlignment="1">
      <alignment horizontal="center" vertical="center"/>
    </xf>
    <xf numFmtId="1" fontId="0" fillId="25" borderId="7" xfId="0" applyNumberFormat="1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6" fillId="20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7" fontId="2" fillId="0" borderId="18" xfId="0" applyNumberFormat="1" applyFont="1" applyBorder="1" applyAlignment="1">
      <alignment vertical="center" wrapText="1"/>
    </xf>
    <xf numFmtId="167" fontId="0" fillId="0" borderId="0" xfId="0" applyNumberFormat="1" applyAlignment="1">
      <alignment horizontal="center" vertical="center"/>
    </xf>
    <xf numFmtId="168" fontId="19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S35"/>
  <sheetViews>
    <sheetView workbookViewId="0">
      <selection activeCell="O4" sqref="O4:S35"/>
    </sheetView>
  </sheetViews>
  <sheetFormatPr defaultRowHeight="15" x14ac:dyDescent="0.25"/>
  <cols>
    <col min="1" max="1" width="12.7109375" customWidth="1"/>
    <col min="2" max="2" width="5.7109375" customWidth="1"/>
    <col min="3" max="3" width="6" customWidth="1"/>
    <col min="4" max="4" width="5.5703125" customWidth="1"/>
    <col min="5" max="5" width="6.42578125" customWidth="1"/>
    <col min="6" max="6" width="5.140625" customWidth="1"/>
    <col min="7" max="7" width="5.85546875" customWidth="1"/>
    <col min="8" max="8" width="5.28515625" customWidth="1"/>
    <col min="9" max="9" width="5.140625" customWidth="1"/>
    <col min="10" max="10" width="6" customWidth="1"/>
    <col min="11" max="11" width="5.5703125" customWidth="1"/>
    <col min="12" max="12" width="6.7109375" customWidth="1"/>
    <col min="13" max="13" width="6.42578125" customWidth="1"/>
    <col min="14" max="14" width="7.85546875" customWidth="1"/>
    <col min="15" max="15" width="6.140625" customWidth="1"/>
    <col min="16" max="17" width="6.42578125" customWidth="1"/>
    <col min="18" max="18" width="7.85546875" customWidth="1"/>
    <col min="19" max="19" width="5.28515625" customWidth="1"/>
    <col min="20" max="20" width="6.42578125" customWidth="1"/>
    <col min="21" max="21" width="5.140625" customWidth="1"/>
    <col min="22" max="22" width="5.5703125" customWidth="1"/>
    <col min="23" max="23" width="7.85546875" customWidth="1"/>
    <col min="24" max="24" width="6.5703125" customWidth="1"/>
    <col min="25" max="25" width="7.85546875" customWidth="1"/>
  </cols>
  <sheetData>
    <row r="3" spans="1:19" ht="15.75" customHeight="1" thickBot="1" x14ac:dyDescent="0.3">
      <c r="A3" s="84" t="s">
        <v>13</v>
      </c>
      <c r="B3" s="128" t="s">
        <v>201</v>
      </c>
      <c r="C3" s="129"/>
      <c r="D3" s="129"/>
      <c r="E3" s="192" t="s">
        <v>236</v>
      </c>
      <c r="F3" s="134" t="s">
        <v>11</v>
      </c>
      <c r="G3" s="134"/>
      <c r="H3" s="134"/>
      <c r="I3" s="134"/>
      <c r="J3" s="132" t="s">
        <v>206</v>
      </c>
      <c r="K3" s="132" t="s">
        <v>205</v>
      </c>
      <c r="L3" s="137" t="s">
        <v>211</v>
      </c>
      <c r="M3" s="137" t="s">
        <v>212</v>
      </c>
      <c r="N3" s="120"/>
    </row>
    <row r="4" spans="1:19" ht="15.75" customHeight="1" thickBot="1" x14ac:dyDescent="0.3">
      <c r="A4" s="84"/>
      <c r="B4" s="130" t="s">
        <v>157</v>
      </c>
      <c r="C4" s="129" t="s">
        <v>39</v>
      </c>
      <c r="D4" s="129"/>
      <c r="E4" s="193"/>
      <c r="F4" s="135" t="s">
        <v>203</v>
      </c>
      <c r="G4" s="135" t="s">
        <v>42</v>
      </c>
      <c r="H4" s="135" t="s">
        <v>204</v>
      </c>
      <c r="I4" s="135" t="s">
        <v>43</v>
      </c>
      <c r="J4" s="132"/>
      <c r="K4" s="132"/>
      <c r="L4" s="137"/>
      <c r="M4" s="137"/>
      <c r="N4" s="120"/>
      <c r="O4" s="85" t="s">
        <v>13</v>
      </c>
      <c r="P4" s="87" t="s">
        <v>38</v>
      </c>
      <c r="Q4" s="89" t="s">
        <v>208</v>
      </c>
      <c r="R4" s="90"/>
      <c r="S4" s="115"/>
    </row>
    <row r="5" spans="1:19" ht="51" customHeight="1" x14ac:dyDescent="0.25">
      <c r="A5" s="84"/>
      <c r="B5" s="130"/>
      <c r="C5" s="131" t="s">
        <v>40</v>
      </c>
      <c r="D5" s="131" t="s">
        <v>41</v>
      </c>
      <c r="E5" s="194"/>
      <c r="F5" s="135"/>
      <c r="G5" s="135"/>
      <c r="H5" s="135"/>
      <c r="I5" s="135"/>
      <c r="J5" s="132"/>
      <c r="K5" s="132"/>
      <c r="L5" s="137"/>
      <c r="M5" s="137"/>
      <c r="N5" s="120"/>
      <c r="O5" s="86"/>
      <c r="P5" s="88"/>
      <c r="Q5" s="116" t="s">
        <v>14</v>
      </c>
      <c r="R5" s="116" t="s">
        <v>209</v>
      </c>
      <c r="S5" s="116" t="s">
        <v>210</v>
      </c>
    </row>
    <row r="6" spans="1:19" x14ac:dyDescent="0.25">
      <c r="A6" s="127" t="s">
        <v>27</v>
      </c>
      <c r="B6" s="123">
        <v>0.3</v>
      </c>
      <c r="C6" s="124">
        <v>0.12</v>
      </c>
      <c r="D6" s="125">
        <v>0.24</v>
      </c>
      <c r="E6" s="68">
        <v>0.72</v>
      </c>
      <c r="F6" s="124">
        <v>1.18</v>
      </c>
      <c r="G6" s="124">
        <v>1.33</v>
      </c>
      <c r="H6" s="124">
        <v>1</v>
      </c>
      <c r="I6" s="124">
        <v>1.1499999999999999</v>
      </c>
      <c r="J6" s="124">
        <v>1.08</v>
      </c>
      <c r="K6" s="124">
        <v>1.21</v>
      </c>
      <c r="L6" s="124">
        <v>1.25</v>
      </c>
      <c r="M6" s="124">
        <v>1.04</v>
      </c>
      <c r="N6" s="29"/>
      <c r="O6" s="67" t="s">
        <v>27</v>
      </c>
      <c r="P6" s="121" t="s">
        <v>0</v>
      </c>
      <c r="Q6" s="68">
        <v>0.71</v>
      </c>
      <c r="R6" s="68">
        <v>0.72</v>
      </c>
      <c r="S6" s="68">
        <v>0.63</v>
      </c>
    </row>
    <row r="7" spans="1:19" ht="38.25" x14ac:dyDescent="0.25">
      <c r="A7" s="79" t="s">
        <v>28</v>
      </c>
      <c r="B7" s="126">
        <v>2.82</v>
      </c>
      <c r="C7" s="80">
        <v>1.65</v>
      </c>
      <c r="D7" s="82">
        <v>2.84</v>
      </c>
      <c r="E7" s="68">
        <v>8.6199999999999992</v>
      </c>
      <c r="F7" s="80">
        <v>11.1</v>
      </c>
      <c r="G7" s="80">
        <v>13.67</v>
      </c>
      <c r="H7" s="80">
        <v>10.78</v>
      </c>
      <c r="I7" s="80">
        <v>12.7</v>
      </c>
      <c r="J7" s="80">
        <v>10.44</v>
      </c>
      <c r="K7" s="80">
        <v>12.92</v>
      </c>
      <c r="L7" s="80">
        <v>12.31</v>
      </c>
      <c r="M7" s="80">
        <v>8.6300000000000008</v>
      </c>
      <c r="N7" s="29"/>
      <c r="O7" s="67" t="s">
        <v>28</v>
      </c>
      <c r="P7" s="205" t="s">
        <v>1</v>
      </c>
      <c r="Q7" s="68">
        <v>8.41</v>
      </c>
      <c r="R7" s="68">
        <v>8.6199999999999992</v>
      </c>
      <c r="S7" s="68">
        <v>8.01</v>
      </c>
    </row>
    <row r="8" spans="1:19" ht="38.25" x14ac:dyDescent="0.25">
      <c r="A8" s="127" t="s">
        <v>215</v>
      </c>
      <c r="B8" s="123">
        <v>3.19</v>
      </c>
      <c r="C8" s="124">
        <v>1.74</v>
      </c>
      <c r="D8" s="125">
        <v>2.63</v>
      </c>
      <c r="E8" s="68">
        <v>7.73</v>
      </c>
      <c r="F8" s="124">
        <v>13.06</v>
      </c>
      <c r="G8" s="124">
        <v>12.2</v>
      </c>
      <c r="H8" s="124">
        <v>9.1999999999999993</v>
      </c>
      <c r="I8" s="124">
        <v>10.5</v>
      </c>
      <c r="J8" s="124">
        <v>12.25</v>
      </c>
      <c r="K8" s="124">
        <v>14.49</v>
      </c>
      <c r="L8" s="124">
        <v>14.84</v>
      </c>
      <c r="M8" s="124">
        <v>11.5</v>
      </c>
      <c r="N8" s="29"/>
      <c r="O8" s="67" t="s">
        <v>215</v>
      </c>
      <c r="P8" s="205" t="s">
        <v>1</v>
      </c>
      <c r="Q8" s="68">
        <v>7.98</v>
      </c>
      <c r="R8" s="68">
        <v>7.73</v>
      </c>
      <c r="S8" s="68">
        <v>5.38</v>
      </c>
    </row>
    <row r="9" spans="1:19" ht="25.5" x14ac:dyDescent="0.25">
      <c r="A9" s="79" t="s">
        <v>29</v>
      </c>
      <c r="B9" s="126">
        <v>220</v>
      </c>
      <c r="C9" s="80">
        <v>120</v>
      </c>
      <c r="D9" s="82">
        <v>230</v>
      </c>
      <c r="E9" s="68">
        <v>900</v>
      </c>
      <c r="F9" s="80">
        <v>850</v>
      </c>
      <c r="G9" s="80">
        <v>850</v>
      </c>
      <c r="H9" s="80">
        <v>850</v>
      </c>
      <c r="I9" s="80">
        <v>850</v>
      </c>
      <c r="J9" s="80">
        <v>900</v>
      </c>
      <c r="K9" s="80">
        <v>900</v>
      </c>
      <c r="L9" s="80">
        <v>920</v>
      </c>
      <c r="M9" s="80">
        <v>900</v>
      </c>
      <c r="N9" s="29"/>
      <c r="O9" s="67" t="s">
        <v>29</v>
      </c>
      <c r="P9" s="121" t="s">
        <v>2</v>
      </c>
      <c r="Q9" s="68">
        <v>900</v>
      </c>
      <c r="R9" s="68">
        <v>900</v>
      </c>
      <c r="S9" s="68">
        <v>900</v>
      </c>
    </row>
    <row r="10" spans="1:19" x14ac:dyDescent="0.25">
      <c r="A10" s="127" t="s">
        <v>30</v>
      </c>
      <c r="B10" s="123">
        <v>10</v>
      </c>
      <c r="C10" s="124">
        <v>9</v>
      </c>
      <c r="D10" s="125">
        <v>7</v>
      </c>
      <c r="E10" s="68">
        <v>119</v>
      </c>
      <c r="F10" s="124">
        <v>192</v>
      </c>
      <c r="G10" s="124">
        <v>73</v>
      </c>
      <c r="H10" s="124">
        <v>79</v>
      </c>
      <c r="I10" s="124">
        <v>85</v>
      </c>
      <c r="J10" s="124">
        <v>324</v>
      </c>
      <c r="K10" s="124">
        <v>400</v>
      </c>
      <c r="L10" s="124">
        <v>338</v>
      </c>
      <c r="M10" s="124">
        <v>341</v>
      </c>
      <c r="N10" s="29"/>
      <c r="O10" s="67" t="s">
        <v>30</v>
      </c>
      <c r="P10" s="121" t="s">
        <v>2</v>
      </c>
      <c r="Q10" s="68">
        <v>94</v>
      </c>
      <c r="R10" s="68">
        <v>119</v>
      </c>
      <c r="S10" s="68">
        <v>42</v>
      </c>
    </row>
    <row r="11" spans="1:19" ht="25.5" x14ac:dyDescent="0.25">
      <c r="A11" s="79" t="s">
        <v>31</v>
      </c>
      <c r="B11" s="126">
        <v>1</v>
      </c>
      <c r="C11" s="80">
        <v>1</v>
      </c>
      <c r="D11" s="82">
        <v>2</v>
      </c>
      <c r="E11" s="68">
        <v>29</v>
      </c>
      <c r="F11" s="80">
        <v>19</v>
      </c>
      <c r="G11" s="80">
        <v>42</v>
      </c>
      <c r="H11" s="80">
        <v>40</v>
      </c>
      <c r="I11" s="80">
        <v>22</v>
      </c>
      <c r="J11" s="80">
        <v>77</v>
      </c>
      <c r="K11" s="80">
        <v>27</v>
      </c>
      <c r="L11" s="80">
        <v>11</v>
      </c>
      <c r="M11" s="80">
        <v>112</v>
      </c>
      <c r="N11" s="29"/>
      <c r="O11" s="67" t="s">
        <v>31</v>
      </c>
      <c r="P11" s="121" t="s">
        <v>2</v>
      </c>
      <c r="Q11" s="68">
        <v>31</v>
      </c>
      <c r="R11" s="68">
        <v>29</v>
      </c>
      <c r="S11" s="68">
        <v>18</v>
      </c>
    </row>
    <row r="12" spans="1:19" ht="25.5" x14ac:dyDescent="0.25">
      <c r="A12" s="127" t="s">
        <v>32</v>
      </c>
      <c r="B12" s="123">
        <v>8</v>
      </c>
      <c r="C12" s="124">
        <v>9</v>
      </c>
      <c r="D12" s="125">
        <v>14</v>
      </c>
      <c r="E12" s="68">
        <v>211</v>
      </c>
      <c r="F12" s="124">
        <v>54</v>
      </c>
      <c r="G12" s="124">
        <v>38</v>
      </c>
      <c r="H12" s="124">
        <v>97</v>
      </c>
      <c r="I12" s="124">
        <v>49</v>
      </c>
      <c r="J12" s="124">
        <v>129</v>
      </c>
      <c r="K12" s="124">
        <v>62</v>
      </c>
      <c r="L12" s="124" t="s">
        <v>0</v>
      </c>
      <c r="M12" s="124" t="s">
        <v>0</v>
      </c>
      <c r="N12" s="29"/>
      <c r="O12" s="67" t="s">
        <v>32</v>
      </c>
      <c r="P12" s="121" t="s">
        <v>2</v>
      </c>
      <c r="Q12" s="68">
        <v>207</v>
      </c>
      <c r="R12" s="68">
        <v>211</v>
      </c>
      <c r="S12" s="68">
        <v>280</v>
      </c>
    </row>
    <row r="13" spans="1:19" x14ac:dyDescent="0.25">
      <c r="A13" s="79" t="s">
        <v>15</v>
      </c>
      <c r="B13" s="126">
        <v>182</v>
      </c>
      <c r="C13" s="80">
        <v>87</v>
      </c>
      <c r="D13" s="82">
        <v>188</v>
      </c>
      <c r="E13" s="68">
        <v>362</v>
      </c>
      <c r="F13" s="80">
        <v>532</v>
      </c>
      <c r="G13" s="80">
        <v>653</v>
      </c>
      <c r="H13" s="80">
        <v>573</v>
      </c>
      <c r="I13" s="80">
        <v>638</v>
      </c>
      <c r="J13" s="80">
        <v>221</v>
      </c>
      <c r="K13" s="80">
        <v>311</v>
      </c>
      <c r="L13" s="80">
        <v>460</v>
      </c>
      <c r="M13" s="80">
        <v>46</v>
      </c>
      <c r="N13" s="29"/>
      <c r="O13" s="67" t="s">
        <v>15</v>
      </c>
      <c r="P13" s="121" t="s">
        <v>2</v>
      </c>
      <c r="Q13" s="68">
        <v>392</v>
      </c>
      <c r="R13" s="68">
        <v>362</v>
      </c>
      <c r="S13" s="68">
        <v>409</v>
      </c>
    </row>
    <row r="14" spans="1:19" x14ac:dyDescent="0.25">
      <c r="A14" s="127" t="s">
        <v>3</v>
      </c>
      <c r="B14" s="123">
        <v>10.5</v>
      </c>
      <c r="C14" s="124">
        <v>40</v>
      </c>
      <c r="D14" s="125">
        <v>120</v>
      </c>
      <c r="E14" s="68">
        <v>40</v>
      </c>
      <c r="F14" s="124">
        <v>55</v>
      </c>
      <c r="G14" s="124">
        <v>40</v>
      </c>
      <c r="H14" s="124">
        <v>25</v>
      </c>
      <c r="I14" s="124">
        <v>32</v>
      </c>
      <c r="J14" s="124">
        <v>63</v>
      </c>
      <c r="K14" s="124">
        <v>95</v>
      </c>
      <c r="L14" s="124" t="s">
        <v>0</v>
      </c>
      <c r="M14" s="124" t="s">
        <v>0</v>
      </c>
      <c r="N14" s="29"/>
      <c r="O14" s="67" t="s">
        <v>3</v>
      </c>
      <c r="P14" s="121" t="s">
        <v>2</v>
      </c>
      <c r="Q14" s="68">
        <v>20</v>
      </c>
      <c r="R14" s="68">
        <v>40</v>
      </c>
      <c r="S14" s="68">
        <v>50</v>
      </c>
    </row>
    <row r="15" spans="1:19" ht="18" customHeight="1" x14ac:dyDescent="0.25">
      <c r="A15" s="79" t="s">
        <v>16</v>
      </c>
      <c r="B15" s="126">
        <v>1</v>
      </c>
      <c r="C15" s="80">
        <v>0.4</v>
      </c>
      <c r="D15" s="82">
        <v>0.5</v>
      </c>
      <c r="E15" s="68">
        <v>10.6</v>
      </c>
      <c r="F15" s="80">
        <v>14.2</v>
      </c>
      <c r="G15" s="80">
        <v>2.1</v>
      </c>
      <c r="H15" s="80">
        <v>3.6</v>
      </c>
      <c r="I15" s="80">
        <v>4.0999999999999996</v>
      </c>
      <c r="J15" s="80">
        <v>13.4</v>
      </c>
      <c r="K15" s="80">
        <v>27.7</v>
      </c>
      <c r="L15" s="80">
        <v>29.3</v>
      </c>
      <c r="M15" s="80">
        <v>21.7</v>
      </c>
      <c r="N15" s="29"/>
      <c r="O15" s="67" t="s">
        <v>16</v>
      </c>
      <c r="P15" s="121" t="s">
        <v>2</v>
      </c>
      <c r="Q15" s="68">
        <v>8.6999999999999993</v>
      </c>
      <c r="R15" s="68">
        <v>10.6</v>
      </c>
      <c r="S15" s="68">
        <v>4.5</v>
      </c>
    </row>
    <row r="16" spans="1:19" ht="51" x14ac:dyDescent="0.25">
      <c r="A16" s="127" t="s">
        <v>213</v>
      </c>
      <c r="B16" s="123">
        <v>0.5</v>
      </c>
      <c r="C16" s="124">
        <v>0.2</v>
      </c>
      <c r="D16" s="125">
        <v>0.2</v>
      </c>
      <c r="E16" s="68">
        <v>6.4</v>
      </c>
      <c r="F16" s="124">
        <v>5.5</v>
      </c>
      <c r="G16" s="124">
        <v>3.3</v>
      </c>
      <c r="H16" s="124">
        <v>3.2</v>
      </c>
      <c r="I16" s="124">
        <v>3.6</v>
      </c>
      <c r="J16" s="124">
        <v>15.8</v>
      </c>
      <c r="K16" s="124">
        <v>11.9</v>
      </c>
      <c r="L16" s="124">
        <v>12.9</v>
      </c>
      <c r="M16" s="124">
        <v>8.8000000000000007</v>
      </c>
      <c r="N16" s="29"/>
      <c r="O16" s="67" t="s">
        <v>213</v>
      </c>
      <c r="P16" s="121" t="s">
        <v>2</v>
      </c>
      <c r="Q16" s="68">
        <v>4.8</v>
      </c>
      <c r="R16" s="68">
        <v>6.4</v>
      </c>
      <c r="S16" s="68">
        <v>4.2</v>
      </c>
    </row>
    <row r="17" spans="1:19" ht="25.5" x14ac:dyDescent="0.25">
      <c r="A17" s="79" t="s">
        <v>17</v>
      </c>
      <c r="B17" s="126">
        <v>0.2</v>
      </c>
      <c r="C17" s="80">
        <v>0.4</v>
      </c>
      <c r="D17" s="82">
        <v>0.5</v>
      </c>
      <c r="E17" s="68">
        <v>17.3</v>
      </c>
      <c r="F17" s="80">
        <v>2</v>
      </c>
      <c r="G17" s="80">
        <v>0.5</v>
      </c>
      <c r="H17" s="80">
        <v>1.5</v>
      </c>
      <c r="I17" s="80">
        <v>2</v>
      </c>
      <c r="J17" s="80">
        <v>5.9</v>
      </c>
      <c r="K17" s="80">
        <v>2.7</v>
      </c>
      <c r="L17" s="80">
        <v>12.9</v>
      </c>
      <c r="M17" s="80">
        <v>143</v>
      </c>
      <c r="N17" s="29"/>
      <c r="O17" s="67" t="s">
        <v>17</v>
      </c>
      <c r="P17" s="121" t="s">
        <v>2</v>
      </c>
      <c r="Q17" s="68">
        <v>14</v>
      </c>
      <c r="R17" s="68">
        <v>17.3</v>
      </c>
      <c r="S17" s="68">
        <v>5.8</v>
      </c>
    </row>
    <row r="18" spans="1:19" ht="25.5" x14ac:dyDescent="0.25">
      <c r="A18" s="127" t="s">
        <v>4</v>
      </c>
      <c r="B18" s="123">
        <v>0.5</v>
      </c>
      <c r="C18" s="124">
        <v>0.5</v>
      </c>
      <c r="D18" s="125">
        <v>0.5</v>
      </c>
      <c r="E18" s="68">
        <v>3</v>
      </c>
      <c r="F18" s="124">
        <v>4.3</v>
      </c>
      <c r="G18" s="124">
        <v>5.2</v>
      </c>
      <c r="H18" s="124">
        <v>3.4</v>
      </c>
      <c r="I18" s="124">
        <v>3.9</v>
      </c>
      <c r="J18" s="124">
        <v>12.9</v>
      </c>
      <c r="K18" s="124">
        <v>6.6</v>
      </c>
      <c r="L18" s="124">
        <v>10</v>
      </c>
      <c r="M18" s="124">
        <v>74</v>
      </c>
      <c r="N18" s="29"/>
      <c r="O18" s="67" t="s">
        <v>4</v>
      </c>
      <c r="P18" s="121" t="s">
        <v>2</v>
      </c>
      <c r="Q18" s="68">
        <v>2.9</v>
      </c>
      <c r="R18" s="68">
        <v>3</v>
      </c>
      <c r="S18" s="68">
        <v>3.1</v>
      </c>
    </row>
    <row r="19" spans="1:19" ht="25.5" x14ac:dyDescent="0.25">
      <c r="A19" s="79" t="s">
        <v>18</v>
      </c>
      <c r="B19" s="126">
        <v>0.3</v>
      </c>
      <c r="C19" s="80">
        <v>0.2</v>
      </c>
      <c r="D19" s="82">
        <v>0.4</v>
      </c>
      <c r="E19" s="68">
        <v>2.8</v>
      </c>
      <c r="F19" s="80">
        <v>1.2</v>
      </c>
      <c r="G19" s="80">
        <v>1.4</v>
      </c>
      <c r="H19" s="80">
        <v>1.2</v>
      </c>
      <c r="I19" s="80">
        <v>1</v>
      </c>
      <c r="J19" s="80">
        <v>4.8</v>
      </c>
      <c r="K19" s="80">
        <v>3.5</v>
      </c>
      <c r="L19" s="80" t="s">
        <v>0</v>
      </c>
      <c r="M19" s="80">
        <v>1.8</v>
      </c>
      <c r="N19" s="29"/>
      <c r="O19" s="67" t="s">
        <v>18</v>
      </c>
      <c r="P19" s="121" t="s">
        <v>2</v>
      </c>
      <c r="Q19" s="68">
        <v>3</v>
      </c>
      <c r="R19" s="68">
        <v>2.8</v>
      </c>
      <c r="S19" s="68">
        <v>3.3</v>
      </c>
    </row>
    <row r="20" spans="1:19" x14ac:dyDescent="0.25">
      <c r="A20" s="127" t="s">
        <v>19</v>
      </c>
      <c r="B20" s="123">
        <v>4.2</v>
      </c>
      <c r="C20" s="124">
        <v>4</v>
      </c>
      <c r="D20" s="125">
        <v>2.6</v>
      </c>
      <c r="E20" s="68">
        <v>19.600000000000001</v>
      </c>
      <c r="F20" s="124">
        <v>10.7</v>
      </c>
      <c r="G20" s="124">
        <v>5.2</v>
      </c>
      <c r="H20" s="124">
        <v>5.4</v>
      </c>
      <c r="I20" s="124">
        <v>4</v>
      </c>
      <c r="J20" s="124">
        <v>9.5</v>
      </c>
      <c r="K20" s="124">
        <v>19.5</v>
      </c>
      <c r="L20" s="124">
        <v>15</v>
      </c>
      <c r="M20" s="124">
        <v>14</v>
      </c>
      <c r="N20" s="29"/>
      <c r="O20" s="67" t="s">
        <v>19</v>
      </c>
      <c r="P20" s="121" t="s">
        <v>2</v>
      </c>
      <c r="Q20" s="68">
        <v>29.2</v>
      </c>
      <c r="R20" s="68">
        <v>19.600000000000001</v>
      </c>
      <c r="S20" s="68">
        <v>8.1999999999999993</v>
      </c>
    </row>
    <row r="21" spans="1:19" ht="25.5" x14ac:dyDescent="0.25">
      <c r="A21" s="79" t="s">
        <v>20</v>
      </c>
      <c r="B21" s="126">
        <v>0.4</v>
      </c>
      <c r="C21" s="80">
        <v>1.3</v>
      </c>
      <c r="D21" s="82">
        <v>1.3</v>
      </c>
      <c r="E21" s="68">
        <v>0.9</v>
      </c>
      <c r="F21" s="80">
        <v>0.3</v>
      </c>
      <c r="G21" s="80">
        <v>1.3</v>
      </c>
      <c r="H21" s="80">
        <v>1.8</v>
      </c>
      <c r="I21" s="80">
        <v>0.8</v>
      </c>
      <c r="J21" s="80">
        <v>1.3</v>
      </c>
      <c r="K21" s="80">
        <v>1.8</v>
      </c>
      <c r="L21" s="80">
        <v>5.5</v>
      </c>
      <c r="M21" s="80">
        <v>7.3</v>
      </c>
      <c r="N21" s="29"/>
      <c r="O21" s="67" t="s">
        <v>20</v>
      </c>
      <c r="P21" s="121" t="s">
        <v>2</v>
      </c>
      <c r="Q21" s="68">
        <v>0.5</v>
      </c>
      <c r="R21" s="68">
        <v>0.9</v>
      </c>
      <c r="S21" s="68">
        <v>2.5</v>
      </c>
    </row>
    <row r="22" spans="1:19" x14ac:dyDescent="0.25">
      <c r="A22" s="127" t="s">
        <v>21</v>
      </c>
      <c r="B22" s="123">
        <v>0.5</v>
      </c>
      <c r="C22" s="124">
        <v>1.1000000000000001</v>
      </c>
      <c r="D22" s="125">
        <v>2</v>
      </c>
      <c r="E22" s="68">
        <v>1.2</v>
      </c>
      <c r="F22" s="124">
        <v>1.6</v>
      </c>
      <c r="G22" s="124">
        <v>1</v>
      </c>
      <c r="H22" s="124">
        <v>1.3</v>
      </c>
      <c r="I22" s="124">
        <v>1.3</v>
      </c>
      <c r="J22" s="124">
        <v>1</v>
      </c>
      <c r="K22" s="124">
        <v>0.4</v>
      </c>
      <c r="L22" s="124">
        <v>11</v>
      </c>
      <c r="M22" s="124">
        <v>7.5</v>
      </c>
      <c r="N22" s="29"/>
      <c r="O22" s="67" t="s">
        <v>21</v>
      </c>
      <c r="P22" s="121" t="s">
        <v>2</v>
      </c>
      <c r="Q22" s="68">
        <v>3.7</v>
      </c>
      <c r="R22" s="68">
        <v>1.2</v>
      </c>
      <c r="S22" s="68">
        <v>2.2000000000000002</v>
      </c>
    </row>
    <row r="23" spans="1:19" x14ac:dyDescent="0.25">
      <c r="A23" s="79" t="s">
        <v>22</v>
      </c>
      <c r="B23" s="126">
        <v>0.3</v>
      </c>
      <c r="C23" s="80">
        <v>0.2</v>
      </c>
      <c r="D23" s="82">
        <v>0.3</v>
      </c>
      <c r="E23" s="68">
        <v>4.8</v>
      </c>
      <c r="F23" s="80">
        <v>0.7</v>
      </c>
      <c r="G23" s="80">
        <v>0.5</v>
      </c>
      <c r="H23" s="80">
        <v>1.4</v>
      </c>
      <c r="I23" s="80">
        <v>2.4</v>
      </c>
      <c r="J23" s="80">
        <v>5.5</v>
      </c>
      <c r="K23" s="80">
        <v>3.13</v>
      </c>
      <c r="L23" s="80">
        <v>3.6</v>
      </c>
      <c r="M23" s="80">
        <v>2.5</v>
      </c>
      <c r="N23" s="29"/>
      <c r="O23" s="67" t="s">
        <v>22</v>
      </c>
      <c r="P23" s="121" t="s">
        <v>2</v>
      </c>
      <c r="Q23" s="68">
        <v>2.2999999999999998</v>
      </c>
      <c r="R23" s="68">
        <v>4.8</v>
      </c>
      <c r="S23" s="68">
        <v>1.9</v>
      </c>
    </row>
    <row r="24" spans="1:19" x14ac:dyDescent="0.25">
      <c r="A24" s="127" t="s">
        <v>23</v>
      </c>
      <c r="B24" s="123">
        <v>21</v>
      </c>
      <c r="C24" s="124">
        <v>8</v>
      </c>
      <c r="D24" s="125">
        <v>31</v>
      </c>
      <c r="E24" s="68">
        <v>167</v>
      </c>
      <c r="F24" s="124">
        <v>601</v>
      </c>
      <c r="G24" s="124">
        <v>303</v>
      </c>
      <c r="H24" s="124">
        <v>41</v>
      </c>
      <c r="I24" s="124">
        <v>50</v>
      </c>
      <c r="J24" s="124">
        <v>215</v>
      </c>
      <c r="K24" s="124">
        <v>216</v>
      </c>
      <c r="L24" s="124">
        <v>8</v>
      </c>
      <c r="M24" s="124">
        <v>50</v>
      </c>
      <c r="N24" s="29"/>
      <c r="O24" s="67" t="s">
        <v>23</v>
      </c>
      <c r="P24" s="121" t="s">
        <v>5</v>
      </c>
      <c r="Q24" s="68">
        <v>223</v>
      </c>
      <c r="R24" s="68">
        <v>167</v>
      </c>
      <c r="S24" s="68">
        <v>99</v>
      </c>
    </row>
    <row r="25" spans="1:19" x14ac:dyDescent="0.25">
      <c r="A25" s="79" t="s">
        <v>24</v>
      </c>
      <c r="B25" s="126">
        <v>0.8</v>
      </c>
      <c r="C25" s="80">
        <v>1.9</v>
      </c>
      <c r="D25" s="82">
        <v>2.2999999999999998</v>
      </c>
      <c r="E25" s="68">
        <v>8.4</v>
      </c>
      <c r="F25" s="80">
        <v>7.7</v>
      </c>
      <c r="G25" s="80">
        <v>2.9</v>
      </c>
      <c r="H25" s="80">
        <v>4.9000000000000004</v>
      </c>
      <c r="I25" s="80">
        <v>4.2</v>
      </c>
      <c r="J25" s="80">
        <v>17.2</v>
      </c>
      <c r="K25" s="80">
        <v>16.7</v>
      </c>
      <c r="L25" s="80">
        <v>13</v>
      </c>
      <c r="M25" s="80">
        <v>1.5</v>
      </c>
      <c r="N25" s="29"/>
      <c r="O25" s="67" t="s">
        <v>24</v>
      </c>
      <c r="P25" s="121" t="s">
        <v>5</v>
      </c>
      <c r="Q25" s="68">
        <v>9</v>
      </c>
      <c r="R25" s="68">
        <v>8.4</v>
      </c>
      <c r="S25" s="68">
        <v>2.9</v>
      </c>
    </row>
    <row r="26" spans="1:19" x14ac:dyDescent="0.25">
      <c r="A26" s="127" t="s">
        <v>6</v>
      </c>
      <c r="B26" s="123">
        <v>1.3</v>
      </c>
      <c r="C26" s="124">
        <v>3.3</v>
      </c>
      <c r="D26" s="125">
        <v>7.1</v>
      </c>
      <c r="E26" s="68">
        <v>29</v>
      </c>
      <c r="F26" s="124">
        <v>26.7</v>
      </c>
      <c r="G26" s="124">
        <v>29.6</v>
      </c>
      <c r="H26" s="124">
        <v>22.5</v>
      </c>
      <c r="I26" s="124">
        <v>35.1</v>
      </c>
      <c r="J26" s="124">
        <v>40</v>
      </c>
      <c r="K26" s="124">
        <v>41.6</v>
      </c>
      <c r="L26" s="124">
        <v>47</v>
      </c>
      <c r="M26" s="124">
        <v>85</v>
      </c>
      <c r="N26" s="29"/>
      <c r="O26" s="67" t="s">
        <v>6</v>
      </c>
      <c r="P26" s="121" t="s">
        <v>5</v>
      </c>
      <c r="Q26" s="68">
        <v>37.6</v>
      </c>
      <c r="R26" s="68">
        <v>29</v>
      </c>
      <c r="S26" s="68">
        <v>22.7</v>
      </c>
    </row>
    <row r="27" spans="1:19" ht="25.5" x14ac:dyDescent="0.25">
      <c r="A27" s="79" t="s">
        <v>25</v>
      </c>
      <c r="B27" s="126">
        <v>2.2999999999999998</v>
      </c>
      <c r="C27" s="80">
        <v>11.1</v>
      </c>
      <c r="D27" s="82">
        <v>21.5</v>
      </c>
      <c r="E27" s="68">
        <v>27</v>
      </c>
      <c r="F27" s="80">
        <v>20.2</v>
      </c>
      <c r="G27" s="80">
        <v>3.9</v>
      </c>
      <c r="H27" s="80">
        <v>56.5</v>
      </c>
      <c r="I27" s="80">
        <v>13.5</v>
      </c>
      <c r="J27" s="80">
        <v>37.9</v>
      </c>
      <c r="K27" s="80">
        <v>37</v>
      </c>
      <c r="L27" s="80">
        <v>2</v>
      </c>
      <c r="M27" s="80">
        <v>12.3</v>
      </c>
      <c r="N27" s="29"/>
      <c r="O27" s="67" t="s">
        <v>25</v>
      </c>
      <c r="P27" s="121" t="s">
        <v>5</v>
      </c>
      <c r="Q27" s="68">
        <v>57.5</v>
      </c>
      <c r="R27" s="68">
        <v>27</v>
      </c>
      <c r="S27" s="68">
        <v>66.3</v>
      </c>
    </row>
    <row r="28" spans="1:19" ht="25.5" x14ac:dyDescent="0.25">
      <c r="A28" s="127" t="s">
        <v>7</v>
      </c>
      <c r="B28" s="123">
        <v>0.03</v>
      </c>
      <c r="C28" s="124">
        <v>0.1</v>
      </c>
      <c r="D28" s="125">
        <v>0.02</v>
      </c>
      <c r="E28" s="68">
        <v>0.21</v>
      </c>
      <c r="F28" s="124">
        <v>0.18</v>
      </c>
      <c r="G28" s="124">
        <v>0.06</v>
      </c>
      <c r="H28" s="124">
        <v>7.0000000000000007E-2</v>
      </c>
      <c r="I28" s="124">
        <v>0.26</v>
      </c>
      <c r="J28" s="124">
        <v>0.19</v>
      </c>
      <c r="K28" s="124">
        <v>0.12</v>
      </c>
      <c r="L28" s="124">
        <v>1.8</v>
      </c>
      <c r="M28" s="124">
        <v>0.18</v>
      </c>
      <c r="N28" s="29"/>
      <c r="O28" s="67" t="s">
        <v>7</v>
      </c>
      <c r="P28" s="121" t="s">
        <v>5</v>
      </c>
      <c r="Q28" s="68">
        <v>0.2</v>
      </c>
      <c r="R28" s="68">
        <v>0.21</v>
      </c>
      <c r="S28" s="68">
        <v>0.66</v>
      </c>
    </row>
    <row r="29" spans="1:19" x14ac:dyDescent="0.25">
      <c r="A29" s="79" t="s">
        <v>8</v>
      </c>
      <c r="B29" s="126">
        <v>0.06</v>
      </c>
      <c r="C29" s="80">
        <v>0.01</v>
      </c>
      <c r="D29" s="82">
        <v>0.17</v>
      </c>
      <c r="E29" s="68">
        <v>0.4</v>
      </c>
      <c r="F29" s="80">
        <v>0.06</v>
      </c>
      <c r="G29" s="80">
        <v>0.12</v>
      </c>
      <c r="H29" s="80">
        <v>0.1</v>
      </c>
      <c r="I29" s="80">
        <v>0.22</v>
      </c>
      <c r="J29" s="80">
        <v>0.37</v>
      </c>
      <c r="K29" s="80">
        <v>0.49</v>
      </c>
      <c r="L29" s="80">
        <v>0.13</v>
      </c>
      <c r="M29" s="80">
        <v>1.31</v>
      </c>
      <c r="N29" s="29"/>
      <c r="O29" s="67" t="s">
        <v>8</v>
      </c>
      <c r="P29" s="121" t="s">
        <v>5</v>
      </c>
      <c r="Q29" s="68">
        <v>0.35</v>
      </c>
      <c r="R29" s="68">
        <v>0.4</v>
      </c>
      <c r="S29" s="68">
        <v>0.89</v>
      </c>
    </row>
    <row r="30" spans="1:19" ht="25.5" x14ac:dyDescent="0.25">
      <c r="A30" s="127" t="s">
        <v>9</v>
      </c>
      <c r="B30" s="123">
        <v>2</v>
      </c>
      <c r="C30" s="124">
        <v>0.1</v>
      </c>
      <c r="D30" s="125">
        <v>0.3</v>
      </c>
      <c r="E30" s="68">
        <v>200</v>
      </c>
      <c r="F30" s="124">
        <v>0.2</v>
      </c>
      <c r="G30" s="124">
        <v>6.8</v>
      </c>
      <c r="H30" s="124">
        <v>1.3</v>
      </c>
      <c r="I30" s="124">
        <v>0.52</v>
      </c>
      <c r="J30" s="124" t="s">
        <v>0</v>
      </c>
      <c r="K30" s="124">
        <v>0.2</v>
      </c>
      <c r="L30" s="124" t="s">
        <v>0</v>
      </c>
      <c r="M30" s="124" t="s">
        <v>0</v>
      </c>
      <c r="N30" s="29"/>
      <c r="O30" s="67" t="s">
        <v>9</v>
      </c>
      <c r="P30" s="121" t="s">
        <v>5</v>
      </c>
      <c r="Q30" s="68">
        <v>170</v>
      </c>
      <c r="R30" s="68">
        <v>200</v>
      </c>
      <c r="S30" s="68">
        <v>120</v>
      </c>
    </row>
    <row r="31" spans="1:19" x14ac:dyDescent="0.25">
      <c r="A31" s="79" t="s">
        <v>33</v>
      </c>
      <c r="B31" s="126" t="s">
        <v>0</v>
      </c>
      <c r="C31" s="80" t="s">
        <v>0</v>
      </c>
      <c r="D31" s="82" t="s">
        <v>0</v>
      </c>
      <c r="E31" s="68">
        <v>100</v>
      </c>
      <c r="F31" s="80" t="s">
        <v>0</v>
      </c>
      <c r="G31" s="80" t="s">
        <v>0</v>
      </c>
      <c r="H31" s="80" t="s">
        <v>0</v>
      </c>
      <c r="I31" s="80" t="s">
        <v>0</v>
      </c>
      <c r="J31" s="80">
        <v>5</v>
      </c>
      <c r="K31" s="80">
        <v>4.5</v>
      </c>
      <c r="L31" s="80" t="s">
        <v>0</v>
      </c>
      <c r="M31" s="80" t="s">
        <v>0</v>
      </c>
      <c r="N31" s="29"/>
      <c r="O31" s="67" t="s">
        <v>33</v>
      </c>
      <c r="P31" s="121" t="s">
        <v>26</v>
      </c>
      <c r="Q31" s="68">
        <v>80</v>
      </c>
      <c r="R31" s="68">
        <v>100</v>
      </c>
      <c r="S31" s="68">
        <v>70</v>
      </c>
    </row>
    <row r="32" spans="1:19" x14ac:dyDescent="0.25">
      <c r="A32" s="127" t="s">
        <v>34</v>
      </c>
      <c r="B32" s="123">
        <v>0.8</v>
      </c>
      <c r="C32" s="124">
        <v>0.7</v>
      </c>
      <c r="D32" s="125">
        <v>0.4</v>
      </c>
      <c r="E32" s="68">
        <v>93.5</v>
      </c>
      <c r="F32" s="124">
        <v>53</v>
      </c>
      <c r="G32" s="124">
        <v>22.6</v>
      </c>
      <c r="H32" s="124">
        <v>12.9</v>
      </c>
      <c r="I32" s="124">
        <v>50</v>
      </c>
      <c r="J32" s="124">
        <v>11</v>
      </c>
      <c r="K32" s="124">
        <v>3</v>
      </c>
      <c r="L32" s="124">
        <v>0.4</v>
      </c>
      <c r="M32" s="124">
        <v>1</v>
      </c>
      <c r="N32" s="29"/>
      <c r="O32" s="67" t="s">
        <v>34</v>
      </c>
      <c r="P32" s="121" t="s">
        <v>5</v>
      </c>
      <c r="Q32" s="68">
        <v>58</v>
      </c>
      <c r="R32" s="68">
        <v>93.5</v>
      </c>
      <c r="S32" s="68">
        <v>75</v>
      </c>
    </row>
    <row r="33" spans="1:19" x14ac:dyDescent="0.25">
      <c r="A33" s="79" t="s">
        <v>216</v>
      </c>
      <c r="B33" s="126">
        <v>1.2</v>
      </c>
      <c r="C33" s="80">
        <v>0.1</v>
      </c>
      <c r="D33" s="82">
        <v>0.2</v>
      </c>
      <c r="E33" s="68">
        <v>2.2999999999999998</v>
      </c>
      <c r="F33" s="80">
        <v>7.5</v>
      </c>
      <c r="G33" s="80">
        <v>4</v>
      </c>
      <c r="H33" s="80">
        <v>7.3</v>
      </c>
      <c r="I33" s="80">
        <v>3.5</v>
      </c>
      <c r="J33" s="80">
        <v>6.3</v>
      </c>
      <c r="K33" s="80">
        <v>5.4</v>
      </c>
      <c r="L33" s="80">
        <v>4.5</v>
      </c>
      <c r="M33" s="80">
        <v>1.1000000000000001</v>
      </c>
      <c r="N33" s="29"/>
      <c r="O33" s="67" t="s">
        <v>35</v>
      </c>
      <c r="P33" s="121" t="s">
        <v>5</v>
      </c>
      <c r="Q33" s="68">
        <v>2.8</v>
      </c>
      <c r="R33" s="68">
        <v>2.2999999999999998</v>
      </c>
      <c r="S33" s="68">
        <v>1.8</v>
      </c>
    </row>
    <row r="34" spans="1:19" ht="27" x14ac:dyDescent="0.25">
      <c r="A34" s="127" t="s">
        <v>217</v>
      </c>
      <c r="B34" s="123" t="s">
        <v>0</v>
      </c>
      <c r="C34" s="124" t="s">
        <v>0</v>
      </c>
      <c r="D34" s="125" t="s">
        <v>0</v>
      </c>
      <c r="E34" s="68">
        <v>9.0500000000000007</v>
      </c>
      <c r="F34" s="124" t="s">
        <v>0</v>
      </c>
      <c r="G34" s="124">
        <v>1.2</v>
      </c>
      <c r="H34" s="124">
        <v>1.1000000000000001</v>
      </c>
      <c r="I34" s="124">
        <v>1.1000000000000001</v>
      </c>
      <c r="J34" s="124">
        <v>3.1</v>
      </c>
      <c r="K34" s="124">
        <v>3.8</v>
      </c>
      <c r="L34" s="124">
        <v>13.9</v>
      </c>
      <c r="M34" s="124">
        <v>4.2</v>
      </c>
      <c r="N34" s="29"/>
      <c r="O34" s="122" t="s">
        <v>36</v>
      </c>
      <c r="P34" s="121" t="s">
        <v>5</v>
      </c>
      <c r="Q34" s="68">
        <v>13.7</v>
      </c>
      <c r="R34" s="68">
        <v>9.0500000000000007</v>
      </c>
      <c r="S34" s="68">
        <v>6</v>
      </c>
    </row>
    <row r="35" spans="1:19" ht="27" x14ac:dyDescent="0.25">
      <c r="A35" s="79" t="s">
        <v>218</v>
      </c>
      <c r="B35" s="126" t="s">
        <v>0</v>
      </c>
      <c r="C35" s="80" t="s">
        <v>0</v>
      </c>
      <c r="D35" s="82" t="s">
        <v>0</v>
      </c>
      <c r="E35" s="68" t="s">
        <v>0</v>
      </c>
      <c r="F35" s="80" t="s">
        <v>0</v>
      </c>
      <c r="G35" s="80" t="s">
        <v>0</v>
      </c>
      <c r="H35" s="80" t="s">
        <v>0</v>
      </c>
      <c r="I35" s="80" t="s">
        <v>0</v>
      </c>
      <c r="J35" s="80" t="s">
        <v>0</v>
      </c>
      <c r="K35" s="80" t="s">
        <v>0</v>
      </c>
      <c r="L35" s="80">
        <v>42</v>
      </c>
      <c r="M35" s="80">
        <v>12.3</v>
      </c>
      <c r="N35" s="29"/>
      <c r="O35" s="122" t="s">
        <v>37</v>
      </c>
      <c r="P35" s="121" t="s">
        <v>10</v>
      </c>
      <c r="Q35" s="68" t="s">
        <v>0</v>
      </c>
      <c r="R35" s="68" t="s">
        <v>0</v>
      </c>
      <c r="S35" s="68" t="s">
        <v>0</v>
      </c>
    </row>
  </sheetData>
  <mergeCells count="17">
    <mergeCell ref="A3:A5"/>
    <mergeCell ref="O4:O5"/>
    <mergeCell ref="P4:P5"/>
    <mergeCell ref="Q4:S4"/>
    <mergeCell ref="B3:D3"/>
    <mergeCell ref="B4:B5"/>
    <mergeCell ref="C4:D4"/>
    <mergeCell ref="K3:K5"/>
    <mergeCell ref="L3:L5"/>
    <mergeCell ref="M3:M5"/>
    <mergeCell ref="F3:I3"/>
    <mergeCell ref="F4:F5"/>
    <mergeCell ref="E3:E5"/>
    <mergeCell ref="G4:G5"/>
    <mergeCell ref="H4:H5"/>
    <mergeCell ref="I4:I5"/>
    <mergeCell ref="J3:J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Q2" sqref="Q2:R8"/>
    </sheetView>
  </sheetViews>
  <sheetFormatPr defaultRowHeight="15" x14ac:dyDescent="0.25"/>
  <cols>
    <col min="2" max="2" width="6.85546875" customWidth="1"/>
    <col min="3" max="3" width="6.28515625" customWidth="1"/>
    <col min="4" max="4" width="5.85546875" customWidth="1"/>
    <col min="5" max="5" width="5.28515625" customWidth="1"/>
    <col min="6" max="6" width="5.85546875" customWidth="1"/>
    <col min="7" max="7" width="6.140625" customWidth="1"/>
    <col min="8" max="8" width="5.42578125" customWidth="1"/>
    <col min="9" max="9" width="5.7109375" customWidth="1"/>
    <col min="10" max="12" width="6.5703125" customWidth="1"/>
    <col min="13" max="13" width="7" customWidth="1"/>
    <col min="14" max="14" width="8.5703125" customWidth="1"/>
    <col min="15" max="15" width="6.28515625" customWidth="1"/>
    <col min="16" max="16" width="5.42578125" customWidth="1"/>
    <col min="17" max="17" width="6.85546875" customWidth="1"/>
    <col min="18" max="18" width="7" customWidth="1"/>
    <col min="19" max="19" width="7.140625" customWidth="1"/>
    <col min="20" max="20" width="6.140625" customWidth="1"/>
  </cols>
  <sheetData>
    <row r="1" spans="1:20" ht="15" customHeight="1" x14ac:dyDescent="0.25">
      <c r="B1" s="91" t="s">
        <v>147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ht="57" customHeight="1" x14ac:dyDescent="0.25">
      <c r="B2" s="4"/>
      <c r="C2" s="96" t="s">
        <v>58</v>
      </c>
      <c r="D2" s="96" t="s">
        <v>60</v>
      </c>
      <c r="E2" s="96" t="s">
        <v>44</v>
      </c>
      <c r="F2" s="96" t="s">
        <v>66</v>
      </c>
      <c r="G2" s="96" t="s">
        <v>67</v>
      </c>
      <c r="H2" s="96" t="s">
        <v>45</v>
      </c>
      <c r="I2" s="96" t="s">
        <v>46</v>
      </c>
      <c r="J2" s="93" t="s">
        <v>59</v>
      </c>
      <c r="K2" s="94"/>
      <c r="L2" s="95"/>
      <c r="M2" s="96" t="s">
        <v>68</v>
      </c>
      <c r="N2" s="96" t="s">
        <v>65</v>
      </c>
      <c r="O2" s="96" t="s">
        <v>47</v>
      </c>
      <c r="P2" s="96" t="s">
        <v>48</v>
      </c>
      <c r="Q2" s="92" t="s">
        <v>64</v>
      </c>
      <c r="R2" s="92"/>
      <c r="S2" s="92" t="s">
        <v>51</v>
      </c>
      <c r="T2" s="92"/>
    </row>
    <row r="3" spans="1:20" ht="111" customHeight="1" x14ac:dyDescent="0.25">
      <c r="A3" s="2"/>
      <c r="B3" s="4"/>
      <c r="C3" s="97"/>
      <c r="D3" s="97"/>
      <c r="E3" s="97"/>
      <c r="F3" s="97"/>
      <c r="G3" s="97"/>
      <c r="H3" s="97"/>
      <c r="I3" s="97"/>
      <c r="J3" s="6" t="s">
        <v>61</v>
      </c>
      <c r="K3" s="6" t="s">
        <v>62</v>
      </c>
      <c r="L3" s="6" t="s">
        <v>63</v>
      </c>
      <c r="M3" s="97"/>
      <c r="N3" s="97"/>
      <c r="O3" s="97"/>
      <c r="P3" s="97"/>
      <c r="Q3" s="5" t="s">
        <v>49</v>
      </c>
      <c r="R3" s="5" t="s">
        <v>50</v>
      </c>
      <c r="S3" s="5" t="s">
        <v>52</v>
      </c>
      <c r="T3" s="5" t="s">
        <v>53</v>
      </c>
    </row>
    <row r="4" spans="1:20" x14ac:dyDescent="0.25">
      <c r="B4" s="7" t="s">
        <v>54</v>
      </c>
      <c r="C4" s="7">
        <v>37</v>
      </c>
      <c r="D4" s="7">
        <v>34.4</v>
      </c>
      <c r="E4" s="7">
        <v>32.700000000000003</v>
      </c>
      <c r="F4" s="7" t="s">
        <v>0</v>
      </c>
      <c r="G4" s="7" t="s">
        <v>0</v>
      </c>
      <c r="H4" s="7">
        <v>36.1</v>
      </c>
      <c r="I4" s="7">
        <v>31.6</v>
      </c>
      <c r="J4" s="7">
        <v>39.200000000000003</v>
      </c>
      <c r="K4" s="7">
        <v>38</v>
      </c>
      <c r="L4" s="7">
        <v>36</v>
      </c>
      <c r="M4" s="7" t="s">
        <v>0</v>
      </c>
      <c r="N4" s="7">
        <v>15</v>
      </c>
      <c r="O4" s="7">
        <v>25</v>
      </c>
      <c r="P4" s="7" t="s">
        <v>0</v>
      </c>
      <c r="Q4" s="7">
        <v>34</v>
      </c>
      <c r="R4" s="7">
        <v>30</v>
      </c>
      <c r="S4" s="7">
        <v>33</v>
      </c>
      <c r="T4" s="7">
        <v>34.799999999999997</v>
      </c>
    </row>
    <row r="5" spans="1:20" x14ac:dyDescent="0.25">
      <c r="B5" s="8" t="s">
        <v>55</v>
      </c>
      <c r="C5" s="8" t="s">
        <v>0</v>
      </c>
      <c r="D5" s="8" t="s">
        <v>0</v>
      </c>
      <c r="E5" s="8">
        <v>0.1</v>
      </c>
      <c r="F5" s="8">
        <v>23</v>
      </c>
      <c r="G5" s="8">
        <v>20</v>
      </c>
      <c r="H5" s="8" t="s">
        <v>0</v>
      </c>
      <c r="I5" s="8">
        <v>14.6</v>
      </c>
      <c r="J5" s="8" t="s">
        <v>0</v>
      </c>
      <c r="K5" s="8" t="s">
        <v>0</v>
      </c>
      <c r="L5" s="8" t="s">
        <v>0</v>
      </c>
      <c r="M5" s="8">
        <v>25</v>
      </c>
      <c r="N5" s="8">
        <v>22</v>
      </c>
      <c r="O5" s="8">
        <v>19</v>
      </c>
      <c r="P5" s="8" t="s">
        <v>0</v>
      </c>
      <c r="Q5" s="8">
        <v>18</v>
      </c>
      <c r="R5" s="8">
        <v>12</v>
      </c>
      <c r="S5" s="8">
        <v>14</v>
      </c>
      <c r="T5" s="8">
        <v>0.1</v>
      </c>
    </row>
    <row r="6" spans="1:20" x14ac:dyDescent="0.25">
      <c r="B6" s="9" t="s">
        <v>56</v>
      </c>
      <c r="C6" s="9" t="s">
        <v>0</v>
      </c>
      <c r="D6" s="9" t="s">
        <v>0</v>
      </c>
      <c r="E6" s="9" t="s">
        <v>0</v>
      </c>
      <c r="F6" s="9" t="s">
        <v>0</v>
      </c>
      <c r="G6" s="9">
        <v>31</v>
      </c>
      <c r="H6" s="9" t="s">
        <v>0</v>
      </c>
      <c r="I6" s="9" t="s">
        <v>0</v>
      </c>
      <c r="J6" s="9" t="s">
        <v>0</v>
      </c>
      <c r="K6" s="9" t="s">
        <v>0</v>
      </c>
      <c r="L6" s="9" t="s">
        <v>0</v>
      </c>
      <c r="M6" s="9" t="s">
        <v>0</v>
      </c>
      <c r="N6" s="9" t="s">
        <v>0</v>
      </c>
      <c r="O6" s="9" t="s">
        <v>0</v>
      </c>
      <c r="P6" s="9">
        <v>39</v>
      </c>
      <c r="Q6" s="9" t="s">
        <v>0</v>
      </c>
      <c r="R6" s="9" t="s">
        <v>0</v>
      </c>
      <c r="S6" s="9" t="s">
        <v>0</v>
      </c>
      <c r="T6" s="9" t="s">
        <v>0</v>
      </c>
    </row>
    <row r="7" spans="1:20" x14ac:dyDescent="0.25">
      <c r="B7" s="10" t="s">
        <v>57</v>
      </c>
      <c r="C7" s="10" t="s">
        <v>0</v>
      </c>
      <c r="D7" s="10" t="s">
        <v>0</v>
      </c>
      <c r="E7" s="10" t="s">
        <v>0</v>
      </c>
      <c r="F7" s="10">
        <v>19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>
        <v>12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</row>
    <row r="8" spans="1:20" x14ac:dyDescent="0.25">
      <c r="B8" t="s">
        <v>143</v>
      </c>
      <c r="E8" s="37">
        <f>E4/E5</f>
        <v>327</v>
      </c>
      <c r="F8" s="37"/>
      <c r="G8" s="37"/>
      <c r="H8" s="37"/>
      <c r="I8" s="37">
        <f>ROUND(( I4/I5), 2)</f>
        <v>2.16</v>
      </c>
      <c r="J8" s="37"/>
      <c r="K8" s="37"/>
      <c r="L8" s="37"/>
      <c r="M8" s="37"/>
      <c r="N8" s="37">
        <f t="shared" ref="N8:T8" si="0">ROUND(( N4/N5), 2)</f>
        <v>0.68</v>
      </c>
      <c r="O8" s="37">
        <f t="shared" si="0"/>
        <v>1.32</v>
      </c>
      <c r="P8" s="37"/>
      <c r="Q8" s="37">
        <f t="shared" si="0"/>
        <v>1.89</v>
      </c>
      <c r="R8" s="37">
        <f t="shared" si="0"/>
        <v>2.5</v>
      </c>
      <c r="S8" s="37">
        <f t="shared" si="0"/>
        <v>2.36</v>
      </c>
      <c r="T8" s="37">
        <f t="shared" si="0"/>
        <v>348</v>
      </c>
    </row>
    <row r="12" spans="1:20" ht="38.25" customHeight="1" x14ac:dyDescent="0.25"/>
  </sheetData>
  <mergeCells count="15">
    <mergeCell ref="B1:T1"/>
    <mergeCell ref="Q2:R2"/>
    <mergeCell ref="S2:T2"/>
    <mergeCell ref="J2:L2"/>
    <mergeCell ref="C2:C3"/>
    <mergeCell ref="D2:D3"/>
    <mergeCell ref="E2:E3"/>
    <mergeCell ref="F2:F3"/>
    <mergeCell ref="P2:P3"/>
    <mergeCell ref="G2:G3"/>
    <mergeCell ref="H2:H3"/>
    <mergeCell ref="I2:I3"/>
    <mergeCell ref="M2:M3"/>
    <mergeCell ref="N2:N3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278"/>
  <sheetViews>
    <sheetView tabSelected="1" topLeftCell="F220" workbookViewId="0">
      <selection activeCell="AO226" sqref="AO226"/>
    </sheetView>
  </sheetViews>
  <sheetFormatPr defaultRowHeight="15" x14ac:dyDescent="0.25"/>
  <cols>
    <col min="1" max="1" width="9.28515625" customWidth="1"/>
    <col min="2" max="2" width="7.5703125" customWidth="1"/>
    <col min="3" max="3" width="6.7109375" customWidth="1"/>
    <col min="4" max="4" width="12.140625" customWidth="1"/>
    <col min="5" max="5" width="5.85546875" customWidth="1"/>
    <col min="6" max="6" width="8.28515625" customWidth="1"/>
    <col min="7" max="7" width="9" customWidth="1"/>
    <col min="8" max="8" width="7.7109375" customWidth="1"/>
    <col min="9" max="9" width="6.140625" customWidth="1"/>
    <col min="10" max="10" width="8.5703125" customWidth="1"/>
    <col min="11" max="11" width="4.28515625" customWidth="1"/>
    <col min="12" max="12" width="4.85546875" customWidth="1"/>
    <col min="13" max="13" width="5.140625" customWidth="1"/>
    <col min="14" max="14" width="6.28515625" customWidth="1"/>
    <col min="15" max="15" width="8.28515625" customWidth="1"/>
    <col min="16" max="16" width="5.28515625" customWidth="1"/>
    <col min="17" max="17" width="6" customWidth="1"/>
    <col min="18" max="18" width="4.7109375" customWidth="1"/>
    <col min="19" max="19" width="7.5703125" customWidth="1"/>
    <col min="20" max="20" width="5" customWidth="1"/>
    <col min="21" max="21" width="5.42578125" customWidth="1"/>
    <col min="22" max="22" width="9.7109375" customWidth="1"/>
    <col min="23" max="23" width="5" customWidth="1"/>
    <col min="24" max="24" width="6" customWidth="1"/>
    <col min="25" max="25" width="7.28515625" customWidth="1"/>
    <col min="26" max="26" width="5.5703125" customWidth="1"/>
    <col min="27" max="27" width="5.7109375" customWidth="1"/>
    <col min="28" max="28" width="6.5703125" customWidth="1"/>
    <col min="29" max="29" width="7.85546875" customWidth="1"/>
    <col min="30" max="30" width="5.28515625" customWidth="1"/>
    <col min="31" max="31" width="5.85546875" customWidth="1"/>
    <col min="32" max="32" width="5" customWidth="1"/>
    <col min="33" max="33" width="5.140625" customWidth="1"/>
    <col min="34" max="34" width="5.42578125" customWidth="1"/>
    <col min="35" max="35" width="5.28515625" customWidth="1"/>
    <col min="36" max="42" width="5.42578125" customWidth="1"/>
    <col min="43" max="43" width="7.42578125" customWidth="1"/>
    <col min="44" max="44" width="5.42578125" customWidth="1"/>
    <col min="45" max="46" width="7" customWidth="1"/>
    <col min="47" max="47" width="7.5703125" customWidth="1"/>
    <col min="48" max="48" width="7.42578125" customWidth="1"/>
    <col min="49" max="49" width="5.85546875" customWidth="1"/>
    <col min="50" max="50" width="4.5703125" customWidth="1"/>
    <col min="51" max="51" width="4" customWidth="1"/>
    <col min="52" max="53" width="4.5703125" customWidth="1"/>
    <col min="54" max="54" width="6" customWidth="1"/>
    <col min="55" max="55" width="9.140625" customWidth="1"/>
    <col min="56" max="56" width="8" customWidth="1"/>
  </cols>
  <sheetData>
    <row r="1" spans="1:23" x14ac:dyDescent="0.25">
      <c r="A1" s="103" t="s">
        <v>153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 ht="1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</row>
    <row r="3" spans="1:23" ht="15" customHeight="1" x14ac:dyDescent="0.25">
      <c r="A3" s="104" t="s">
        <v>154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</row>
    <row r="4" spans="1:23" ht="1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</row>
    <row r="5" spans="1:23" x14ac:dyDescent="0.25">
      <c r="A5" s="100" t="s">
        <v>79</v>
      </c>
      <c r="B5" s="100"/>
    </row>
    <row r="6" spans="1:23" x14ac:dyDescent="0.25">
      <c r="B6" t="s">
        <v>148</v>
      </c>
      <c r="F6" s="11">
        <v>210</v>
      </c>
      <c r="G6" t="s">
        <v>80</v>
      </c>
    </row>
    <row r="7" spans="1:23" x14ac:dyDescent="0.25">
      <c r="B7" t="s">
        <v>149</v>
      </c>
      <c r="F7" s="12">
        <v>11</v>
      </c>
      <c r="G7" t="s">
        <v>150</v>
      </c>
    </row>
    <row r="8" spans="1:23" x14ac:dyDescent="0.25">
      <c r="B8" t="s">
        <v>85</v>
      </c>
      <c r="F8" s="11">
        <v>3</v>
      </c>
      <c r="G8" t="s">
        <v>84</v>
      </c>
    </row>
    <row r="9" spans="1:23" x14ac:dyDescent="0.25">
      <c r="B9" t="s">
        <v>82</v>
      </c>
      <c r="F9" s="11" t="s">
        <v>83</v>
      </c>
    </row>
    <row r="10" spans="1:23" x14ac:dyDescent="0.25">
      <c r="B10" t="s">
        <v>151</v>
      </c>
      <c r="F10" s="11">
        <v>60</v>
      </c>
      <c r="G10" t="s">
        <v>152</v>
      </c>
    </row>
    <row r="12" spans="1:23" x14ac:dyDescent="0.25">
      <c r="A12" t="s">
        <v>98</v>
      </c>
    </row>
    <row r="13" spans="1:23" x14ac:dyDescent="0.25">
      <c r="B13" t="s">
        <v>155</v>
      </c>
    </row>
    <row r="14" spans="1:23" x14ac:dyDescent="0.25">
      <c r="B14" t="s">
        <v>156</v>
      </c>
    </row>
    <row r="15" spans="1:23" x14ac:dyDescent="0.25">
      <c r="B15" t="s">
        <v>157</v>
      </c>
    </row>
    <row r="16" spans="1:23" x14ac:dyDescent="0.25">
      <c r="B16" t="s">
        <v>158</v>
      </c>
    </row>
    <row r="17" spans="1:9" x14ac:dyDescent="0.25">
      <c r="B17" t="s">
        <v>159</v>
      </c>
    </row>
    <row r="18" spans="1:9" x14ac:dyDescent="0.25">
      <c r="B18" t="s">
        <v>160</v>
      </c>
    </row>
    <row r="19" spans="1:9" x14ac:dyDescent="0.25">
      <c r="B19" t="s">
        <v>161</v>
      </c>
    </row>
    <row r="20" spans="1:9" x14ac:dyDescent="0.25">
      <c r="B20" t="s">
        <v>162</v>
      </c>
    </row>
    <row r="21" spans="1:9" x14ac:dyDescent="0.25">
      <c r="B21" t="s">
        <v>163</v>
      </c>
    </row>
    <row r="22" spans="1:9" x14ac:dyDescent="0.25">
      <c r="B22" t="s">
        <v>164</v>
      </c>
    </row>
    <row r="23" spans="1:9" x14ac:dyDescent="0.25">
      <c r="B23" t="s">
        <v>165</v>
      </c>
    </row>
    <row r="24" spans="1:9" x14ac:dyDescent="0.25">
      <c r="B24" t="s">
        <v>166</v>
      </c>
    </row>
    <row r="26" spans="1:9" x14ac:dyDescent="0.25">
      <c r="A26" s="105" t="s">
        <v>185</v>
      </c>
      <c r="B26" s="105"/>
      <c r="C26" s="105"/>
      <c r="D26" s="105"/>
      <c r="E26" s="105"/>
      <c r="F26" s="105"/>
      <c r="G26" s="105"/>
      <c r="H26" s="105"/>
      <c r="I26" s="105"/>
    </row>
    <row r="27" spans="1:9" x14ac:dyDescent="0.25">
      <c r="A27" s="105"/>
      <c r="B27" s="105"/>
      <c r="C27" s="105"/>
      <c r="D27" s="105"/>
      <c r="E27" s="105"/>
      <c r="F27" s="105"/>
      <c r="G27" s="105"/>
      <c r="H27" s="105"/>
      <c r="I27" s="105"/>
    </row>
    <row r="28" spans="1:9" ht="15" customHeight="1" x14ac:dyDescent="0.25">
      <c r="A28" s="92" t="s">
        <v>13</v>
      </c>
      <c r="B28" s="92" t="s">
        <v>167</v>
      </c>
      <c r="C28" s="92"/>
      <c r="D28" s="98" t="s">
        <v>186</v>
      </c>
      <c r="E28" s="56"/>
      <c r="F28" s="56"/>
      <c r="G28" s="56"/>
      <c r="H28" s="56"/>
    </row>
    <row r="29" spans="1:9" ht="25.5" x14ac:dyDescent="0.25">
      <c r="A29" s="92"/>
      <c r="B29" s="51" t="s">
        <v>184</v>
      </c>
      <c r="C29" s="40" t="s">
        <v>168</v>
      </c>
      <c r="D29" s="98"/>
      <c r="E29" s="56"/>
      <c r="F29" s="57"/>
      <c r="G29" s="57"/>
      <c r="H29" s="57"/>
    </row>
    <row r="30" spans="1:9" ht="25.5" x14ac:dyDescent="0.25">
      <c r="A30" s="54" t="s">
        <v>179</v>
      </c>
      <c r="B30" s="52">
        <v>77.400000000000006</v>
      </c>
      <c r="C30" s="55">
        <v>4.2</v>
      </c>
      <c r="D30" s="58">
        <f t="shared" ref="D30:D54" si="0">B30+C30</f>
        <v>81.600000000000009</v>
      </c>
      <c r="E30" s="53"/>
      <c r="F30" s="57"/>
      <c r="G30" s="57"/>
      <c r="H30" s="57"/>
    </row>
    <row r="31" spans="1:9" ht="25.5" x14ac:dyDescent="0.25">
      <c r="A31" s="54" t="s">
        <v>180</v>
      </c>
      <c r="B31" s="52">
        <v>5.38</v>
      </c>
      <c r="C31" s="55">
        <v>0.28999999999999998</v>
      </c>
      <c r="D31" s="58">
        <f t="shared" si="0"/>
        <v>5.67</v>
      </c>
      <c r="E31" s="53"/>
      <c r="F31" s="57"/>
      <c r="G31" s="57"/>
      <c r="H31" s="57"/>
    </row>
    <row r="32" spans="1:9" x14ac:dyDescent="0.25">
      <c r="A32" s="54" t="s">
        <v>69</v>
      </c>
      <c r="B32" s="52">
        <v>780</v>
      </c>
      <c r="C32" s="55">
        <v>42</v>
      </c>
      <c r="D32" s="58">
        <f t="shared" si="0"/>
        <v>822</v>
      </c>
      <c r="E32" s="53"/>
      <c r="F32" s="57"/>
      <c r="G32" s="57"/>
      <c r="H32" s="57"/>
    </row>
    <row r="33" spans="1:17" x14ac:dyDescent="0.25">
      <c r="A33" s="54" t="s">
        <v>169</v>
      </c>
      <c r="B33" s="52">
        <v>43</v>
      </c>
      <c r="C33" s="55">
        <v>2.2999999999999998</v>
      </c>
      <c r="D33" s="58">
        <f t="shared" si="0"/>
        <v>45.3</v>
      </c>
      <c r="E33" s="53"/>
      <c r="F33" s="57"/>
      <c r="G33" s="57"/>
      <c r="H33" s="57"/>
    </row>
    <row r="34" spans="1:17" ht="31.5" customHeight="1" x14ac:dyDescent="0.25">
      <c r="A34" s="54" t="s">
        <v>170</v>
      </c>
      <c r="B34" s="52">
        <v>25.8</v>
      </c>
      <c r="C34" s="55">
        <v>1.4</v>
      </c>
      <c r="D34" s="58">
        <f t="shared" si="0"/>
        <v>27.2</v>
      </c>
      <c r="E34" s="53"/>
      <c r="F34" s="57"/>
      <c r="G34" s="57"/>
      <c r="H34" s="57"/>
    </row>
    <row r="35" spans="1:17" ht="25.5" x14ac:dyDescent="0.25">
      <c r="A35" s="54" t="s">
        <v>181</v>
      </c>
      <c r="B35" s="52">
        <v>377</v>
      </c>
      <c r="C35" s="55">
        <v>20</v>
      </c>
      <c r="D35" s="58">
        <f t="shared" si="0"/>
        <v>397</v>
      </c>
      <c r="E35" s="53"/>
      <c r="F35" s="57"/>
      <c r="G35" s="57"/>
      <c r="H35" s="57"/>
    </row>
    <row r="36" spans="1:17" x14ac:dyDescent="0.25">
      <c r="A36" s="54" t="s">
        <v>70</v>
      </c>
      <c r="B36" s="52">
        <v>31</v>
      </c>
      <c r="C36" s="55">
        <v>1.7</v>
      </c>
      <c r="D36" s="58">
        <f t="shared" si="0"/>
        <v>32.700000000000003</v>
      </c>
      <c r="E36" s="53"/>
      <c r="F36" s="57"/>
      <c r="G36" s="57"/>
      <c r="H36" s="57"/>
    </row>
    <row r="37" spans="1:17" x14ac:dyDescent="0.25">
      <c r="A37" s="54" t="s">
        <v>71</v>
      </c>
      <c r="B37" s="52">
        <v>50</v>
      </c>
      <c r="C37" s="55">
        <v>2.7</v>
      </c>
      <c r="D37" s="58">
        <f t="shared" si="0"/>
        <v>52.7</v>
      </c>
      <c r="E37" s="53"/>
      <c r="F37" s="57"/>
      <c r="G37" s="57"/>
      <c r="H37" s="57"/>
    </row>
    <row r="38" spans="1:17" x14ac:dyDescent="0.25">
      <c r="A38" s="54" t="s">
        <v>72</v>
      </c>
      <c r="B38" s="52">
        <v>41</v>
      </c>
      <c r="C38" s="55">
        <v>2.2000000000000002</v>
      </c>
      <c r="D38" s="58">
        <f t="shared" si="0"/>
        <v>43.2</v>
      </c>
      <c r="E38" s="53"/>
      <c r="F38" s="57"/>
      <c r="G38" s="57"/>
      <c r="H38" s="57"/>
    </row>
    <row r="39" spans="1:17" x14ac:dyDescent="0.25">
      <c r="A39" s="54" t="s">
        <v>73</v>
      </c>
      <c r="B39" s="52">
        <v>624</v>
      </c>
      <c r="C39" s="55">
        <v>34</v>
      </c>
      <c r="D39" s="58">
        <f t="shared" si="0"/>
        <v>658</v>
      </c>
      <c r="E39" s="53"/>
      <c r="F39" s="57"/>
      <c r="G39" s="57"/>
      <c r="H39" s="57"/>
    </row>
    <row r="40" spans="1:17" x14ac:dyDescent="0.25">
      <c r="A40" s="54" t="s">
        <v>74</v>
      </c>
      <c r="B40" s="52">
        <v>91</v>
      </c>
      <c r="C40" s="55">
        <v>5</v>
      </c>
      <c r="D40" s="58">
        <f t="shared" si="0"/>
        <v>96</v>
      </c>
      <c r="E40" s="53"/>
      <c r="F40" s="57"/>
      <c r="G40" s="57"/>
      <c r="H40" s="57"/>
    </row>
    <row r="41" spans="1:17" x14ac:dyDescent="0.25">
      <c r="A41" s="54" t="s">
        <v>75</v>
      </c>
      <c r="B41" s="52">
        <v>468</v>
      </c>
      <c r="C41" s="55">
        <v>25</v>
      </c>
      <c r="D41" s="58">
        <f t="shared" si="0"/>
        <v>493</v>
      </c>
      <c r="E41" s="53"/>
      <c r="F41" s="57"/>
      <c r="G41" s="57"/>
      <c r="H41" s="57"/>
    </row>
    <row r="42" spans="1:17" x14ac:dyDescent="0.25">
      <c r="A42" s="54" t="s">
        <v>77</v>
      </c>
      <c r="B42" s="52">
        <v>253</v>
      </c>
      <c r="C42" s="55">
        <v>14</v>
      </c>
      <c r="D42" s="58">
        <f t="shared" si="0"/>
        <v>267</v>
      </c>
      <c r="E42" s="53"/>
      <c r="F42" s="57"/>
      <c r="G42" s="57"/>
      <c r="H42" s="57"/>
    </row>
    <row r="43" spans="1:17" x14ac:dyDescent="0.25">
      <c r="A43" s="54" t="s">
        <v>76</v>
      </c>
      <c r="B43" s="52">
        <v>9</v>
      </c>
      <c r="C43" s="55">
        <v>0.5</v>
      </c>
      <c r="D43" s="58">
        <f t="shared" si="0"/>
        <v>9.5</v>
      </c>
      <c r="E43" s="53"/>
      <c r="F43" s="57"/>
      <c r="G43" s="57"/>
      <c r="H43" s="57"/>
    </row>
    <row r="44" spans="1:17" x14ac:dyDescent="0.25">
      <c r="A44" s="54" t="s">
        <v>78</v>
      </c>
      <c r="B44" s="52">
        <v>1.9</v>
      </c>
      <c r="C44" s="55">
        <v>0.1</v>
      </c>
      <c r="D44" s="58">
        <f t="shared" si="0"/>
        <v>2</v>
      </c>
      <c r="E44" s="53"/>
      <c r="F44" s="57"/>
      <c r="G44" s="57"/>
      <c r="H44" s="57"/>
    </row>
    <row r="45" spans="1:17" x14ac:dyDescent="0.25">
      <c r="A45" s="54" t="s">
        <v>183</v>
      </c>
      <c r="B45" s="52">
        <v>62</v>
      </c>
      <c r="C45" s="55">
        <v>3.4</v>
      </c>
      <c r="D45" s="58">
        <f t="shared" si="0"/>
        <v>65.400000000000006</v>
      </c>
      <c r="E45" s="53"/>
      <c r="F45" s="57"/>
      <c r="G45" s="57"/>
      <c r="H45" s="57"/>
    </row>
    <row r="46" spans="1:17" ht="28.5" x14ac:dyDescent="0.25">
      <c r="A46" s="54" t="s">
        <v>182</v>
      </c>
      <c r="B46" s="52">
        <v>31</v>
      </c>
      <c r="C46" s="55">
        <v>1.7</v>
      </c>
      <c r="D46" s="58">
        <f t="shared" si="0"/>
        <v>32.700000000000003</v>
      </c>
      <c r="E46" s="53"/>
      <c r="F46" s="99" t="s">
        <v>187</v>
      </c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</row>
    <row r="47" spans="1:17" ht="25.5" x14ac:dyDescent="0.25">
      <c r="A47" s="55" t="s">
        <v>171</v>
      </c>
      <c r="B47" s="52">
        <v>3.1</v>
      </c>
      <c r="C47" s="55">
        <v>0.17</v>
      </c>
      <c r="D47" s="58">
        <f t="shared" si="0"/>
        <v>3.27</v>
      </c>
      <c r="E47" s="53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</row>
    <row r="48" spans="1:17" x14ac:dyDescent="0.25">
      <c r="A48" s="55" t="s">
        <v>172</v>
      </c>
      <c r="B48" s="52">
        <v>220</v>
      </c>
      <c r="C48" s="55">
        <v>12</v>
      </c>
      <c r="D48" s="58">
        <f t="shared" si="0"/>
        <v>232</v>
      </c>
      <c r="E48" s="53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</row>
    <row r="49" spans="1:17" x14ac:dyDescent="0.25">
      <c r="A49" s="55" t="s">
        <v>173</v>
      </c>
      <c r="B49" s="52">
        <v>15</v>
      </c>
      <c r="C49" s="55">
        <v>0.8</v>
      </c>
      <c r="D49" s="58">
        <f t="shared" si="0"/>
        <v>15.8</v>
      </c>
      <c r="E49" s="53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</row>
    <row r="50" spans="1:17" ht="15" customHeight="1" x14ac:dyDescent="0.25">
      <c r="A50" s="55" t="s">
        <v>174</v>
      </c>
      <c r="B50" s="52">
        <v>38</v>
      </c>
      <c r="C50" s="55">
        <v>2</v>
      </c>
      <c r="D50" s="58">
        <f t="shared" si="0"/>
        <v>40</v>
      </c>
      <c r="E50" s="53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</row>
    <row r="51" spans="1:17" x14ac:dyDescent="0.25">
      <c r="A51" s="55" t="s">
        <v>175</v>
      </c>
      <c r="B51" s="52">
        <v>124</v>
      </c>
      <c r="C51" s="55">
        <v>6.7</v>
      </c>
      <c r="D51" s="58">
        <f t="shared" si="0"/>
        <v>130.69999999999999</v>
      </c>
      <c r="E51" s="53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</row>
    <row r="52" spans="1:17" x14ac:dyDescent="0.25">
      <c r="A52" s="55" t="s">
        <v>176</v>
      </c>
      <c r="B52" s="52">
        <v>6.2</v>
      </c>
      <c r="C52" s="55">
        <v>0.34</v>
      </c>
      <c r="D52" s="58">
        <f t="shared" si="0"/>
        <v>6.54</v>
      </c>
      <c r="E52" s="53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</row>
    <row r="53" spans="1:17" x14ac:dyDescent="0.25">
      <c r="A53" s="55" t="s">
        <v>177</v>
      </c>
      <c r="B53" s="52">
        <v>436</v>
      </c>
      <c r="C53" s="55">
        <v>23</v>
      </c>
      <c r="D53" s="58">
        <f t="shared" si="0"/>
        <v>459</v>
      </c>
      <c r="E53" s="53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</row>
    <row r="54" spans="1:17" x14ac:dyDescent="0.25">
      <c r="A54" s="55" t="s">
        <v>178</v>
      </c>
      <c r="B54" s="52">
        <v>156</v>
      </c>
      <c r="C54" s="55">
        <v>8.4</v>
      </c>
      <c r="D54" s="58">
        <f t="shared" si="0"/>
        <v>164.4</v>
      </c>
      <c r="E54" s="53"/>
      <c r="F54" s="57"/>
      <c r="G54" s="57"/>
      <c r="H54" s="57"/>
    </row>
    <row r="55" spans="1:17" x14ac:dyDescent="0.25">
      <c r="D55" s="57"/>
      <c r="E55" s="57"/>
      <c r="F55" s="57"/>
      <c r="G55" s="57"/>
      <c r="H55" s="57"/>
    </row>
    <row r="56" spans="1:17" x14ac:dyDescent="0.25">
      <c r="A56" t="s">
        <v>188</v>
      </c>
    </row>
    <row r="57" spans="1:17" x14ac:dyDescent="0.25">
      <c r="B57" t="s">
        <v>189</v>
      </c>
    </row>
    <row r="58" spans="1:17" x14ac:dyDescent="0.25">
      <c r="B58" t="s">
        <v>190</v>
      </c>
    </row>
    <row r="59" spans="1:17" x14ac:dyDescent="0.25">
      <c r="B59" t="s">
        <v>191</v>
      </c>
    </row>
    <row r="60" spans="1:17" x14ac:dyDescent="0.25">
      <c r="B60" t="s">
        <v>192</v>
      </c>
    </row>
    <row r="62" spans="1:17" x14ac:dyDescent="0.25">
      <c r="A62" t="s">
        <v>90</v>
      </c>
    </row>
    <row r="63" spans="1:17" x14ac:dyDescent="0.25">
      <c r="A63" t="s">
        <v>92</v>
      </c>
      <c r="G63" s="58">
        <f>D30</f>
        <v>81.600000000000009</v>
      </c>
      <c r="H63" t="s">
        <v>193</v>
      </c>
    </row>
    <row r="64" spans="1:17" x14ac:dyDescent="0.25">
      <c r="B64" t="str">
        <f>B57</f>
        <v xml:space="preserve"> - концентраты - 50-75%</v>
      </c>
      <c r="E64" s="1" t="s">
        <v>91</v>
      </c>
      <c r="F64" s="43">
        <v>63</v>
      </c>
      <c r="G64" t="s">
        <v>81</v>
      </c>
      <c r="H64" s="1" t="s">
        <v>93</v>
      </c>
      <c r="I64" s="11">
        <f>G63</f>
        <v>81.600000000000009</v>
      </c>
      <c r="J64" s="3" t="s">
        <v>91</v>
      </c>
      <c r="K64" s="64">
        <f xml:space="preserve"> ROUND( (F64*I64/100), 1)</f>
        <v>51.4</v>
      </c>
      <c r="L64" t="s">
        <v>193</v>
      </c>
    </row>
    <row r="65" spans="1:21" x14ac:dyDescent="0.25">
      <c r="B65" t="str">
        <f>B58</f>
        <v xml:space="preserve"> - грубые - 7-10%</v>
      </c>
      <c r="E65" s="1" t="s">
        <v>91</v>
      </c>
      <c r="F65" s="15">
        <v>5</v>
      </c>
      <c r="G65" t="s">
        <v>81</v>
      </c>
      <c r="H65" s="1" t="s">
        <v>93</v>
      </c>
      <c r="I65" s="15">
        <f>G63</f>
        <v>81.600000000000009</v>
      </c>
      <c r="J65" s="3" t="s">
        <v>91</v>
      </c>
      <c r="K65" s="64">
        <f xml:space="preserve"> ROUND( (F65*I65/100), 1)</f>
        <v>4.0999999999999996</v>
      </c>
      <c r="L65" t="s">
        <v>193</v>
      </c>
      <c r="R65">
        <f>G63</f>
        <v>81.600000000000009</v>
      </c>
      <c r="S65" t="s">
        <v>94</v>
      </c>
    </row>
    <row r="66" spans="1:21" x14ac:dyDescent="0.25">
      <c r="B66" t="str">
        <f>B60</f>
        <v xml:space="preserve"> - жив. происх. - 5-7%</v>
      </c>
      <c r="E66" s="42" t="s">
        <v>91</v>
      </c>
      <c r="F66" s="59">
        <v>7</v>
      </c>
      <c r="G66" t="s">
        <v>81</v>
      </c>
      <c r="H66" s="42" t="s">
        <v>93</v>
      </c>
      <c r="I66" s="59">
        <f>G63</f>
        <v>81.600000000000009</v>
      </c>
      <c r="J66" s="41" t="s">
        <v>91</v>
      </c>
      <c r="K66" s="64">
        <f xml:space="preserve"> ROUND( (F66*I66/100), 1)</f>
        <v>5.7</v>
      </c>
      <c r="L66" t="s">
        <v>193</v>
      </c>
      <c r="N66" s="42"/>
      <c r="P66" s="42"/>
      <c r="R66" s="42"/>
    </row>
    <row r="67" spans="1:21" x14ac:dyDescent="0.25">
      <c r="B67" t="str">
        <f>B59</f>
        <v xml:space="preserve"> - сочные - 25-35%</v>
      </c>
      <c r="E67" s="1" t="s">
        <v>91</v>
      </c>
      <c r="F67" s="43">
        <v>25</v>
      </c>
      <c r="G67" t="s">
        <v>81</v>
      </c>
      <c r="H67" s="1" t="s">
        <v>93</v>
      </c>
      <c r="I67" s="43">
        <f>G63</f>
        <v>81.600000000000009</v>
      </c>
      <c r="J67" s="3" t="s">
        <v>91</v>
      </c>
      <c r="K67" s="64">
        <f xml:space="preserve"> ROUND( (F67*I67/100), 1)</f>
        <v>20.399999999999999</v>
      </c>
      <c r="L67" t="s">
        <v>193</v>
      </c>
    </row>
    <row r="68" spans="1:21" x14ac:dyDescent="0.25">
      <c r="F68" s="62">
        <f>SUM(F64:F67)</f>
        <v>100</v>
      </c>
      <c r="G68" t="s">
        <v>81</v>
      </c>
      <c r="M68" s="61">
        <f>K64</f>
        <v>51.4</v>
      </c>
      <c r="N68" s="1" t="s">
        <v>89</v>
      </c>
      <c r="O68" s="61">
        <f>K65</f>
        <v>4.0999999999999996</v>
      </c>
      <c r="P68" s="1" t="s">
        <v>89</v>
      </c>
      <c r="Q68" s="61">
        <f>K66</f>
        <v>5.7</v>
      </c>
      <c r="R68" s="42" t="s">
        <v>89</v>
      </c>
      <c r="S68" s="61">
        <f>K67</f>
        <v>20.399999999999999</v>
      </c>
      <c r="T68" t="s">
        <v>91</v>
      </c>
      <c r="U68" s="60">
        <f xml:space="preserve"> ROUND( SUM(M68,O68,Q68,S68), 1)</f>
        <v>81.599999999999994</v>
      </c>
    </row>
    <row r="69" spans="1:21" x14ac:dyDescent="0.25">
      <c r="A69" t="s">
        <v>95</v>
      </c>
    </row>
    <row r="70" spans="1:21" x14ac:dyDescent="0.25">
      <c r="B70" t="s">
        <v>96</v>
      </c>
    </row>
    <row r="72" spans="1:21" x14ac:dyDescent="0.25">
      <c r="B72" t="s">
        <v>104</v>
      </c>
    </row>
    <row r="73" spans="1:21" x14ac:dyDescent="0.25">
      <c r="C73" s="23" t="s">
        <v>101</v>
      </c>
    </row>
    <row r="74" spans="1:21" x14ac:dyDescent="0.25">
      <c r="D74" t="s">
        <v>194</v>
      </c>
      <c r="H74">
        <v>5</v>
      </c>
      <c r="I74" t="s">
        <v>81</v>
      </c>
    </row>
    <row r="75" spans="1:21" x14ac:dyDescent="0.25">
      <c r="G75" s="58">
        <f>F65</f>
        <v>5</v>
      </c>
      <c r="H75" s="19">
        <f>SUM(H74:H74)</f>
        <v>5</v>
      </c>
      <c r="I75" t="s">
        <v>81</v>
      </c>
    </row>
    <row r="77" spans="1:21" x14ac:dyDescent="0.25">
      <c r="C77" s="23" t="s">
        <v>108</v>
      </c>
    </row>
    <row r="78" spans="1:21" x14ac:dyDescent="0.25">
      <c r="D78" t="s">
        <v>195</v>
      </c>
      <c r="H78">
        <v>10</v>
      </c>
      <c r="I78" t="s">
        <v>81</v>
      </c>
    </row>
    <row r="79" spans="1:21" x14ac:dyDescent="0.25">
      <c r="D79" t="s">
        <v>99</v>
      </c>
      <c r="H79">
        <v>8</v>
      </c>
      <c r="I79" t="s">
        <v>81</v>
      </c>
    </row>
    <row r="80" spans="1:21" x14ac:dyDescent="0.25">
      <c r="D80" t="s">
        <v>100</v>
      </c>
      <c r="H80">
        <v>8</v>
      </c>
      <c r="I80" t="s">
        <v>81</v>
      </c>
    </row>
    <row r="81" spans="2:13" x14ac:dyDescent="0.25">
      <c r="G81" s="58">
        <f>F67</f>
        <v>25</v>
      </c>
      <c r="H81" s="19">
        <f>SUM(H78:H80)</f>
        <v>26</v>
      </c>
      <c r="I81" t="s">
        <v>81</v>
      </c>
    </row>
    <row r="83" spans="2:13" x14ac:dyDescent="0.25">
      <c r="C83" s="23" t="s">
        <v>196</v>
      </c>
    </row>
    <row r="84" spans="2:13" x14ac:dyDescent="0.25">
      <c r="D84" t="s">
        <v>197</v>
      </c>
      <c r="H84">
        <v>5</v>
      </c>
      <c r="I84" t="s">
        <v>81</v>
      </c>
    </row>
    <row r="85" spans="2:13" x14ac:dyDescent="0.25">
      <c r="D85" t="s">
        <v>198</v>
      </c>
      <c r="H85">
        <v>2</v>
      </c>
      <c r="I85" t="s">
        <v>81</v>
      </c>
    </row>
    <row r="86" spans="2:13" x14ac:dyDescent="0.25">
      <c r="G86" s="58">
        <f>F66</f>
        <v>7</v>
      </c>
      <c r="H86" s="19">
        <f>SUM(H84:H85)</f>
        <v>7</v>
      </c>
      <c r="I86" t="s">
        <v>81</v>
      </c>
    </row>
    <row r="90" spans="2:13" x14ac:dyDescent="0.25">
      <c r="B90" t="s">
        <v>105</v>
      </c>
    </row>
    <row r="91" spans="2:13" x14ac:dyDescent="0.25">
      <c r="B91" s="23" t="s">
        <v>101</v>
      </c>
      <c r="D91" s="1" t="s">
        <v>91</v>
      </c>
      <c r="E91" s="14">
        <f>K65</f>
        <v>4.0999999999999996</v>
      </c>
      <c r="F91" t="s">
        <v>199</v>
      </c>
    </row>
    <row r="92" spans="2:13" x14ac:dyDescent="0.25">
      <c r="B92" s="24"/>
      <c r="C92" t="s">
        <v>194</v>
      </c>
      <c r="G92">
        <v>100</v>
      </c>
      <c r="H92" t="s">
        <v>81</v>
      </c>
      <c r="I92" s="42" t="s">
        <v>86</v>
      </c>
      <c r="J92" s="42">
        <f>E91</f>
        <v>4.0999999999999996</v>
      </c>
      <c r="K92" s="42" t="s">
        <v>91</v>
      </c>
      <c r="L92" s="63">
        <f>G92*J92/100</f>
        <v>4.0999999999999996</v>
      </c>
      <c r="M92" t="s">
        <v>199</v>
      </c>
    </row>
    <row r="93" spans="2:13" x14ac:dyDescent="0.25">
      <c r="B93" s="24"/>
      <c r="C93" s="102" t="s">
        <v>200</v>
      </c>
      <c r="D93" s="102"/>
      <c r="E93" s="102"/>
      <c r="F93" s="102"/>
      <c r="G93" s="65">
        <f>SUM(G92)</f>
        <v>100</v>
      </c>
      <c r="I93" s="100" t="s">
        <v>103</v>
      </c>
      <c r="J93" s="100"/>
      <c r="K93" s="101"/>
      <c r="L93" s="16">
        <f>SUM(L90:L92)</f>
        <v>4.0999999999999996</v>
      </c>
    </row>
    <row r="94" spans="2:13" x14ac:dyDescent="0.25">
      <c r="B94" s="24"/>
      <c r="C94" s="24"/>
      <c r="D94" s="24"/>
      <c r="E94" s="24"/>
      <c r="F94" s="24"/>
      <c r="G94" s="24"/>
      <c r="I94" s="42"/>
      <c r="J94" s="42"/>
      <c r="K94" s="42"/>
      <c r="L94" s="42"/>
    </row>
    <row r="95" spans="2:13" x14ac:dyDescent="0.25">
      <c r="B95" s="24"/>
      <c r="C95" s="24"/>
      <c r="D95" s="25"/>
      <c r="E95" s="21"/>
    </row>
    <row r="96" spans="2:13" x14ac:dyDescent="0.25">
      <c r="B96" s="23" t="s">
        <v>108</v>
      </c>
      <c r="D96" s="42" t="s">
        <v>91</v>
      </c>
      <c r="E96" s="14">
        <f>K67</f>
        <v>20.399999999999999</v>
      </c>
      <c r="F96" t="s">
        <v>199</v>
      </c>
    </row>
    <row r="97" spans="1:30" x14ac:dyDescent="0.25">
      <c r="B97" s="24"/>
      <c r="C97" t="s">
        <v>195</v>
      </c>
      <c r="G97">
        <v>60</v>
      </c>
      <c r="H97" t="s">
        <v>81</v>
      </c>
      <c r="I97" s="42" t="s">
        <v>86</v>
      </c>
      <c r="J97" s="42">
        <f>E96</f>
        <v>20.399999999999999</v>
      </c>
      <c r="K97" s="42" t="s">
        <v>91</v>
      </c>
      <c r="L97" s="63">
        <f>G97*J97/100</f>
        <v>12.24</v>
      </c>
      <c r="M97" t="s">
        <v>199</v>
      </c>
    </row>
    <row r="98" spans="1:30" x14ac:dyDescent="0.25">
      <c r="B98" s="24"/>
      <c r="C98" t="s">
        <v>99</v>
      </c>
      <c r="G98">
        <v>30</v>
      </c>
      <c r="H98" t="s">
        <v>81</v>
      </c>
      <c r="I98" s="42" t="s">
        <v>86</v>
      </c>
      <c r="J98" s="42">
        <f>E96</f>
        <v>20.399999999999999</v>
      </c>
      <c r="K98" s="42" t="s">
        <v>91</v>
      </c>
      <c r="L98" s="63">
        <f>G98*J98/100</f>
        <v>6.12</v>
      </c>
      <c r="M98" t="s">
        <v>199</v>
      </c>
    </row>
    <row r="99" spans="1:30" x14ac:dyDescent="0.25">
      <c r="B99" s="24"/>
      <c r="C99" t="s">
        <v>100</v>
      </c>
      <c r="G99">
        <v>10</v>
      </c>
      <c r="H99" t="s">
        <v>81</v>
      </c>
      <c r="I99" s="42" t="s">
        <v>86</v>
      </c>
      <c r="J99" s="42">
        <f>E96</f>
        <v>20.399999999999999</v>
      </c>
      <c r="K99" s="42" t="s">
        <v>91</v>
      </c>
      <c r="L99" s="63">
        <f>G99*J99/100</f>
        <v>2.04</v>
      </c>
      <c r="M99" t="s">
        <v>199</v>
      </c>
    </row>
    <row r="100" spans="1:30" x14ac:dyDescent="0.25">
      <c r="B100" s="24"/>
      <c r="C100" s="102" t="s">
        <v>200</v>
      </c>
      <c r="D100" s="102"/>
      <c r="E100" s="102"/>
      <c r="F100" s="102"/>
      <c r="G100" s="65">
        <f>SUM(G97:G99)</f>
        <v>100</v>
      </c>
      <c r="I100" s="100" t="s">
        <v>103</v>
      </c>
      <c r="J100" s="100"/>
      <c r="K100" s="101"/>
      <c r="L100" s="16">
        <f>SUM(L97:L99)</f>
        <v>20.399999999999999</v>
      </c>
    </row>
    <row r="102" spans="1:30" x14ac:dyDescent="0.25">
      <c r="B102" s="24"/>
      <c r="C102" s="24"/>
      <c r="D102" s="25"/>
      <c r="E102" s="21"/>
    </row>
    <row r="103" spans="1:30" x14ac:dyDescent="0.25">
      <c r="B103" s="23" t="s">
        <v>196</v>
      </c>
      <c r="D103" s="1" t="s">
        <v>91</v>
      </c>
      <c r="E103" s="66">
        <f>K66</f>
        <v>5.7</v>
      </c>
      <c r="F103" t="s">
        <v>199</v>
      </c>
    </row>
    <row r="104" spans="1:30" x14ac:dyDescent="0.25">
      <c r="C104" t="s">
        <v>197</v>
      </c>
      <c r="G104" s="1" t="s">
        <v>97</v>
      </c>
      <c r="H104">
        <v>80</v>
      </c>
      <c r="I104" t="s">
        <v>81</v>
      </c>
      <c r="J104" s="1" t="s">
        <v>86</v>
      </c>
      <c r="K104">
        <f>E103</f>
        <v>5.7</v>
      </c>
      <c r="L104" s="1" t="s">
        <v>91</v>
      </c>
      <c r="M104" s="13">
        <f>K104*H104/100</f>
        <v>4.5599999999999996</v>
      </c>
      <c r="N104" t="s">
        <v>199</v>
      </c>
      <c r="P104" s="1"/>
    </row>
    <row r="105" spans="1:30" x14ac:dyDescent="0.25">
      <c r="C105" t="s">
        <v>198</v>
      </c>
      <c r="G105" s="1" t="s">
        <v>97</v>
      </c>
      <c r="H105">
        <v>20</v>
      </c>
      <c r="I105" t="s">
        <v>81</v>
      </c>
      <c r="J105" s="1" t="s">
        <v>86</v>
      </c>
      <c r="K105">
        <f>E103</f>
        <v>5.7</v>
      </c>
      <c r="L105" s="1" t="s">
        <v>91</v>
      </c>
      <c r="M105" s="13">
        <f t="shared" ref="M105" si="1">K105*H105/100</f>
        <v>1.1399999999999999</v>
      </c>
      <c r="N105" t="s">
        <v>199</v>
      </c>
      <c r="P105" s="1"/>
    </row>
    <row r="106" spans="1:30" x14ac:dyDescent="0.25">
      <c r="C106" s="102" t="s">
        <v>102</v>
      </c>
      <c r="D106" s="102"/>
      <c r="E106" s="102"/>
      <c r="F106" s="102"/>
      <c r="G106" s="102"/>
      <c r="H106" s="19">
        <f>SUM(H104:H105)</f>
        <v>100</v>
      </c>
      <c r="I106" t="s">
        <v>81</v>
      </c>
      <c r="J106" s="100" t="s">
        <v>103</v>
      </c>
      <c r="K106" s="100"/>
      <c r="L106" s="101"/>
      <c r="M106" s="16">
        <f>SUM(M104:M105)</f>
        <v>5.6999999999999993</v>
      </c>
    </row>
    <row r="107" spans="1:30" x14ac:dyDescent="0.25">
      <c r="A107" s="24"/>
      <c r="B107" s="24"/>
      <c r="C107" s="25"/>
      <c r="D107" s="25"/>
      <c r="E107" s="25"/>
      <c r="F107" s="25"/>
      <c r="G107" s="25"/>
      <c r="H107" s="20"/>
      <c r="I107" s="24"/>
      <c r="J107" s="26"/>
      <c r="K107" s="26"/>
      <c r="L107" s="22"/>
      <c r="M107" s="21"/>
      <c r="N107" s="24"/>
    </row>
    <row r="108" spans="1:30" x14ac:dyDescent="0.25">
      <c r="A108" s="24"/>
      <c r="B108" s="24"/>
      <c r="C108" s="25"/>
      <c r="D108" s="25"/>
      <c r="E108" s="25"/>
      <c r="F108" s="25"/>
      <c r="G108" s="25"/>
      <c r="H108" s="20"/>
      <c r="I108" s="24"/>
      <c r="J108" s="26"/>
      <c r="K108" s="26"/>
      <c r="L108" s="22"/>
      <c r="M108" s="21"/>
      <c r="N108" s="24"/>
    </row>
    <row r="109" spans="1:30" x14ac:dyDescent="0.25">
      <c r="B109" t="s">
        <v>106</v>
      </c>
    </row>
    <row r="110" spans="1:30" x14ac:dyDescent="0.25">
      <c r="C110" s="23" t="s">
        <v>101</v>
      </c>
    </row>
    <row r="111" spans="1:30" x14ac:dyDescent="0.25">
      <c r="C111" t="s">
        <v>194</v>
      </c>
      <c r="G111" s="1" t="s">
        <v>97</v>
      </c>
      <c r="H111" s="14">
        <f>L92</f>
        <v>4.0999999999999996</v>
      </c>
      <c r="I111" t="s">
        <v>199</v>
      </c>
      <c r="J111" s="21"/>
      <c r="K111" s="21" t="s">
        <v>107</v>
      </c>
      <c r="L111" s="17">
        <f>'Корма для Ани институт'!E8</f>
        <v>7.73</v>
      </c>
      <c r="M111" s="21" t="s">
        <v>91</v>
      </c>
      <c r="N111" s="27">
        <f>ROUND((H111/L111),2)</f>
        <v>0.53</v>
      </c>
      <c r="O111" s="20" t="s">
        <v>80</v>
      </c>
      <c r="P111" s="21"/>
      <c r="AC111" s="83"/>
      <c r="AD111" s="118"/>
    </row>
    <row r="112" spans="1:30" x14ac:dyDescent="0.25">
      <c r="H112" s="20"/>
      <c r="I112" s="20"/>
      <c r="J112" s="20"/>
      <c r="K112" s="20"/>
      <c r="L112" s="20"/>
      <c r="M112" s="20"/>
      <c r="N112" s="20"/>
      <c r="O112" s="20"/>
      <c r="P112" s="20"/>
    </row>
    <row r="113" spans="1:56" x14ac:dyDescent="0.25">
      <c r="C113" s="23" t="s">
        <v>108</v>
      </c>
    </row>
    <row r="114" spans="1:56" x14ac:dyDescent="0.25">
      <c r="C114" t="s">
        <v>195</v>
      </c>
      <c r="G114" s="1" t="s">
        <v>97</v>
      </c>
      <c r="H114" s="14">
        <f>L97</f>
        <v>12.24</v>
      </c>
      <c r="I114" t="s">
        <v>199</v>
      </c>
      <c r="K114" s="21" t="s">
        <v>107</v>
      </c>
      <c r="L114" s="17">
        <f>'Корма для Ани институт'!B8</f>
        <v>3.19</v>
      </c>
      <c r="M114" s="21" t="s">
        <v>91</v>
      </c>
      <c r="N114" s="28">
        <f xml:space="preserve"> ROUND( (H114/L114), 2)</f>
        <v>3.84</v>
      </c>
      <c r="O114" s="20" t="s">
        <v>80</v>
      </c>
    </row>
    <row r="115" spans="1:56" x14ac:dyDescent="0.25">
      <c r="C115" t="s">
        <v>99</v>
      </c>
      <c r="G115" s="1" t="s">
        <v>97</v>
      </c>
      <c r="H115" s="14">
        <f>L98</f>
        <v>6.12</v>
      </c>
      <c r="I115" t="s">
        <v>199</v>
      </c>
      <c r="K115" s="21" t="s">
        <v>107</v>
      </c>
      <c r="L115" s="17">
        <f>'Корма для Ани институт'!C8</f>
        <v>1.74</v>
      </c>
      <c r="M115" s="21" t="s">
        <v>91</v>
      </c>
      <c r="N115" s="28">
        <f t="shared" ref="N115:N116" si="2" xml:space="preserve"> ROUND( (H115/L115), 2)</f>
        <v>3.52</v>
      </c>
      <c r="O115" s="20" t="s">
        <v>80</v>
      </c>
    </row>
    <row r="116" spans="1:56" x14ac:dyDescent="0.25">
      <c r="C116" t="s">
        <v>100</v>
      </c>
      <c r="G116" s="1" t="s">
        <v>97</v>
      </c>
      <c r="H116" s="14">
        <f>L99</f>
        <v>2.04</v>
      </c>
      <c r="I116" t="s">
        <v>199</v>
      </c>
      <c r="K116" s="21" t="s">
        <v>107</v>
      </c>
      <c r="L116" s="17">
        <f>'Корма для Ани институт'!D8</f>
        <v>2.63</v>
      </c>
      <c r="M116" s="21" t="s">
        <v>91</v>
      </c>
      <c r="N116" s="28">
        <f t="shared" si="2"/>
        <v>0.78</v>
      </c>
      <c r="O116" s="20" t="s">
        <v>80</v>
      </c>
    </row>
    <row r="118" spans="1:56" x14ac:dyDescent="0.25">
      <c r="C118" s="23" t="s">
        <v>196</v>
      </c>
    </row>
    <row r="119" spans="1:56" x14ac:dyDescent="0.25">
      <c r="C119" t="s">
        <v>197</v>
      </c>
      <c r="G119" s="42" t="s">
        <v>97</v>
      </c>
      <c r="H119" s="14">
        <f>M104</f>
        <v>4.5599999999999996</v>
      </c>
      <c r="I119" t="s">
        <v>199</v>
      </c>
      <c r="K119" s="21" t="s">
        <v>107</v>
      </c>
      <c r="L119" s="17">
        <f>'Корма для Ани институт'!L8</f>
        <v>14.84</v>
      </c>
      <c r="M119" s="21" t="s">
        <v>91</v>
      </c>
      <c r="N119" s="28">
        <f xml:space="preserve"> ROUND( (H119/L119), 2)</f>
        <v>0.31</v>
      </c>
      <c r="O119" s="20" t="s">
        <v>80</v>
      </c>
    </row>
    <row r="120" spans="1:56" x14ac:dyDescent="0.25">
      <c r="C120" t="s">
        <v>198</v>
      </c>
      <c r="G120" s="42" t="s">
        <v>97</v>
      </c>
      <c r="H120" s="14">
        <f>M105</f>
        <v>1.1399999999999999</v>
      </c>
      <c r="I120" t="s">
        <v>199</v>
      </c>
      <c r="K120" s="21" t="s">
        <v>107</v>
      </c>
      <c r="L120" s="17">
        <f>'Корма для Ани институт'!M8</f>
        <v>11.5</v>
      </c>
      <c r="M120" s="21" t="s">
        <v>91</v>
      </c>
      <c r="N120" s="28">
        <f t="shared" ref="N120" si="3" xml:space="preserve"> ROUND( (H120/L120), 2)</f>
        <v>0.1</v>
      </c>
      <c r="O120" s="20" t="s">
        <v>80</v>
      </c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120"/>
      <c r="AA120" s="120"/>
      <c r="AB120" s="120"/>
      <c r="AC120" s="29"/>
      <c r="AD120" s="75"/>
    </row>
    <row r="121" spans="1:56" x14ac:dyDescent="0.25">
      <c r="P121" s="78"/>
      <c r="Q121" s="78"/>
      <c r="R121" s="120"/>
      <c r="S121" s="78"/>
      <c r="T121" s="78"/>
      <c r="U121" s="78"/>
      <c r="V121" s="120"/>
      <c r="W121" s="120"/>
      <c r="X121" s="120"/>
      <c r="Y121" s="120"/>
      <c r="Z121" s="120"/>
      <c r="AA121" s="120"/>
      <c r="AB121" s="120"/>
      <c r="AC121" s="120"/>
      <c r="AD121" s="139"/>
    </row>
    <row r="122" spans="1:56" ht="15" customHeight="1" x14ac:dyDescent="0.25">
      <c r="O122" s="101"/>
      <c r="P122" s="129" t="s">
        <v>219</v>
      </c>
      <c r="Q122" s="129"/>
      <c r="R122" s="129"/>
      <c r="S122" s="133" t="s">
        <v>202</v>
      </c>
      <c r="T122" s="134" t="s">
        <v>11</v>
      </c>
      <c r="U122" s="134"/>
      <c r="V122" s="134"/>
      <c r="W122" s="134"/>
      <c r="X122" s="132" t="s">
        <v>206</v>
      </c>
      <c r="Y122" s="132" t="s">
        <v>205</v>
      </c>
      <c r="Z122" s="137" t="s">
        <v>211</v>
      </c>
      <c r="AA122" s="137" t="s">
        <v>212</v>
      </c>
      <c r="AB122" s="150" t="s">
        <v>224</v>
      </c>
      <c r="AC122" s="156" t="s">
        <v>225</v>
      </c>
      <c r="AD122" s="157" t="s">
        <v>113</v>
      </c>
    </row>
    <row r="123" spans="1:56" x14ac:dyDescent="0.25">
      <c r="A123" t="s">
        <v>109</v>
      </c>
      <c r="O123" s="101"/>
      <c r="P123" s="141" t="s">
        <v>157</v>
      </c>
      <c r="Q123" s="129" t="s">
        <v>39</v>
      </c>
      <c r="R123" s="129"/>
      <c r="S123" s="133"/>
      <c r="T123" s="135" t="s">
        <v>203</v>
      </c>
      <c r="U123" s="135" t="s">
        <v>42</v>
      </c>
      <c r="V123" s="135" t="s">
        <v>204</v>
      </c>
      <c r="W123" s="135" t="s">
        <v>43</v>
      </c>
      <c r="X123" s="132"/>
      <c r="Y123" s="132"/>
      <c r="Z123" s="137"/>
      <c r="AA123" s="137"/>
      <c r="AB123" s="151"/>
      <c r="AC123" s="156"/>
      <c r="AD123" s="157"/>
      <c r="AF123" s="20"/>
      <c r="AG123" s="20"/>
      <c r="AH123" s="20"/>
    </row>
    <row r="124" spans="1:56" ht="15.75" customHeight="1" x14ac:dyDescent="0.25">
      <c r="B124" t="s">
        <v>110</v>
      </c>
      <c r="O124" s="101"/>
      <c r="P124" s="142"/>
      <c r="Q124" s="136" t="s">
        <v>40</v>
      </c>
      <c r="R124" s="136" t="s">
        <v>41</v>
      </c>
      <c r="S124" s="133"/>
      <c r="T124" s="135"/>
      <c r="U124" s="135"/>
      <c r="V124" s="135"/>
      <c r="W124" s="135"/>
      <c r="X124" s="132"/>
      <c r="Y124" s="132"/>
      <c r="Z124" s="137"/>
      <c r="AA124" s="137"/>
      <c r="AB124" s="151"/>
      <c r="AC124" s="156"/>
      <c r="AD124" s="157"/>
      <c r="AF124" s="20"/>
      <c r="AG124" s="20"/>
      <c r="AH124" s="20"/>
    </row>
    <row r="125" spans="1:56" s="20" customFormat="1" ht="15.75" customHeight="1" x14ac:dyDescent="0.25">
      <c r="A125" s="84" t="s">
        <v>13</v>
      </c>
      <c r="B125" s="128" t="s">
        <v>201</v>
      </c>
      <c r="C125" s="129"/>
      <c r="D125" s="129"/>
      <c r="E125" s="133" t="s">
        <v>236</v>
      </c>
      <c r="F125" s="134" t="s">
        <v>11</v>
      </c>
      <c r="G125" s="134"/>
      <c r="H125" s="134"/>
      <c r="I125" s="134"/>
      <c r="J125" s="132" t="s">
        <v>206</v>
      </c>
      <c r="K125" s="132" t="s">
        <v>205</v>
      </c>
      <c r="L125" s="137" t="s">
        <v>211</v>
      </c>
      <c r="M125" s="137" t="s">
        <v>212</v>
      </c>
      <c r="N125" s="120"/>
      <c r="O125" s="101"/>
      <c r="P125" s="142"/>
      <c r="Q125" s="136"/>
      <c r="R125" s="136"/>
      <c r="S125" s="133"/>
      <c r="T125" s="135"/>
      <c r="U125" s="135"/>
      <c r="V125" s="135"/>
      <c r="W125" s="135"/>
      <c r="X125" s="132"/>
      <c r="Y125" s="132"/>
      <c r="Z125" s="137"/>
      <c r="AA125" s="137"/>
      <c r="AB125" s="151"/>
      <c r="AC125" s="156"/>
      <c r="AD125" s="157"/>
      <c r="AE125" s="70"/>
      <c r="AF125" s="78"/>
      <c r="AG125" s="78"/>
      <c r="AH125" s="70"/>
      <c r="AI125" s="70"/>
      <c r="AJ125" s="70"/>
      <c r="AK125"/>
      <c r="AL125"/>
      <c r="AM125"/>
      <c r="AN125"/>
      <c r="AO125"/>
      <c r="AP125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</row>
    <row r="126" spans="1:56" s="20" customFormat="1" ht="15.75" customHeight="1" x14ac:dyDescent="0.25">
      <c r="A126" s="84"/>
      <c r="B126" s="130" t="s">
        <v>157</v>
      </c>
      <c r="C126" s="129" t="s">
        <v>39</v>
      </c>
      <c r="D126" s="129"/>
      <c r="E126" s="133"/>
      <c r="F126" s="135" t="s">
        <v>203</v>
      </c>
      <c r="G126" s="135" t="s">
        <v>42</v>
      </c>
      <c r="H126" s="135" t="s">
        <v>204</v>
      </c>
      <c r="I126" s="135" t="s">
        <v>43</v>
      </c>
      <c r="J126" s="132"/>
      <c r="K126" s="132"/>
      <c r="L126" s="137"/>
      <c r="M126" s="137"/>
      <c r="N126" s="120"/>
      <c r="O126" s="144"/>
      <c r="P126" s="143"/>
      <c r="Q126" s="136"/>
      <c r="R126" s="136"/>
      <c r="S126" s="133"/>
      <c r="T126" s="135"/>
      <c r="U126" s="135"/>
      <c r="V126" s="135"/>
      <c r="W126" s="135"/>
      <c r="X126" s="132"/>
      <c r="Y126" s="132"/>
      <c r="Z126" s="137"/>
      <c r="AA126" s="137"/>
      <c r="AB126" s="151"/>
      <c r="AC126" s="156"/>
      <c r="AD126" s="157"/>
      <c r="AE126" s="149"/>
      <c r="AF126" s="78"/>
      <c r="AG126" s="120"/>
      <c r="AH126" s="71"/>
      <c r="AI126" s="71"/>
      <c r="AJ126" s="71"/>
      <c r="AK126"/>
      <c r="AL126"/>
      <c r="AM126"/>
      <c r="AN126"/>
      <c r="AO126"/>
      <c r="AP126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</row>
    <row r="127" spans="1:56" s="20" customFormat="1" ht="64.5" customHeight="1" x14ac:dyDescent="0.25">
      <c r="A127" s="84"/>
      <c r="B127" s="130"/>
      <c r="C127" s="131" t="s">
        <v>40</v>
      </c>
      <c r="D127" s="131" t="s">
        <v>41</v>
      </c>
      <c r="E127" s="133"/>
      <c r="F127" s="135"/>
      <c r="G127" s="135"/>
      <c r="H127" s="135"/>
      <c r="I127" s="135"/>
      <c r="J127" s="132"/>
      <c r="K127" s="132"/>
      <c r="L127" s="137"/>
      <c r="M127" s="137"/>
      <c r="N127" s="120"/>
      <c r="O127" s="117" t="s">
        <v>214</v>
      </c>
      <c r="P127" s="147">
        <f>N114</f>
        <v>3.84</v>
      </c>
      <c r="Q127" s="147">
        <f>N115</f>
        <v>3.52</v>
      </c>
      <c r="R127" s="147">
        <f>N116</f>
        <v>0.78</v>
      </c>
      <c r="S127" s="148">
        <f>N111</f>
        <v>0.53</v>
      </c>
      <c r="T127" s="17"/>
      <c r="U127" s="17"/>
      <c r="V127" s="17"/>
      <c r="W127" s="17"/>
      <c r="X127" s="17"/>
      <c r="Y127" s="17"/>
      <c r="Z127" s="147">
        <f>N119</f>
        <v>0.31</v>
      </c>
      <c r="AA127" s="147">
        <f>N120</f>
        <v>0.1</v>
      </c>
      <c r="AB127" s="152"/>
      <c r="AC127" s="156"/>
      <c r="AD127" s="157"/>
      <c r="AE127" s="138"/>
      <c r="AF127" s="74"/>
      <c r="AG127" s="29"/>
      <c r="AH127" s="71"/>
      <c r="AI127" s="71"/>
      <c r="AJ127" s="71"/>
      <c r="AK127"/>
      <c r="AL127"/>
      <c r="AM127"/>
      <c r="AN127"/>
      <c r="AO127"/>
      <c r="AP127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</row>
    <row r="128" spans="1:56" s="20" customFormat="1" ht="25.5" customHeight="1" x14ac:dyDescent="0.25">
      <c r="A128" s="127" t="s">
        <v>215</v>
      </c>
      <c r="B128" s="123">
        <v>3.19</v>
      </c>
      <c r="C128" s="124">
        <v>1.74</v>
      </c>
      <c r="D128" s="125">
        <v>2.63</v>
      </c>
      <c r="E128" s="68">
        <v>7.73</v>
      </c>
      <c r="F128" s="124">
        <v>13.06</v>
      </c>
      <c r="G128" s="124">
        <v>12.2</v>
      </c>
      <c r="H128" s="124">
        <v>9.1999999999999993</v>
      </c>
      <c r="I128" s="124">
        <v>10.5</v>
      </c>
      <c r="J128" s="124">
        <v>12.25</v>
      </c>
      <c r="K128" s="124">
        <v>14.49</v>
      </c>
      <c r="L128" s="124">
        <v>14.84</v>
      </c>
      <c r="M128" s="124">
        <v>11.5</v>
      </c>
      <c r="N128" s="29"/>
      <c r="O128" s="127" t="s">
        <v>215</v>
      </c>
      <c r="P128" s="123">
        <f>B128*P127</f>
        <v>12.249599999999999</v>
      </c>
      <c r="Q128" s="123">
        <f>C128*Q127</f>
        <v>6.1247999999999996</v>
      </c>
      <c r="R128" s="123">
        <f>D128*R127</f>
        <v>2.0514000000000001</v>
      </c>
      <c r="S128" s="123">
        <f>E128*S127</f>
        <v>4.0969000000000007</v>
      </c>
      <c r="T128" s="123">
        <f>F128*T127</f>
        <v>0</v>
      </c>
      <c r="U128" s="123">
        <f>G128*U127</f>
        <v>0</v>
      </c>
      <c r="V128" s="123">
        <f>H128*V127</f>
        <v>0</v>
      </c>
      <c r="W128" s="123">
        <f>I128*W127</f>
        <v>0</v>
      </c>
      <c r="X128" s="123">
        <f>J128*X127</f>
        <v>0</v>
      </c>
      <c r="Y128" s="123">
        <f>K128*Y127</f>
        <v>0</v>
      </c>
      <c r="Z128" s="123">
        <f>L128*Z127</f>
        <v>4.6003999999999996</v>
      </c>
      <c r="AA128" s="123">
        <f>M128*AA127</f>
        <v>1.1500000000000001</v>
      </c>
      <c r="AB128" s="145">
        <f t="shared" ref="AB128:AB151" si="4">SUM(P128:AA128)</f>
        <v>30.273099999999999</v>
      </c>
      <c r="AC128" s="155">
        <v>81.600000000000009</v>
      </c>
      <c r="AD128" s="158">
        <f>AC128-AB128</f>
        <v>51.326900000000009</v>
      </c>
      <c r="AE128" s="75"/>
      <c r="AF128" s="74"/>
      <c r="AG128" s="29"/>
      <c r="AK128"/>
      <c r="AL128"/>
      <c r="AM128"/>
      <c r="AN128"/>
      <c r="AO128"/>
      <c r="AP128"/>
    </row>
    <row r="129" spans="1:42" s="20" customFormat="1" x14ac:dyDescent="0.25">
      <c r="A129" s="79" t="s">
        <v>29</v>
      </c>
      <c r="B129" s="126">
        <v>220</v>
      </c>
      <c r="C129" s="80">
        <v>120</v>
      </c>
      <c r="D129" s="82">
        <v>230</v>
      </c>
      <c r="E129" s="68">
        <v>900</v>
      </c>
      <c r="F129" s="80">
        <v>850</v>
      </c>
      <c r="G129" s="80">
        <v>850</v>
      </c>
      <c r="H129" s="80">
        <v>850</v>
      </c>
      <c r="I129" s="80">
        <v>850</v>
      </c>
      <c r="J129" s="80">
        <v>900</v>
      </c>
      <c r="K129" s="80">
        <v>900</v>
      </c>
      <c r="L129" s="80">
        <v>920</v>
      </c>
      <c r="M129" s="80">
        <v>900</v>
      </c>
      <c r="N129" s="29"/>
      <c r="O129" s="79" t="s">
        <v>29</v>
      </c>
      <c r="P129" s="126">
        <f>B129*P127</f>
        <v>844.8</v>
      </c>
      <c r="Q129" s="126">
        <f>C129*Q127</f>
        <v>422.4</v>
      </c>
      <c r="R129" s="126">
        <f>D129*R127</f>
        <v>179.4</v>
      </c>
      <c r="S129" s="126">
        <f>E129*S127</f>
        <v>477</v>
      </c>
      <c r="T129" s="126">
        <f>F129*T127</f>
        <v>0</v>
      </c>
      <c r="U129" s="126">
        <f>G129*U127</f>
        <v>0</v>
      </c>
      <c r="V129" s="126">
        <f>H129*V127</f>
        <v>0</v>
      </c>
      <c r="W129" s="126">
        <f>I129*W127</f>
        <v>0</v>
      </c>
      <c r="X129" s="126">
        <f>J129*X127</f>
        <v>0</v>
      </c>
      <c r="Y129" s="126">
        <f>K129*Y127</f>
        <v>0</v>
      </c>
      <c r="Z129" s="126">
        <f>L129*Z127</f>
        <v>285.2</v>
      </c>
      <c r="AA129" s="126">
        <f>M129*AA127</f>
        <v>90</v>
      </c>
      <c r="AB129" s="145">
        <f t="shared" si="4"/>
        <v>2298.7999999999997</v>
      </c>
      <c r="AC129" s="153">
        <v>5670</v>
      </c>
      <c r="AD129" s="158">
        <f t="shared" ref="AD129:AD151" si="5">AC129-AB129</f>
        <v>3371.2000000000003</v>
      </c>
      <c r="AE129" s="75"/>
      <c r="AF129" s="74"/>
      <c r="AG129" s="29"/>
      <c r="AK129"/>
      <c r="AL129"/>
      <c r="AM129"/>
      <c r="AN129"/>
      <c r="AO129"/>
      <c r="AP129"/>
    </row>
    <row r="130" spans="1:42" s="20" customFormat="1" ht="15" customHeight="1" x14ac:dyDescent="0.25">
      <c r="A130" s="127" t="s">
        <v>30</v>
      </c>
      <c r="B130" s="123">
        <v>10</v>
      </c>
      <c r="C130" s="124">
        <v>9</v>
      </c>
      <c r="D130" s="125">
        <v>7</v>
      </c>
      <c r="E130" s="68">
        <v>119</v>
      </c>
      <c r="F130" s="124">
        <v>192</v>
      </c>
      <c r="G130" s="124">
        <v>73</v>
      </c>
      <c r="H130" s="124">
        <v>79</v>
      </c>
      <c r="I130" s="124">
        <v>85</v>
      </c>
      <c r="J130" s="124">
        <v>324</v>
      </c>
      <c r="K130" s="124">
        <v>400</v>
      </c>
      <c r="L130" s="124">
        <v>338</v>
      </c>
      <c r="M130" s="124">
        <v>341</v>
      </c>
      <c r="N130" s="29"/>
      <c r="O130" s="127" t="s">
        <v>30</v>
      </c>
      <c r="P130" s="123">
        <f>B130*P127</f>
        <v>38.4</v>
      </c>
      <c r="Q130" s="123">
        <f>C130*Q127</f>
        <v>31.68</v>
      </c>
      <c r="R130" s="123">
        <f>D130*R127</f>
        <v>5.46</v>
      </c>
      <c r="S130" s="123">
        <f>E130*S127</f>
        <v>63.07</v>
      </c>
      <c r="T130" s="123">
        <f>F130*T127</f>
        <v>0</v>
      </c>
      <c r="U130" s="123">
        <f>G130*U127</f>
        <v>0</v>
      </c>
      <c r="V130" s="123">
        <f>H130*V127</f>
        <v>0</v>
      </c>
      <c r="W130" s="123">
        <f>I130*W127</f>
        <v>0</v>
      </c>
      <c r="X130" s="123">
        <f>J130*X127</f>
        <v>0</v>
      </c>
      <c r="Y130" s="123">
        <f>K130*Y127</f>
        <v>0</v>
      </c>
      <c r="Z130" s="123">
        <f>L130*Z127</f>
        <v>104.78</v>
      </c>
      <c r="AA130" s="123">
        <f>M130*AA127</f>
        <v>34.1</v>
      </c>
      <c r="AB130" s="145">
        <f t="shared" si="4"/>
        <v>277.49</v>
      </c>
      <c r="AC130" s="153">
        <v>822</v>
      </c>
      <c r="AD130" s="158">
        <f t="shared" si="5"/>
        <v>544.51</v>
      </c>
      <c r="AE130" s="75"/>
      <c r="AF130" s="74"/>
      <c r="AG130" s="29"/>
      <c r="AK130"/>
      <c r="AL130"/>
      <c r="AM130"/>
      <c r="AN130"/>
      <c r="AO130"/>
      <c r="AP130"/>
    </row>
    <row r="131" spans="1:42" s="20" customFormat="1" ht="15" customHeight="1" x14ac:dyDescent="0.25">
      <c r="A131" s="127" t="s">
        <v>32</v>
      </c>
      <c r="B131" s="123">
        <v>8</v>
      </c>
      <c r="C131" s="124">
        <v>9</v>
      </c>
      <c r="D131" s="125">
        <v>14</v>
      </c>
      <c r="E131" s="68">
        <v>211</v>
      </c>
      <c r="F131" s="124">
        <v>54</v>
      </c>
      <c r="G131" s="124">
        <v>38</v>
      </c>
      <c r="H131" s="124">
        <v>97</v>
      </c>
      <c r="I131" s="124">
        <v>49</v>
      </c>
      <c r="J131" s="124">
        <v>129</v>
      </c>
      <c r="K131" s="124">
        <v>62</v>
      </c>
      <c r="L131" s="124">
        <v>0</v>
      </c>
      <c r="M131" s="124">
        <v>0</v>
      </c>
      <c r="N131" s="29"/>
      <c r="O131" s="127" t="s">
        <v>32</v>
      </c>
      <c r="P131" s="123">
        <f>B131*P127</f>
        <v>30.72</v>
      </c>
      <c r="Q131" s="123">
        <f>C131*Q127</f>
        <v>31.68</v>
      </c>
      <c r="R131" s="123">
        <f>D131*R127</f>
        <v>10.92</v>
      </c>
      <c r="S131" s="123">
        <f>E131*S127</f>
        <v>111.83000000000001</v>
      </c>
      <c r="T131" s="123">
        <f>F131*T127</f>
        <v>0</v>
      </c>
      <c r="U131" s="123">
        <f>G131*U127</f>
        <v>0</v>
      </c>
      <c r="V131" s="123">
        <f>H131*V127</f>
        <v>0</v>
      </c>
      <c r="W131" s="123">
        <f>I131*W127</f>
        <v>0</v>
      </c>
      <c r="X131" s="123">
        <f>J131*X127</f>
        <v>0</v>
      </c>
      <c r="Y131" s="123">
        <f>K131*Y127</f>
        <v>0</v>
      </c>
      <c r="Z131" s="123">
        <f>L131*Z127</f>
        <v>0</v>
      </c>
      <c r="AA131" s="123">
        <f>M131*AA127</f>
        <v>0</v>
      </c>
      <c r="AB131" s="145">
        <f t="shared" si="4"/>
        <v>185.15</v>
      </c>
      <c r="AC131" s="17">
        <v>397</v>
      </c>
      <c r="AD131" s="158">
        <f t="shared" si="5"/>
        <v>211.85</v>
      </c>
      <c r="AE131" s="75"/>
      <c r="AF131" s="74"/>
      <c r="AG131" s="29"/>
      <c r="AK131"/>
      <c r="AL131"/>
      <c r="AM131"/>
      <c r="AN131"/>
      <c r="AO131"/>
      <c r="AP131"/>
    </row>
    <row r="132" spans="1:42" s="20" customFormat="1" x14ac:dyDescent="0.25">
      <c r="A132" s="79" t="s">
        <v>16</v>
      </c>
      <c r="B132" s="126">
        <v>1</v>
      </c>
      <c r="C132" s="80">
        <v>0.4</v>
      </c>
      <c r="D132" s="82">
        <v>0.5</v>
      </c>
      <c r="E132" s="68">
        <v>10.6</v>
      </c>
      <c r="F132" s="80">
        <v>14.2</v>
      </c>
      <c r="G132" s="80">
        <v>2.1</v>
      </c>
      <c r="H132" s="80">
        <v>3.6</v>
      </c>
      <c r="I132" s="80">
        <v>4.0999999999999996</v>
      </c>
      <c r="J132" s="80">
        <v>13.4</v>
      </c>
      <c r="K132" s="80">
        <v>27.7</v>
      </c>
      <c r="L132" s="80">
        <v>29.3</v>
      </c>
      <c r="M132" s="80">
        <v>21.7</v>
      </c>
      <c r="N132" s="29"/>
      <c r="O132" s="79" t="s">
        <v>16</v>
      </c>
      <c r="P132" s="126">
        <f>B132*P127</f>
        <v>3.84</v>
      </c>
      <c r="Q132" s="126">
        <f>C132*Q127</f>
        <v>1.4080000000000001</v>
      </c>
      <c r="R132" s="126">
        <f>D132*R127</f>
        <v>0.39</v>
      </c>
      <c r="S132" s="126">
        <f>E132*S127</f>
        <v>5.6180000000000003</v>
      </c>
      <c r="T132" s="126">
        <f>F132*T127</f>
        <v>0</v>
      </c>
      <c r="U132" s="126">
        <f>G132*U127</f>
        <v>0</v>
      </c>
      <c r="V132" s="126">
        <f>H132*V127</f>
        <v>0</v>
      </c>
      <c r="W132" s="126">
        <f>I132*W127</f>
        <v>0</v>
      </c>
      <c r="X132" s="126">
        <f>J132*X127</f>
        <v>0</v>
      </c>
      <c r="Y132" s="126">
        <f>K132*Y127</f>
        <v>0</v>
      </c>
      <c r="Z132" s="126">
        <f>L132*Z127</f>
        <v>9.0830000000000002</v>
      </c>
      <c r="AA132" s="126">
        <f>M132*AA127</f>
        <v>2.17</v>
      </c>
      <c r="AB132" s="145">
        <f t="shared" si="4"/>
        <v>22.509</v>
      </c>
      <c r="AC132" s="153">
        <v>45.3</v>
      </c>
      <c r="AD132" s="158">
        <f t="shared" si="5"/>
        <v>22.790999999999997</v>
      </c>
      <c r="AE132" s="75"/>
      <c r="AF132" s="74"/>
      <c r="AG132" s="29"/>
      <c r="AK132"/>
      <c r="AL132"/>
      <c r="AM132"/>
      <c r="AN132"/>
      <c r="AO132"/>
      <c r="AP132"/>
    </row>
    <row r="133" spans="1:42" s="20" customFormat="1" ht="25.5" x14ac:dyDescent="0.25">
      <c r="A133" s="127" t="s">
        <v>213</v>
      </c>
      <c r="B133" s="123">
        <v>0.5</v>
      </c>
      <c r="C133" s="124">
        <v>0.2</v>
      </c>
      <c r="D133" s="125">
        <v>0.2</v>
      </c>
      <c r="E133" s="68">
        <v>6.4</v>
      </c>
      <c r="F133" s="124">
        <v>5.5</v>
      </c>
      <c r="G133" s="124">
        <v>3.3</v>
      </c>
      <c r="H133" s="124">
        <v>3.2</v>
      </c>
      <c r="I133" s="124">
        <v>3.6</v>
      </c>
      <c r="J133" s="124">
        <v>15.8</v>
      </c>
      <c r="K133" s="124">
        <v>11.9</v>
      </c>
      <c r="L133" s="124">
        <v>12.9</v>
      </c>
      <c r="M133" s="124">
        <v>8.8000000000000007</v>
      </c>
      <c r="N133" s="29"/>
      <c r="O133" s="127" t="s">
        <v>213</v>
      </c>
      <c r="P133" s="123">
        <f>B133*P127</f>
        <v>1.92</v>
      </c>
      <c r="Q133" s="123">
        <f>C133*Q127</f>
        <v>0.70400000000000007</v>
      </c>
      <c r="R133" s="123">
        <f>D133*R127</f>
        <v>0.15600000000000003</v>
      </c>
      <c r="S133" s="123">
        <f>E133*S127</f>
        <v>3.3920000000000003</v>
      </c>
      <c r="T133" s="123">
        <f>F133*T127</f>
        <v>0</v>
      </c>
      <c r="U133" s="123">
        <f>G133*U127</f>
        <v>0</v>
      </c>
      <c r="V133" s="123">
        <f>H133*V127</f>
        <v>0</v>
      </c>
      <c r="W133" s="123">
        <f>I133*W127</f>
        <v>0</v>
      </c>
      <c r="X133" s="123">
        <f>J133*X127</f>
        <v>0</v>
      </c>
      <c r="Y133" s="123">
        <f>K133*Y127</f>
        <v>0</v>
      </c>
      <c r="Z133" s="123">
        <f>L133*Z127</f>
        <v>3.9990000000000001</v>
      </c>
      <c r="AA133" s="123">
        <f>M133*AA127</f>
        <v>0.88000000000000012</v>
      </c>
      <c r="AB133" s="145">
        <f t="shared" si="4"/>
        <v>11.051000000000002</v>
      </c>
      <c r="AC133" s="153">
        <v>27.2</v>
      </c>
      <c r="AD133" s="158">
        <f t="shared" si="5"/>
        <v>16.148999999999997</v>
      </c>
      <c r="AE133" s="75"/>
      <c r="AF133" s="74"/>
      <c r="AG133" s="29"/>
      <c r="AK133"/>
      <c r="AL133"/>
      <c r="AM133"/>
      <c r="AN133"/>
      <c r="AO133"/>
      <c r="AP133"/>
    </row>
    <row r="134" spans="1:42" s="20" customFormat="1" ht="15" customHeight="1" x14ac:dyDescent="0.25">
      <c r="A134" s="79" t="s">
        <v>17</v>
      </c>
      <c r="B134" s="126">
        <v>0.2</v>
      </c>
      <c r="C134" s="80">
        <v>0.4</v>
      </c>
      <c r="D134" s="82">
        <v>0.5</v>
      </c>
      <c r="E134" s="68">
        <v>17.3</v>
      </c>
      <c r="F134" s="80">
        <v>2</v>
      </c>
      <c r="G134" s="80">
        <v>0.5</v>
      </c>
      <c r="H134" s="80">
        <v>1.5</v>
      </c>
      <c r="I134" s="80">
        <v>2</v>
      </c>
      <c r="J134" s="80">
        <v>5.9</v>
      </c>
      <c r="K134" s="80">
        <v>2.7</v>
      </c>
      <c r="L134" s="80">
        <v>12.9</v>
      </c>
      <c r="M134" s="80">
        <v>143</v>
      </c>
      <c r="N134" s="29"/>
      <c r="O134" s="79" t="s">
        <v>17</v>
      </c>
      <c r="P134" s="126">
        <f>B134*P127</f>
        <v>0.76800000000000002</v>
      </c>
      <c r="Q134" s="126">
        <f>C134*Q127</f>
        <v>1.4080000000000001</v>
      </c>
      <c r="R134" s="126">
        <f>D134*R127</f>
        <v>0.39</v>
      </c>
      <c r="S134" s="126">
        <f>E134*S127</f>
        <v>9.1690000000000005</v>
      </c>
      <c r="T134" s="126">
        <f>F134*T127</f>
        <v>0</v>
      </c>
      <c r="U134" s="126">
        <f>G134*U127</f>
        <v>0</v>
      </c>
      <c r="V134" s="126">
        <f>H134*V127</f>
        <v>0</v>
      </c>
      <c r="W134" s="126">
        <f>I134*W127</f>
        <v>0</v>
      </c>
      <c r="X134" s="126">
        <f>J134*X127</f>
        <v>0</v>
      </c>
      <c r="Y134" s="126">
        <f>K134*Y127</f>
        <v>0</v>
      </c>
      <c r="Z134" s="126">
        <f>L134*Z127</f>
        <v>3.9990000000000001</v>
      </c>
      <c r="AA134" s="126">
        <f>M134*AA127</f>
        <v>14.3</v>
      </c>
      <c r="AB134" s="145">
        <f t="shared" si="4"/>
        <v>30.034000000000002</v>
      </c>
      <c r="AC134" s="153">
        <v>52.7</v>
      </c>
      <c r="AD134" s="158">
        <f t="shared" si="5"/>
        <v>22.666</v>
      </c>
      <c r="AE134" s="75"/>
      <c r="AF134" s="74"/>
      <c r="AG134" s="29"/>
      <c r="AK134"/>
      <c r="AL134"/>
      <c r="AM134"/>
      <c r="AN134"/>
      <c r="AO134"/>
      <c r="AP134"/>
    </row>
    <row r="135" spans="1:42" s="20" customFormat="1" ht="15" customHeight="1" x14ac:dyDescent="0.25">
      <c r="A135" s="127" t="s">
        <v>4</v>
      </c>
      <c r="B135" s="123">
        <v>0.5</v>
      </c>
      <c r="C135" s="124">
        <v>0.5</v>
      </c>
      <c r="D135" s="125">
        <v>0.5</v>
      </c>
      <c r="E135" s="68">
        <v>3</v>
      </c>
      <c r="F135" s="124">
        <v>4.3</v>
      </c>
      <c r="G135" s="124">
        <v>5.2</v>
      </c>
      <c r="H135" s="124">
        <v>3.4</v>
      </c>
      <c r="I135" s="124">
        <v>3.9</v>
      </c>
      <c r="J135" s="124">
        <v>12.9</v>
      </c>
      <c r="K135" s="124">
        <v>6.6</v>
      </c>
      <c r="L135" s="124">
        <v>10</v>
      </c>
      <c r="M135" s="124">
        <v>74</v>
      </c>
      <c r="N135" s="29"/>
      <c r="O135" s="127" t="s">
        <v>4</v>
      </c>
      <c r="P135" s="123">
        <f>B135*P127</f>
        <v>1.92</v>
      </c>
      <c r="Q135" s="123">
        <f>C135*Q127</f>
        <v>1.76</v>
      </c>
      <c r="R135" s="123">
        <f>D135*R127</f>
        <v>0.39</v>
      </c>
      <c r="S135" s="123">
        <f>E135*S127</f>
        <v>1.59</v>
      </c>
      <c r="T135" s="123">
        <f>F135*T127</f>
        <v>0</v>
      </c>
      <c r="U135" s="123">
        <f>G135*U127</f>
        <v>0</v>
      </c>
      <c r="V135" s="123">
        <f>H135*V127</f>
        <v>0</v>
      </c>
      <c r="W135" s="123">
        <f>I135*W127</f>
        <v>0</v>
      </c>
      <c r="X135" s="123">
        <f>J135*X127</f>
        <v>0</v>
      </c>
      <c r="Y135" s="123">
        <f>K135*Y127</f>
        <v>0</v>
      </c>
      <c r="Z135" s="123">
        <f>L135*Z127</f>
        <v>3.1</v>
      </c>
      <c r="AA135" s="123">
        <f>M135*AA127</f>
        <v>7.4</v>
      </c>
      <c r="AB135" s="145">
        <f t="shared" si="4"/>
        <v>16.16</v>
      </c>
      <c r="AC135" s="153">
        <v>43.2</v>
      </c>
      <c r="AD135" s="158">
        <f t="shared" si="5"/>
        <v>27.040000000000003</v>
      </c>
      <c r="AE135" s="75"/>
      <c r="AF135" s="74"/>
      <c r="AG135" s="29"/>
      <c r="AK135"/>
      <c r="AL135"/>
      <c r="AM135"/>
      <c r="AN135"/>
      <c r="AO135"/>
      <c r="AP135"/>
    </row>
    <row r="136" spans="1:42" s="20" customFormat="1" x14ac:dyDescent="0.25">
      <c r="A136" s="79" t="s">
        <v>223</v>
      </c>
      <c r="B136" s="126"/>
      <c r="C136" s="80"/>
      <c r="D136" s="82"/>
      <c r="E136" s="80"/>
      <c r="F136" s="80"/>
      <c r="G136" s="80"/>
      <c r="H136" s="80"/>
      <c r="I136" s="80"/>
      <c r="J136" s="80"/>
      <c r="K136" s="80"/>
      <c r="L136" s="80"/>
      <c r="M136" s="80"/>
      <c r="N136" s="29"/>
      <c r="O136" s="79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45">
        <f t="shared" si="4"/>
        <v>0</v>
      </c>
      <c r="AC136" s="153">
        <v>32.700000000000003</v>
      </c>
      <c r="AD136" s="158">
        <f t="shared" si="5"/>
        <v>32.700000000000003</v>
      </c>
      <c r="AE136" s="75"/>
      <c r="AK136"/>
      <c r="AL136"/>
      <c r="AM136"/>
      <c r="AN136"/>
      <c r="AO136"/>
      <c r="AP136"/>
    </row>
    <row r="137" spans="1:42" s="20" customFormat="1" ht="15" customHeight="1" x14ac:dyDescent="0.25">
      <c r="A137" s="127" t="s">
        <v>23</v>
      </c>
      <c r="B137" s="123">
        <v>21</v>
      </c>
      <c r="C137" s="124">
        <v>8</v>
      </c>
      <c r="D137" s="125">
        <v>31</v>
      </c>
      <c r="E137" s="68">
        <v>167</v>
      </c>
      <c r="F137" s="124">
        <v>601</v>
      </c>
      <c r="G137" s="124">
        <v>303</v>
      </c>
      <c r="H137" s="124">
        <v>41</v>
      </c>
      <c r="I137" s="124">
        <v>50</v>
      </c>
      <c r="J137" s="124">
        <v>215</v>
      </c>
      <c r="K137" s="124">
        <v>216</v>
      </c>
      <c r="L137" s="124">
        <v>8</v>
      </c>
      <c r="M137" s="124">
        <v>50</v>
      </c>
      <c r="N137" s="29"/>
      <c r="O137" s="127" t="s">
        <v>23</v>
      </c>
      <c r="P137" s="123">
        <f>B137*P127</f>
        <v>80.64</v>
      </c>
      <c r="Q137" s="123">
        <f>C137*Q127</f>
        <v>28.16</v>
      </c>
      <c r="R137" s="123">
        <f>D137*R127</f>
        <v>24.18</v>
      </c>
      <c r="S137" s="123">
        <f>E137*S127</f>
        <v>88.51</v>
      </c>
      <c r="T137" s="123">
        <f>F137*T127</f>
        <v>0</v>
      </c>
      <c r="U137" s="123">
        <f>G137*U127</f>
        <v>0</v>
      </c>
      <c r="V137" s="123">
        <f>H137*V127</f>
        <v>0</v>
      </c>
      <c r="W137" s="123">
        <f>I137*W127</f>
        <v>0</v>
      </c>
      <c r="X137" s="123">
        <f>J137*X127</f>
        <v>0</v>
      </c>
      <c r="Y137" s="123">
        <f>K137*Y127</f>
        <v>0</v>
      </c>
      <c r="Z137" s="123">
        <f>L137*Z127</f>
        <v>2.48</v>
      </c>
      <c r="AA137" s="123">
        <f>M137*AA127</f>
        <v>5</v>
      </c>
      <c r="AB137" s="145">
        <f t="shared" si="4"/>
        <v>228.97</v>
      </c>
      <c r="AC137" s="153">
        <v>658</v>
      </c>
      <c r="AD137" s="158">
        <f t="shared" si="5"/>
        <v>429.03</v>
      </c>
      <c r="AE137" s="75"/>
      <c r="AF137" s="74"/>
      <c r="AG137" s="29"/>
      <c r="AK137"/>
      <c r="AL137"/>
      <c r="AM137"/>
      <c r="AN137"/>
      <c r="AO137"/>
      <c r="AP137"/>
    </row>
    <row r="138" spans="1:42" s="20" customFormat="1" x14ac:dyDescent="0.25">
      <c r="A138" s="79" t="s">
        <v>24</v>
      </c>
      <c r="B138" s="126">
        <v>0.8</v>
      </c>
      <c r="C138" s="80">
        <v>1.9</v>
      </c>
      <c r="D138" s="82">
        <v>2.2999999999999998</v>
      </c>
      <c r="E138" s="68">
        <v>8.4</v>
      </c>
      <c r="F138" s="80">
        <v>7.7</v>
      </c>
      <c r="G138" s="80">
        <v>2.9</v>
      </c>
      <c r="H138" s="80">
        <v>4.9000000000000004</v>
      </c>
      <c r="I138" s="80">
        <v>4.2</v>
      </c>
      <c r="J138" s="80">
        <v>17.2</v>
      </c>
      <c r="K138" s="80">
        <v>16.7</v>
      </c>
      <c r="L138" s="80">
        <v>13</v>
      </c>
      <c r="M138" s="80">
        <v>1.5</v>
      </c>
      <c r="N138" s="29"/>
      <c r="O138" s="79" t="s">
        <v>24</v>
      </c>
      <c r="P138" s="126">
        <f>B138*P127</f>
        <v>3.0720000000000001</v>
      </c>
      <c r="Q138" s="126">
        <f>C138*Q127</f>
        <v>6.6879999999999997</v>
      </c>
      <c r="R138" s="126">
        <f>D138*R127</f>
        <v>1.7939999999999998</v>
      </c>
      <c r="S138" s="126">
        <f>E138*S127</f>
        <v>4.4520000000000008</v>
      </c>
      <c r="T138" s="126">
        <f>F138*T127</f>
        <v>0</v>
      </c>
      <c r="U138" s="126">
        <f>G138*U127</f>
        <v>0</v>
      </c>
      <c r="V138" s="126">
        <f>H138*V127</f>
        <v>0</v>
      </c>
      <c r="W138" s="126">
        <f>I138*W127</f>
        <v>0</v>
      </c>
      <c r="X138" s="126">
        <f>J138*X127</f>
        <v>0</v>
      </c>
      <c r="Y138" s="126">
        <f>K138*Y127</f>
        <v>0</v>
      </c>
      <c r="Z138" s="126">
        <f>L138*Z127</f>
        <v>4.03</v>
      </c>
      <c r="AA138" s="126">
        <f>M138*AA127</f>
        <v>0.15000000000000002</v>
      </c>
      <c r="AB138" s="145">
        <f t="shared" si="4"/>
        <v>20.186</v>
      </c>
      <c r="AC138" s="153">
        <v>96</v>
      </c>
      <c r="AD138" s="158">
        <f t="shared" si="5"/>
        <v>75.813999999999993</v>
      </c>
      <c r="AE138" s="75"/>
      <c r="AF138" s="74"/>
      <c r="AG138" s="29"/>
      <c r="AK138"/>
      <c r="AL138"/>
      <c r="AM138"/>
      <c r="AN138"/>
      <c r="AO138"/>
      <c r="AP138"/>
    </row>
    <row r="139" spans="1:42" s="20" customFormat="1" ht="15" customHeight="1" x14ac:dyDescent="0.25">
      <c r="A139" s="127" t="s">
        <v>6</v>
      </c>
      <c r="B139" s="123">
        <v>1.3</v>
      </c>
      <c r="C139" s="124">
        <v>3.3</v>
      </c>
      <c r="D139" s="125">
        <v>7.1</v>
      </c>
      <c r="E139" s="68">
        <v>29</v>
      </c>
      <c r="F139" s="124">
        <v>26.7</v>
      </c>
      <c r="G139" s="124">
        <v>29.6</v>
      </c>
      <c r="H139" s="124">
        <v>22.5</v>
      </c>
      <c r="I139" s="124">
        <v>35.1</v>
      </c>
      <c r="J139" s="124">
        <v>40</v>
      </c>
      <c r="K139" s="124">
        <v>41.6</v>
      </c>
      <c r="L139" s="124">
        <v>47</v>
      </c>
      <c r="M139" s="124">
        <v>85</v>
      </c>
      <c r="N139" s="29"/>
      <c r="O139" s="127" t="s">
        <v>6</v>
      </c>
      <c r="P139" s="123">
        <f>B139*P127</f>
        <v>4.992</v>
      </c>
      <c r="Q139" s="123">
        <f>C139*Q127</f>
        <v>11.616</v>
      </c>
      <c r="R139" s="123">
        <f>D139*R127</f>
        <v>5.5380000000000003</v>
      </c>
      <c r="S139" s="123">
        <f>E139*S127</f>
        <v>15.370000000000001</v>
      </c>
      <c r="T139" s="123">
        <f>F139*T127</f>
        <v>0</v>
      </c>
      <c r="U139" s="123">
        <f>G139*U127</f>
        <v>0</v>
      </c>
      <c r="V139" s="123">
        <f>H139*V127</f>
        <v>0</v>
      </c>
      <c r="W139" s="123">
        <f>I139*W127</f>
        <v>0</v>
      </c>
      <c r="X139" s="123">
        <f>J139*X127</f>
        <v>0</v>
      </c>
      <c r="Y139" s="123">
        <f>K139*Y127</f>
        <v>0</v>
      </c>
      <c r="Z139" s="123">
        <f>L139*Z127</f>
        <v>14.57</v>
      </c>
      <c r="AA139" s="123">
        <f>M139*AA127</f>
        <v>8.5</v>
      </c>
      <c r="AB139" s="145">
        <f t="shared" si="4"/>
        <v>60.586000000000006</v>
      </c>
      <c r="AC139" s="153">
        <v>493</v>
      </c>
      <c r="AD139" s="158">
        <f t="shared" si="5"/>
        <v>432.41399999999999</v>
      </c>
      <c r="AE139" s="75"/>
      <c r="AF139" s="74"/>
      <c r="AG139" s="29"/>
      <c r="AK139"/>
      <c r="AL139"/>
      <c r="AM139"/>
      <c r="AN139"/>
      <c r="AO139"/>
      <c r="AP139"/>
    </row>
    <row r="140" spans="1:42" s="20" customFormat="1" ht="25.5" customHeight="1" x14ac:dyDescent="0.25">
      <c r="A140" s="79" t="s">
        <v>25</v>
      </c>
      <c r="B140" s="126">
        <v>2.2999999999999998</v>
      </c>
      <c r="C140" s="80">
        <v>11.1</v>
      </c>
      <c r="D140" s="82">
        <v>21.5</v>
      </c>
      <c r="E140" s="68">
        <v>27</v>
      </c>
      <c r="F140" s="80">
        <v>20.2</v>
      </c>
      <c r="G140" s="80">
        <v>3.9</v>
      </c>
      <c r="H140" s="80">
        <v>56.5</v>
      </c>
      <c r="I140" s="80">
        <v>13.5</v>
      </c>
      <c r="J140" s="80">
        <v>37.9</v>
      </c>
      <c r="K140" s="80">
        <v>37</v>
      </c>
      <c r="L140" s="80">
        <v>2</v>
      </c>
      <c r="M140" s="80">
        <v>12.3</v>
      </c>
      <c r="N140" s="29"/>
      <c r="O140" s="79" t="s">
        <v>25</v>
      </c>
      <c r="P140" s="126">
        <f>B140*P127</f>
        <v>8.831999999999999</v>
      </c>
      <c r="Q140" s="126">
        <f>C140*Q127</f>
        <v>39.071999999999996</v>
      </c>
      <c r="R140" s="126">
        <f>D140*R127</f>
        <v>16.77</v>
      </c>
      <c r="S140" s="126">
        <f>E140*S127</f>
        <v>14.31</v>
      </c>
      <c r="T140" s="126">
        <f>F140*T127</f>
        <v>0</v>
      </c>
      <c r="U140" s="126">
        <f>G140*U127</f>
        <v>0</v>
      </c>
      <c r="V140" s="126">
        <f>H140*V127</f>
        <v>0</v>
      </c>
      <c r="W140" s="126">
        <f>I140*W127</f>
        <v>0</v>
      </c>
      <c r="X140" s="126">
        <f>J140*X127</f>
        <v>0</v>
      </c>
      <c r="Y140" s="126">
        <f>K140*Y127</f>
        <v>0</v>
      </c>
      <c r="Z140" s="126">
        <f>L140*Z127</f>
        <v>0.62</v>
      </c>
      <c r="AA140" s="126">
        <f>M140*AA127</f>
        <v>1.2300000000000002</v>
      </c>
      <c r="AB140" s="145">
        <f t="shared" si="4"/>
        <v>80.834000000000003</v>
      </c>
      <c r="AC140" s="153">
        <v>267</v>
      </c>
      <c r="AD140" s="158">
        <f t="shared" si="5"/>
        <v>186.166</v>
      </c>
      <c r="AE140" s="75"/>
      <c r="AF140" s="74"/>
      <c r="AG140" s="29"/>
      <c r="AK140"/>
      <c r="AL140"/>
      <c r="AM140"/>
      <c r="AN140"/>
      <c r="AO140"/>
      <c r="AP140"/>
    </row>
    <row r="141" spans="1:42" s="20" customFormat="1" ht="15" customHeight="1" x14ac:dyDescent="0.25">
      <c r="A141" s="127" t="s">
        <v>7</v>
      </c>
      <c r="B141" s="123">
        <v>0.03</v>
      </c>
      <c r="C141" s="124">
        <v>0.1</v>
      </c>
      <c r="D141" s="125">
        <v>0.02</v>
      </c>
      <c r="E141" s="68">
        <v>0.21</v>
      </c>
      <c r="F141" s="124">
        <v>0.18</v>
      </c>
      <c r="G141" s="124">
        <v>0.06</v>
      </c>
      <c r="H141" s="124">
        <v>7.0000000000000007E-2</v>
      </c>
      <c r="I141" s="124">
        <v>0.26</v>
      </c>
      <c r="J141" s="124">
        <v>0.19</v>
      </c>
      <c r="K141" s="124">
        <v>0.12</v>
      </c>
      <c r="L141" s="124">
        <v>1.8</v>
      </c>
      <c r="M141" s="124">
        <v>0.18</v>
      </c>
      <c r="N141" s="29"/>
      <c r="O141" s="127" t="s">
        <v>7</v>
      </c>
      <c r="P141" s="123">
        <f>B141*P127</f>
        <v>0.1152</v>
      </c>
      <c r="Q141" s="123">
        <f>C141*Q127</f>
        <v>0.35200000000000004</v>
      </c>
      <c r="R141" s="123">
        <f>D141*R127</f>
        <v>1.5600000000000001E-2</v>
      </c>
      <c r="S141" s="123">
        <f>E141*S127</f>
        <v>0.1113</v>
      </c>
      <c r="T141" s="123">
        <f>F141*T127</f>
        <v>0</v>
      </c>
      <c r="U141" s="123">
        <f>G141*U127</f>
        <v>0</v>
      </c>
      <c r="V141" s="123">
        <f>H141*V127</f>
        <v>0</v>
      </c>
      <c r="W141" s="123">
        <f>I141*W127</f>
        <v>0</v>
      </c>
      <c r="X141" s="123">
        <f>J141*X127</f>
        <v>0</v>
      </c>
      <c r="Y141" s="123">
        <f>K141*Y127</f>
        <v>0</v>
      </c>
      <c r="Z141" s="123">
        <f>L141*Z127</f>
        <v>0.55800000000000005</v>
      </c>
      <c r="AA141" s="123">
        <f>M141*AA127</f>
        <v>1.7999999999999999E-2</v>
      </c>
      <c r="AB141" s="145">
        <f t="shared" si="4"/>
        <v>1.1701000000000001</v>
      </c>
      <c r="AC141" s="153">
        <v>9.5</v>
      </c>
      <c r="AD141" s="158">
        <f t="shared" si="5"/>
        <v>8.3299000000000003</v>
      </c>
      <c r="AE141" s="75"/>
      <c r="AF141" s="74"/>
      <c r="AG141" s="29"/>
      <c r="AK141"/>
      <c r="AL141"/>
      <c r="AM141"/>
      <c r="AN141"/>
      <c r="AO141"/>
      <c r="AP141"/>
    </row>
    <row r="142" spans="1:42" s="20" customFormat="1" ht="15" customHeight="1" x14ac:dyDescent="0.25">
      <c r="A142" s="79" t="s">
        <v>8</v>
      </c>
      <c r="B142" s="126">
        <v>0.06</v>
      </c>
      <c r="C142" s="80">
        <v>0.01</v>
      </c>
      <c r="D142" s="82">
        <v>0.17</v>
      </c>
      <c r="E142" s="68">
        <v>0.4</v>
      </c>
      <c r="F142" s="80">
        <v>0.06</v>
      </c>
      <c r="G142" s="80">
        <v>0.12</v>
      </c>
      <c r="H142" s="80">
        <v>0.1</v>
      </c>
      <c r="I142" s="80">
        <v>0.22</v>
      </c>
      <c r="J142" s="80">
        <v>0.37</v>
      </c>
      <c r="K142" s="80">
        <v>0.49</v>
      </c>
      <c r="L142" s="80">
        <v>0.13</v>
      </c>
      <c r="M142" s="80">
        <v>1.31</v>
      </c>
      <c r="N142" s="29"/>
      <c r="O142" s="79" t="s">
        <v>8</v>
      </c>
      <c r="P142" s="126">
        <f>B142*P127</f>
        <v>0.23039999999999999</v>
      </c>
      <c r="Q142" s="126">
        <f>C142*Q127</f>
        <v>3.5200000000000002E-2</v>
      </c>
      <c r="R142" s="126">
        <f>D142*R127</f>
        <v>0.13260000000000002</v>
      </c>
      <c r="S142" s="126">
        <f>E142*S127</f>
        <v>0.21200000000000002</v>
      </c>
      <c r="T142" s="126">
        <f>F142*T127</f>
        <v>0</v>
      </c>
      <c r="U142" s="126">
        <f>G142*U127</f>
        <v>0</v>
      </c>
      <c r="V142" s="126">
        <f>H142*V127</f>
        <v>0</v>
      </c>
      <c r="W142" s="126">
        <f>I142*W127</f>
        <v>0</v>
      </c>
      <c r="X142" s="126">
        <f>J142*X127</f>
        <v>0</v>
      </c>
      <c r="Y142" s="126">
        <f>K142*Y127</f>
        <v>0</v>
      </c>
      <c r="Z142" s="126">
        <f>L142*Z127</f>
        <v>4.0300000000000002E-2</v>
      </c>
      <c r="AA142" s="126">
        <f>M142*AA127</f>
        <v>0.13100000000000001</v>
      </c>
      <c r="AB142" s="145">
        <f t="shared" si="4"/>
        <v>0.78150000000000008</v>
      </c>
      <c r="AC142" s="153">
        <v>2</v>
      </c>
      <c r="AD142" s="158">
        <f t="shared" si="5"/>
        <v>1.2184999999999999</v>
      </c>
      <c r="AE142" s="75"/>
      <c r="AF142" s="74"/>
      <c r="AG142" s="29"/>
      <c r="AK142"/>
      <c r="AL142"/>
      <c r="AM142"/>
      <c r="AN142"/>
      <c r="AO142"/>
      <c r="AP142"/>
    </row>
    <row r="143" spans="1:42" s="20" customFormat="1" x14ac:dyDescent="0.25">
      <c r="A143" s="127" t="s">
        <v>9</v>
      </c>
      <c r="B143" s="123">
        <v>2</v>
      </c>
      <c r="C143" s="124">
        <v>0.1</v>
      </c>
      <c r="D143" s="125">
        <v>0.3</v>
      </c>
      <c r="E143" s="68">
        <v>200</v>
      </c>
      <c r="F143" s="124">
        <v>0.2</v>
      </c>
      <c r="G143" s="124">
        <v>6.8</v>
      </c>
      <c r="H143" s="124">
        <v>1.3</v>
      </c>
      <c r="I143" s="124">
        <v>0.52</v>
      </c>
      <c r="J143" s="124">
        <v>0</v>
      </c>
      <c r="K143" s="124">
        <v>0.2</v>
      </c>
      <c r="L143" s="124">
        <v>0</v>
      </c>
      <c r="M143" s="124">
        <v>0</v>
      </c>
      <c r="N143" s="29"/>
      <c r="O143" s="127" t="s">
        <v>9</v>
      </c>
      <c r="P143" s="123">
        <f>B143*P127</f>
        <v>7.68</v>
      </c>
      <c r="Q143" s="123">
        <f>C143*Q127</f>
        <v>0.35200000000000004</v>
      </c>
      <c r="R143" s="123">
        <f>D143*R127</f>
        <v>0.23399999999999999</v>
      </c>
      <c r="S143" s="123">
        <f>E143*S127</f>
        <v>106</v>
      </c>
      <c r="T143" s="123">
        <f>F143*T127</f>
        <v>0</v>
      </c>
      <c r="U143" s="123">
        <f>G143*U127</f>
        <v>0</v>
      </c>
      <c r="V143" s="123">
        <f>H143*V127</f>
        <v>0</v>
      </c>
      <c r="W143" s="123">
        <f>I143*W127</f>
        <v>0</v>
      </c>
      <c r="X143" s="123">
        <f>J143*X127</f>
        <v>0</v>
      </c>
      <c r="Y143" s="123">
        <f>K143*Y127</f>
        <v>0</v>
      </c>
      <c r="Z143" s="123">
        <f>L143*Z127</f>
        <v>0</v>
      </c>
      <c r="AA143" s="123">
        <f>M143*AA127</f>
        <v>0</v>
      </c>
      <c r="AB143" s="145">
        <f t="shared" si="4"/>
        <v>114.26600000000001</v>
      </c>
      <c r="AC143" s="153">
        <v>65.400000000000006</v>
      </c>
      <c r="AD143" s="158">
        <f t="shared" si="5"/>
        <v>-48.866</v>
      </c>
      <c r="AE143" s="75"/>
      <c r="AF143" s="74"/>
      <c r="AG143" s="29"/>
      <c r="AK143"/>
      <c r="AL143"/>
      <c r="AM143"/>
      <c r="AN143"/>
      <c r="AO143"/>
      <c r="AP143"/>
    </row>
    <row r="144" spans="1:42" s="20" customFormat="1" ht="15" customHeight="1" x14ac:dyDescent="0.25">
      <c r="A144" s="79" t="s">
        <v>33</v>
      </c>
      <c r="B144" s="126">
        <v>0</v>
      </c>
      <c r="C144" s="126">
        <v>0</v>
      </c>
      <c r="D144" s="126">
        <v>0</v>
      </c>
      <c r="E144" s="68">
        <v>100</v>
      </c>
      <c r="F144" s="80">
        <v>0</v>
      </c>
      <c r="G144" s="80">
        <v>0</v>
      </c>
      <c r="H144" s="80">
        <v>0</v>
      </c>
      <c r="I144" s="80">
        <v>0</v>
      </c>
      <c r="J144" s="80">
        <v>5</v>
      </c>
      <c r="K144" s="80">
        <v>4.5</v>
      </c>
      <c r="L144" s="80">
        <v>0</v>
      </c>
      <c r="M144" s="80">
        <v>0</v>
      </c>
      <c r="N144" s="29"/>
      <c r="O144" s="79" t="s">
        <v>33</v>
      </c>
      <c r="P144" s="126">
        <f>B144*P127</f>
        <v>0</v>
      </c>
      <c r="Q144" s="126">
        <f>C144*Q127</f>
        <v>0</v>
      </c>
      <c r="R144" s="126">
        <f>D144*R127</f>
        <v>0</v>
      </c>
      <c r="S144" s="126">
        <f>E144*S127</f>
        <v>53</v>
      </c>
      <c r="T144" s="126">
        <f>F144*T127</f>
        <v>0</v>
      </c>
      <c r="U144" s="126">
        <f>G144*U127</f>
        <v>0</v>
      </c>
      <c r="V144" s="126">
        <f>H144*V127</f>
        <v>0</v>
      </c>
      <c r="W144" s="126">
        <f>I144*W127</f>
        <v>0</v>
      </c>
      <c r="X144" s="126">
        <f>J144*X127</f>
        <v>0</v>
      </c>
      <c r="Y144" s="126">
        <f>K144*Y127</f>
        <v>0</v>
      </c>
      <c r="Z144" s="126">
        <f>L144*Z127</f>
        <v>0</v>
      </c>
      <c r="AA144" s="126">
        <f>M144*AA127</f>
        <v>0</v>
      </c>
      <c r="AB144" s="145">
        <f t="shared" si="4"/>
        <v>53</v>
      </c>
      <c r="AC144" s="153">
        <v>3.27</v>
      </c>
      <c r="AD144" s="158">
        <f t="shared" si="5"/>
        <v>-49.73</v>
      </c>
      <c r="AE144" s="75"/>
      <c r="AF144" s="74"/>
      <c r="AG144" s="29"/>
      <c r="AK144"/>
      <c r="AL144"/>
      <c r="AM144"/>
      <c r="AN144"/>
      <c r="AO144"/>
      <c r="AP144"/>
    </row>
    <row r="145" spans="1:42" s="20" customFormat="1" x14ac:dyDescent="0.25">
      <c r="A145" s="127" t="s">
        <v>34</v>
      </c>
      <c r="B145" s="123">
        <v>0.8</v>
      </c>
      <c r="C145" s="124">
        <v>0.7</v>
      </c>
      <c r="D145" s="125">
        <v>0.4</v>
      </c>
      <c r="E145" s="68">
        <v>93.5</v>
      </c>
      <c r="F145" s="124">
        <v>53</v>
      </c>
      <c r="G145" s="124">
        <v>22.6</v>
      </c>
      <c r="H145" s="124">
        <v>12.9</v>
      </c>
      <c r="I145" s="124">
        <v>50</v>
      </c>
      <c r="J145" s="124">
        <v>11</v>
      </c>
      <c r="K145" s="124">
        <v>3</v>
      </c>
      <c r="L145" s="124">
        <v>0.4</v>
      </c>
      <c r="M145" s="124">
        <v>1</v>
      </c>
      <c r="N145" s="29"/>
      <c r="O145" s="127" t="s">
        <v>34</v>
      </c>
      <c r="P145" s="123">
        <f>B145*P127</f>
        <v>3.0720000000000001</v>
      </c>
      <c r="Q145" s="123">
        <f>C145*Q127</f>
        <v>2.464</v>
      </c>
      <c r="R145" s="123">
        <f>D145*R127</f>
        <v>0.31200000000000006</v>
      </c>
      <c r="S145" s="123">
        <f>E145*S127</f>
        <v>49.555</v>
      </c>
      <c r="T145" s="123">
        <f>F145*T127</f>
        <v>0</v>
      </c>
      <c r="U145" s="123">
        <f>G145*U127</f>
        <v>0</v>
      </c>
      <c r="V145" s="123">
        <f>H145*V127</f>
        <v>0</v>
      </c>
      <c r="W145" s="123">
        <f>I145*W127</f>
        <v>0</v>
      </c>
      <c r="X145" s="123">
        <f>J145*X127</f>
        <v>0</v>
      </c>
      <c r="Y145" s="123">
        <f>K145*Y127</f>
        <v>0</v>
      </c>
      <c r="Z145" s="123">
        <f>L145*Z127</f>
        <v>0.124</v>
      </c>
      <c r="AA145" s="123">
        <f>M145*AA127</f>
        <v>0.1</v>
      </c>
      <c r="AB145" s="145">
        <f t="shared" si="4"/>
        <v>55.627000000000002</v>
      </c>
      <c r="AC145" s="153">
        <v>232</v>
      </c>
      <c r="AD145" s="158">
        <f t="shared" si="5"/>
        <v>176.37299999999999</v>
      </c>
      <c r="AE145" s="75"/>
      <c r="AF145" s="74"/>
      <c r="AG145" s="29"/>
      <c r="AK145"/>
      <c r="AL145"/>
      <c r="AM145"/>
      <c r="AN145"/>
      <c r="AO145"/>
      <c r="AP145"/>
    </row>
    <row r="146" spans="1:42" s="20" customFormat="1" x14ac:dyDescent="0.25">
      <c r="A146" s="79" t="s">
        <v>216</v>
      </c>
      <c r="B146" s="126">
        <v>1.2</v>
      </c>
      <c r="C146" s="80">
        <v>0.1</v>
      </c>
      <c r="D146" s="82">
        <v>0.2</v>
      </c>
      <c r="E146" s="68">
        <v>2.2999999999999998</v>
      </c>
      <c r="F146" s="80">
        <v>7.5</v>
      </c>
      <c r="G146" s="80">
        <v>4</v>
      </c>
      <c r="H146" s="80">
        <v>7.3</v>
      </c>
      <c r="I146" s="80">
        <v>3.5</v>
      </c>
      <c r="J146" s="80">
        <v>6.3</v>
      </c>
      <c r="K146" s="80">
        <v>5.4</v>
      </c>
      <c r="L146" s="80">
        <v>4.5</v>
      </c>
      <c r="M146" s="80">
        <v>1.1000000000000001</v>
      </c>
      <c r="N146" s="29"/>
      <c r="O146" s="79" t="s">
        <v>216</v>
      </c>
      <c r="P146" s="126">
        <f>B146*P127</f>
        <v>4.6079999999999997</v>
      </c>
      <c r="Q146" s="126">
        <f>C146*Q127</f>
        <v>0.35200000000000004</v>
      </c>
      <c r="R146" s="126">
        <f>D146*R127</f>
        <v>0.15600000000000003</v>
      </c>
      <c r="S146" s="126">
        <f>E146*S127</f>
        <v>1.2189999999999999</v>
      </c>
      <c r="T146" s="126">
        <f>F146*T127</f>
        <v>0</v>
      </c>
      <c r="U146" s="126">
        <f>G146*U127</f>
        <v>0</v>
      </c>
      <c r="V146" s="126">
        <f>H146*V127</f>
        <v>0</v>
      </c>
      <c r="W146" s="126">
        <f>I146*W127</f>
        <v>0</v>
      </c>
      <c r="X146" s="126">
        <f>J146*X127</f>
        <v>0</v>
      </c>
      <c r="Y146" s="126">
        <f>K146*Y127</f>
        <v>0</v>
      </c>
      <c r="Z146" s="126">
        <f>L146*Z127</f>
        <v>1.395</v>
      </c>
      <c r="AA146" s="126">
        <f>M146*AA127</f>
        <v>0.11000000000000001</v>
      </c>
      <c r="AB146" s="145">
        <f t="shared" si="4"/>
        <v>7.839999999999999</v>
      </c>
      <c r="AC146" s="153">
        <v>15.8</v>
      </c>
      <c r="AD146" s="158">
        <f t="shared" si="5"/>
        <v>7.9600000000000017</v>
      </c>
      <c r="AF146" s="74"/>
      <c r="AG146" s="29"/>
      <c r="AK146"/>
      <c r="AL146"/>
      <c r="AM146"/>
      <c r="AN146"/>
      <c r="AO146"/>
      <c r="AP146"/>
    </row>
    <row r="147" spans="1:42" s="20" customFormat="1" x14ac:dyDescent="0.25">
      <c r="A147" s="127" t="s">
        <v>217</v>
      </c>
      <c r="B147" s="123">
        <v>0</v>
      </c>
      <c r="C147" s="123">
        <v>0</v>
      </c>
      <c r="D147" s="123">
        <v>0</v>
      </c>
      <c r="E147" s="68">
        <v>9.0500000000000007</v>
      </c>
      <c r="F147" s="124" t="s">
        <v>0</v>
      </c>
      <c r="G147" s="124">
        <v>1.2</v>
      </c>
      <c r="H147" s="124">
        <v>1.1000000000000001</v>
      </c>
      <c r="I147" s="124">
        <v>1.1000000000000001</v>
      </c>
      <c r="J147" s="124">
        <v>3.1</v>
      </c>
      <c r="K147" s="124">
        <v>3.8</v>
      </c>
      <c r="L147" s="124">
        <v>13.9</v>
      </c>
      <c r="M147" s="124">
        <v>4.2</v>
      </c>
      <c r="N147" s="29"/>
      <c r="O147" s="127" t="s">
        <v>217</v>
      </c>
      <c r="P147" s="123">
        <f>B147*P127</f>
        <v>0</v>
      </c>
      <c r="Q147" s="123">
        <f>C147*Q127</f>
        <v>0</v>
      </c>
      <c r="R147" s="123">
        <f>D147*R127</f>
        <v>0</v>
      </c>
      <c r="S147" s="123">
        <f>E147*S127</f>
        <v>4.7965000000000009</v>
      </c>
      <c r="T147" s="123">
        <v>0</v>
      </c>
      <c r="U147" s="123">
        <f>G147*U127</f>
        <v>0</v>
      </c>
      <c r="V147" s="123">
        <f>H147*V127</f>
        <v>0</v>
      </c>
      <c r="W147" s="123">
        <f>I147*W127</f>
        <v>0</v>
      </c>
      <c r="X147" s="123">
        <f>J147*X127</f>
        <v>0</v>
      </c>
      <c r="Y147" s="123">
        <f>K147*Y127</f>
        <v>0</v>
      </c>
      <c r="Z147" s="123">
        <f>L147*Z127</f>
        <v>4.3090000000000002</v>
      </c>
      <c r="AA147" s="123">
        <f>M147*AA127</f>
        <v>0.42000000000000004</v>
      </c>
      <c r="AB147" s="145">
        <f t="shared" si="4"/>
        <v>9.525500000000001</v>
      </c>
      <c r="AC147" s="153">
        <v>40</v>
      </c>
      <c r="AD147" s="158">
        <f t="shared" si="5"/>
        <v>30.474499999999999</v>
      </c>
      <c r="AF147" s="206"/>
      <c r="AG147" s="29"/>
      <c r="AK147"/>
      <c r="AL147"/>
      <c r="AM147"/>
      <c r="AN147"/>
      <c r="AO147"/>
      <c r="AP147"/>
    </row>
    <row r="148" spans="1:42" x14ac:dyDescent="0.25">
      <c r="A148" s="83" t="s">
        <v>220</v>
      </c>
      <c r="B148" s="123">
        <v>0</v>
      </c>
      <c r="C148" s="123">
        <v>0</v>
      </c>
      <c r="D148" s="123">
        <v>0</v>
      </c>
      <c r="E148" s="123">
        <v>0</v>
      </c>
      <c r="F148" s="123">
        <v>0</v>
      </c>
      <c r="G148" s="123">
        <v>0</v>
      </c>
      <c r="H148" s="123">
        <v>0</v>
      </c>
      <c r="I148" s="123">
        <v>0</v>
      </c>
      <c r="J148" s="123">
        <v>0</v>
      </c>
      <c r="K148" s="123">
        <v>0</v>
      </c>
      <c r="L148" s="123">
        <v>0</v>
      </c>
      <c r="M148" s="123">
        <v>0</v>
      </c>
      <c r="O148" s="83" t="s">
        <v>220</v>
      </c>
      <c r="P148" s="123">
        <f>B148*P127</f>
        <v>0</v>
      </c>
      <c r="Q148" s="123">
        <f t="shared" ref="Q148:AA148" si="6">C148*Q127</f>
        <v>0</v>
      </c>
      <c r="R148" s="123">
        <f t="shared" si="6"/>
        <v>0</v>
      </c>
      <c r="S148" s="123">
        <f t="shared" si="6"/>
        <v>0</v>
      </c>
      <c r="T148" s="123">
        <f t="shared" si="6"/>
        <v>0</v>
      </c>
      <c r="U148" s="123">
        <f t="shared" si="6"/>
        <v>0</v>
      </c>
      <c r="V148" s="123">
        <f t="shared" si="6"/>
        <v>0</v>
      </c>
      <c r="W148" s="123">
        <f t="shared" si="6"/>
        <v>0</v>
      </c>
      <c r="X148" s="123">
        <f t="shared" si="6"/>
        <v>0</v>
      </c>
      <c r="Y148" s="123">
        <f t="shared" si="6"/>
        <v>0</v>
      </c>
      <c r="Z148" s="123">
        <f t="shared" si="6"/>
        <v>0</v>
      </c>
      <c r="AA148" s="123">
        <f t="shared" si="6"/>
        <v>0</v>
      </c>
      <c r="AB148" s="145">
        <f t="shared" si="4"/>
        <v>0</v>
      </c>
      <c r="AC148" s="153">
        <v>130.69999999999999</v>
      </c>
      <c r="AD148" s="158">
        <f t="shared" si="5"/>
        <v>130.69999999999999</v>
      </c>
      <c r="AF148" s="29"/>
      <c r="AG148" s="29"/>
      <c r="AH148" s="20"/>
    </row>
    <row r="149" spans="1:42" x14ac:dyDescent="0.25">
      <c r="A149" s="83" t="s">
        <v>221</v>
      </c>
      <c r="B149" s="123">
        <v>0</v>
      </c>
      <c r="C149" s="123">
        <v>0</v>
      </c>
      <c r="D149" s="123">
        <v>0</v>
      </c>
      <c r="E149" s="123">
        <v>0</v>
      </c>
      <c r="F149" s="123">
        <v>0</v>
      </c>
      <c r="G149" s="123">
        <v>0</v>
      </c>
      <c r="H149" s="123">
        <v>0</v>
      </c>
      <c r="I149" s="123">
        <v>0</v>
      </c>
      <c r="J149" s="123">
        <v>0</v>
      </c>
      <c r="K149" s="123">
        <v>0</v>
      </c>
      <c r="L149" s="123">
        <v>0</v>
      </c>
      <c r="M149" s="123">
        <v>0</v>
      </c>
      <c r="O149" s="83" t="s">
        <v>221</v>
      </c>
      <c r="P149" s="123">
        <f>B149*P127</f>
        <v>0</v>
      </c>
      <c r="Q149" s="123">
        <f t="shared" ref="Q149:AA149" si="7">C149*Q127</f>
        <v>0</v>
      </c>
      <c r="R149" s="123">
        <f t="shared" si="7"/>
        <v>0</v>
      </c>
      <c r="S149" s="123">
        <f t="shared" si="7"/>
        <v>0</v>
      </c>
      <c r="T149" s="123">
        <f t="shared" si="7"/>
        <v>0</v>
      </c>
      <c r="U149" s="123">
        <f t="shared" si="7"/>
        <v>0</v>
      </c>
      <c r="V149" s="123">
        <f t="shared" si="7"/>
        <v>0</v>
      </c>
      <c r="W149" s="123">
        <f t="shared" si="7"/>
        <v>0</v>
      </c>
      <c r="X149" s="123">
        <f t="shared" si="7"/>
        <v>0</v>
      </c>
      <c r="Y149" s="123">
        <f t="shared" si="7"/>
        <v>0</v>
      </c>
      <c r="Z149" s="123">
        <f t="shared" si="7"/>
        <v>0</v>
      </c>
      <c r="AA149" s="123">
        <f t="shared" si="7"/>
        <v>0</v>
      </c>
      <c r="AB149" s="145">
        <f t="shared" si="4"/>
        <v>0</v>
      </c>
      <c r="AC149" s="153">
        <v>6.54</v>
      </c>
      <c r="AD149" s="158">
        <f t="shared" si="5"/>
        <v>6.54</v>
      </c>
      <c r="AF149" s="29"/>
      <c r="AG149" s="29"/>
      <c r="AH149" s="20"/>
    </row>
    <row r="150" spans="1:42" x14ac:dyDescent="0.25">
      <c r="A150" s="83" t="s">
        <v>222</v>
      </c>
      <c r="B150" s="123">
        <v>0</v>
      </c>
      <c r="C150" s="123">
        <v>0</v>
      </c>
      <c r="D150" s="123">
        <v>0</v>
      </c>
      <c r="E150" s="123">
        <v>0</v>
      </c>
      <c r="F150" s="123">
        <v>0</v>
      </c>
      <c r="G150" s="123">
        <v>0</v>
      </c>
      <c r="H150" s="123">
        <v>0</v>
      </c>
      <c r="I150" s="123">
        <v>0</v>
      </c>
      <c r="J150" s="123">
        <v>0</v>
      </c>
      <c r="K150" s="123">
        <v>0</v>
      </c>
      <c r="L150" s="123">
        <v>0</v>
      </c>
      <c r="M150" s="123">
        <v>0</v>
      </c>
      <c r="O150" s="83" t="s">
        <v>222</v>
      </c>
      <c r="P150" s="123">
        <f>B150*P127</f>
        <v>0</v>
      </c>
      <c r="Q150" s="123">
        <f t="shared" ref="Q150:AA150" si="8">C150*Q127</f>
        <v>0</v>
      </c>
      <c r="R150" s="123">
        <f t="shared" si="8"/>
        <v>0</v>
      </c>
      <c r="S150" s="123">
        <f t="shared" si="8"/>
        <v>0</v>
      </c>
      <c r="T150" s="123">
        <f t="shared" si="8"/>
        <v>0</v>
      </c>
      <c r="U150" s="123">
        <f t="shared" si="8"/>
        <v>0</v>
      </c>
      <c r="V150" s="123">
        <f t="shared" si="8"/>
        <v>0</v>
      </c>
      <c r="W150" s="123">
        <f t="shared" si="8"/>
        <v>0</v>
      </c>
      <c r="X150" s="123">
        <f t="shared" si="8"/>
        <v>0</v>
      </c>
      <c r="Y150" s="123">
        <f t="shared" si="8"/>
        <v>0</v>
      </c>
      <c r="Z150" s="123">
        <f t="shared" si="8"/>
        <v>0</v>
      </c>
      <c r="AA150" s="123">
        <f t="shared" si="8"/>
        <v>0</v>
      </c>
      <c r="AB150" s="145">
        <f t="shared" si="4"/>
        <v>0</v>
      </c>
      <c r="AC150" s="153">
        <v>459</v>
      </c>
      <c r="AD150" s="158">
        <f t="shared" si="5"/>
        <v>459</v>
      </c>
      <c r="AF150" s="29"/>
      <c r="AG150" s="29"/>
      <c r="AH150" s="20"/>
    </row>
    <row r="151" spans="1:42" s="20" customFormat="1" x14ac:dyDescent="0.25">
      <c r="A151" s="79" t="s">
        <v>218</v>
      </c>
      <c r="B151" s="80">
        <v>0</v>
      </c>
      <c r="C151" s="80">
        <v>0</v>
      </c>
      <c r="D151" s="80">
        <v>0</v>
      </c>
      <c r="E151" s="68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80">
        <v>0</v>
      </c>
      <c r="L151" s="80">
        <v>42</v>
      </c>
      <c r="M151" s="80">
        <v>12.3</v>
      </c>
      <c r="N151" s="75"/>
      <c r="O151" s="79" t="s">
        <v>218</v>
      </c>
      <c r="P151" s="126">
        <f>B151*P127</f>
        <v>0</v>
      </c>
      <c r="Q151" s="126">
        <f>C151*Q127</f>
        <v>0</v>
      </c>
      <c r="R151" s="126">
        <f>D151*R127</f>
        <v>0</v>
      </c>
      <c r="S151" s="126">
        <f>E151*S127</f>
        <v>0</v>
      </c>
      <c r="T151" s="126">
        <f>F151*T127</f>
        <v>0</v>
      </c>
      <c r="U151" s="126">
        <f>G151*U127</f>
        <v>0</v>
      </c>
      <c r="V151" s="126">
        <f>H151*V127</f>
        <v>0</v>
      </c>
      <c r="W151" s="126">
        <f>I151*W127</f>
        <v>0</v>
      </c>
      <c r="X151" s="126">
        <f>J151*X127</f>
        <v>0</v>
      </c>
      <c r="Y151" s="126">
        <f>K151*Y127</f>
        <v>0</v>
      </c>
      <c r="Z151" s="126">
        <f>L151*Z127</f>
        <v>13.02</v>
      </c>
      <c r="AA151" s="126">
        <f>M151*AA127</f>
        <v>1.2300000000000002</v>
      </c>
      <c r="AB151" s="145">
        <f t="shared" si="4"/>
        <v>14.25</v>
      </c>
      <c r="AC151" s="153">
        <v>164.4</v>
      </c>
      <c r="AD151" s="158">
        <f t="shared" si="5"/>
        <v>150.15</v>
      </c>
      <c r="AF151" s="206"/>
      <c r="AG151" s="29"/>
      <c r="AK151"/>
      <c r="AL151"/>
      <c r="AM151"/>
      <c r="AN151"/>
      <c r="AO151"/>
      <c r="AP151"/>
    </row>
    <row r="152" spans="1:42" s="20" customFormat="1" x14ac:dyDescent="0.25">
      <c r="A152" s="74"/>
      <c r="B152" s="75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74"/>
      <c r="N152" s="75"/>
      <c r="O152" s="77"/>
      <c r="P152" s="77"/>
      <c r="Q152" s="77"/>
      <c r="R152" s="77"/>
      <c r="S152" s="77"/>
      <c r="T152" s="77"/>
      <c r="U152" s="77"/>
      <c r="V152" s="77"/>
      <c r="W152" s="76"/>
      <c r="X152" s="76"/>
      <c r="Y152" s="73"/>
      <c r="AK152"/>
      <c r="AL152"/>
      <c r="AM152"/>
      <c r="AN152"/>
      <c r="AO152"/>
      <c r="AP152"/>
    </row>
    <row r="153" spans="1:42" s="20" customFormat="1" x14ac:dyDescent="0.25">
      <c r="AK153"/>
      <c r="AL153"/>
      <c r="AM153"/>
      <c r="AN153"/>
      <c r="AO153"/>
      <c r="AP153"/>
    </row>
    <row r="154" spans="1:42" s="20" customFormat="1" x14ac:dyDescent="0.25">
      <c r="AK154"/>
      <c r="AL154"/>
      <c r="AM154"/>
      <c r="AN154"/>
      <c r="AO154"/>
      <c r="AP154"/>
    </row>
    <row r="155" spans="1:42" x14ac:dyDescent="0.25">
      <c r="A155" t="s">
        <v>111</v>
      </c>
    </row>
    <row r="156" spans="1:42" x14ac:dyDescent="0.25">
      <c r="A156" t="s">
        <v>112</v>
      </c>
    </row>
    <row r="159" spans="1:42" x14ac:dyDescent="0.25">
      <c r="A159" t="s">
        <v>114</v>
      </c>
    </row>
    <row r="160" spans="1:42" x14ac:dyDescent="0.25">
      <c r="A160" s="23" t="s">
        <v>115</v>
      </c>
    </row>
    <row r="161" spans="2:17" x14ac:dyDescent="0.25">
      <c r="B161" t="s">
        <v>159</v>
      </c>
    </row>
    <row r="162" spans="2:17" x14ac:dyDescent="0.25">
      <c r="B162" t="s">
        <v>160</v>
      </c>
    </row>
    <row r="163" spans="2:17" x14ac:dyDescent="0.25">
      <c r="B163" t="s">
        <v>161</v>
      </c>
    </row>
    <row r="164" spans="2:17" x14ac:dyDescent="0.25">
      <c r="B164" t="s">
        <v>162</v>
      </c>
    </row>
    <row r="165" spans="2:17" x14ac:dyDescent="0.25">
      <c r="B165" t="s">
        <v>163</v>
      </c>
    </row>
    <row r="166" spans="2:17" x14ac:dyDescent="0.25">
      <c r="B166" t="s">
        <v>164</v>
      </c>
    </row>
    <row r="168" spans="2:17" x14ac:dyDescent="0.25">
      <c r="B168" t="s">
        <v>116</v>
      </c>
    </row>
    <row r="169" spans="2:17" x14ac:dyDescent="0.25">
      <c r="C169" t="s">
        <v>117</v>
      </c>
    </row>
    <row r="170" spans="2:17" x14ac:dyDescent="0.25">
      <c r="D170" t="s">
        <v>120</v>
      </c>
      <c r="H170" s="30">
        <f>AD128</f>
        <v>51.326900000000009</v>
      </c>
      <c r="I170" t="s">
        <v>118</v>
      </c>
      <c r="J170" t="s">
        <v>119</v>
      </c>
      <c r="K170" s="113">
        <f>AD130</f>
        <v>544.51</v>
      </c>
      <c r="L170" s="114"/>
      <c r="M170" t="s">
        <v>30</v>
      </c>
    </row>
    <row r="172" spans="2:17" x14ac:dyDescent="0.25">
      <c r="B172" t="s">
        <v>121</v>
      </c>
    </row>
    <row r="173" spans="2:17" x14ac:dyDescent="0.25">
      <c r="C173" s="34">
        <f>ROUND(K170, 0)</f>
        <v>545</v>
      </c>
      <c r="D173" s="1" t="s">
        <v>88</v>
      </c>
      <c r="E173" s="30">
        <f>ROUND(H170, 0)</f>
        <v>51</v>
      </c>
      <c r="F173" s="1" t="s">
        <v>91</v>
      </c>
      <c r="G173" s="27">
        <f>C173/E173</f>
        <v>10.686274509803921</v>
      </c>
    </row>
    <row r="174" spans="2:17" x14ac:dyDescent="0.25">
      <c r="B174" t="s">
        <v>122</v>
      </c>
      <c r="Q174" s="35"/>
    </row>
    <row r="175" spans="2:17" x14ac:dyDescent="0.25">
      <c r="C175" t="s">
        <v>159</v>
      </c>
      <c r="G175" s="32">
        <f>I130</f>
        <v>85</v>
      </c>
      <c r="H175" s="18" t="s">
        <v>88</v>
      </c>
      <c r="I175" s="32">
        <f>I128</f>
        <v>10.5</v>
      </c>
      <c r="J175" s="1" t="s">
        <v>87</v>
      </c>
      <c r="K175" s="112">
        <f>G175/I175</f>
        <v>8.0952380952380949</v>
      </c>
      <c r="L175" s="112"/>
      <c r="M175" s="38" t="s">
        <v>123</v>
      </c>
      <c r="N175" s="36"/>
      <c r="O175" s="36"/>
      <c r="Q175" s="35"/>
    </row>
    <row r="176" spans="2:17" x14ac:dyDescent="0.25">
      <c r="C176" t="s">
        <v>160</v>
      </c>
      <c r="G176" s="32">
        <f>G130</f>
        <v>73</v>
      </c>
      <c r="H176" s="18" t="s">
        <v>88</v>
      </c>
      <c r="I176" s="32">
        <f>G128</f>
        <v>12.2</v>
      </c>
      <c r="J176" s="18" t="s">
        <v>87</v>
      </c>
      <c r="K176" s="112">
        <f t="shared" ref="K176:K178" si="9">G176/I176</f>
        <v>5.9836065573770494</v>
      </c>
      <c r="L176" s="112"/>
      <c r="M176" s="38" t="s">
        <v>123</v>
      </c>
    </row>
    <row r="177" spans="1:19" x14ac:dyDescent="0.25">
      <c r="C177" t="s">
        <v>161</v>
      </c>
      <c r="D177" s="1"/>
      <c r="G177" s="32">
        <f>I130</f>
        <v>85</v>
      </c>
      <c r="H177" s="18" t="s">
        <v>88</v>
      </c>
      <c r="I177" s="32">
        <f>H128</f>
        <v>9.1999999999999993</v>
      </c>
      <c r="J177" s="18" t="s">
        <v>87</v>
      </c>
      <c r="K177" s="112">
        <f t="shared" si="9"/>
        <v>9.2391304347826093</v>
      </c>
      <c r="L177" s="112"/>
      <c r="M177" s="38" t="s">
        <v>123</v>
      </c>
    </row>
    <row r="178" spans="1:19" x14ac:dyDescent="0.25">
      <c r="C178" t="s">
        <v>162</v>
      </c>
      <c r="D178" s="1"/>
      <c r="G178" s="32">
        <f>F130</f>
        <v>192</v>
      </c>
      <c r="H178" s="18" t="s">
        <v>88</v>
      </c>
      <c r="I178" s="32">
        <f>F128</f>
        <v>13.06</v>
      </c>
      <c r="J178" s="18" t="s">
        <v>87</v>
      </c>
      <c r="K178" s="112">
        <f t="shared" si="9"/>
        <v>14.701378254211331</v>
      </c>
      <c r="L178" s="112"/>
      <c r="M178" s="38" t="s">
        <v>123</v>
      </c>
    </row>
    <row r="179" spans="1:19" x14ac:dyDescent="0.25">
      <c r="C179" t="s">
        <v>163</v>
      </c>
      <c r="D179" s="18"/>
      <c r="G179" s="49">
        <f>J130</f>
        <v>324</v>
      </c>
      <c r="H179" s="50" t="s">
        <v>88</v>
      </c>
      <c r="I179" s="49">
        <f>J128</f>
        <v>12.25</v>
      </c>
      <c r="J179" s="50" t="s">
        <v>87</v>
      </c>
      <c r="K179" s="112">
        <f t="shared" ref="K179" si="10">G179/I179</f>
        <v>26.448979591836736</v>
      </c>
      <c r="L179" s="112"/>
      <c r="M179" s="38" t="s">
        <v>123</v>
      </c>
    </row>
    <row r="180" spans="1:19" x14ac:dyDescent="0.25">
      <c r="C180" t="s">
        <v>164</v>
      </c>
      <c r="D180" s="50"/>
      <c r="G180" s="49">
        <f>K130</f>
        <v>400</v>
      </c>
      <c r="H180" s="50" t="s">
        <v>88</v>
      </c>
      <c r="I180" s="49">
        <f>K128</f>
        <v>14.49</v>
      </c>
      <c r="J180" s="50" t="s">
        <v>87</v>
      </c>
      <c r="K180" s="112">
        <f t="shared" ref="K180" si="11">G180/I180</f>
        <v>27.605244996549345</v>
      </c>
      <c r="L180" s="112"/>
      <c r="M180" s="38" t="s">
        <v>123</v>
      </c>
    </row>
    <row r="181" spans="1:19" x14ac:dyDescent="0.25">
      <c r="D181" s="50"/>
      <c r="M181" s="38"/>
    </row>
    <row r="182" spans="1:19" x14ac:dyDescent="0.25">
      <c r="A182" t="s">
        <v>226</v>
      </c>
      <c r="D182" s="50"/>
      <c r="E182" s="33">
        <v>80</v>
      </c>
      <c r="F182" t="s">
        <v>81</v>
      </c>
      <c r="G182" t="s">
        <v>227</v>
      </c>
      <c r="H182" s="163">
        <f>E173</f>
        <v>51</v>
      </c>
      <c r="I182" s="50" t="s">
        <v>93</v>
      </c>
      <c r="J182" s="164">
        <f>E182</f>
        <v>80</v>
      </c>
      <c r="K182" s="50" t="s">
        <v>107</v>
      </c>
      <c r="L182" s="165">
        <v>100</v>
      </c>
      <c r="M182" s="161" t="s">
        <v>91</v>
      </c>
      <c r="N182" s="162">
        <f>H182*J182/L182</f>
        <v>40.799999999999997</v>
      </c>
    </row>
    <row r="183" spans="1:19" x14ac:dyDescent="0.25">
      <c r="D183" s="50" t="s">
        <v>119</v>
      </c>
      <c r="E183" s="33">
        <f>E182</f>
        <v>80</v>
      </c>
      <c r="F183" t="s">
        <v>81</v>
      </c>
      <c r="G183" t="s">
        <v>30</v>
      </c>
      <c r="H183" s="167">
        <f>C173</f>
        <v>545</v>
      </c>
      <c r="I183" s="50" t="s">
        <v>93</v>
      </c>
      <c r="J183" s="167">
        <f>E183</f>
        <v>80</v>
      </c>
      <c r="K183" s="50" t="s">
        <v>107</v>
      </c>
      <c r="L183" s="165">
        <v>100</v>
      </c>
      <c r="M183" s="161" t="s">
        <v>91</v>
      </c>
      <c r="N183" s="166">
        <f>H183*J183/L183</f>
        <v>436</v>
      </c>
    </row>
    <row r="184" spans="1:19" x14ac:dyDescent="0.25">
      <c r="C184" t="s">
        <v>228</v>
      </c>
      <c r="D184" s="50"/>
      <c r="M184" s="168">
        <f>N183/N182</f>
        <v>10.686274509803923</v>
      </c>
      <c r="N184" s="168"/>
    </row>
    <row r="185" spans="1:19" x14ac:dyDescent="0.25">
      <c r="D185" s="50"/>
      <c r="M185" s="38"/>
    </row>
    <row r="186" spans="1:19" x14ac:dyDescent="0.25">
      <c r="C186" t="s">
        <v>229</v>
      </c>
      <c r="D186" s="50"/>
      <c r="E186" s="169">
        <f>K175</f>
        <v>8.0952380952380949</v>
      </c>
      <c r="F186" s="38" t="s">
        <v>123</v>
      </c>
      <c r="M186" s="38"/>
    </row>
    <row r="187" spans="1:19" x14ac:dyDescent="0.25">
      <c r="C187" t="s">
        <v>203</v>
      </c>
      <c r="D187" s="50"/>
      <c r="E187" s="169">
        <f>K178</f>
        <v>14.701378254211331</v>
      </c>
      <c r="F187" s="38" t="s">
        <v>123</v>
      </c>
      <c r="M187" s="38"/>
    </row>
    <row r="188" spans="1:19" x14ac:dyDescent="0.25">
      <c r="D188" s="50"/>
      <c r="M188" s="38"/>
    </row>
    <row r="189" spans="1:19" x14ac:dyDescent="0.25">
      <c r="D189" s="50"/>
      <c r="H189" s="110" t="s">
        <v>126</v>
      </c>
      <c r="I189" s="110"/>
      <c r="J189" s="146">
        <f>ABS(ROUND(E194-G191,2))</f>
        <v>4.0199999999999996</v>
      </c>
      <c r="K189" t="s">
        <v>127</v>
      </c>
      <c r="M189" s="38"/>
    </row>
    <row r="190" spans="1:19" x14ac:dyDescent="0.25">
      <c r="C190" t="s">
        <v>229</v>
      </c>
      <c r="D190" s="50"/>
      <c r="E190" s="172">
        <f>K175</f>
        <v>8.0952380952380949</v>
      </c>
      <c r="F190" s="106" t="s">
        <v>126</v>
      </c>
      <c r="H190" s="110"/>
      <c r="I190" s="110"/>
      <c r="M190" s="38"/>
    </row>
    <row r="191" spans="1:19" x14ac:dyDescent="0.25">
      <c r="D191" s="50"/>
      <c r="E191" s="169"/>
      <c r="F191" s="107"/>
      <c r="G191" s="172">
        <f>G173</f>
        <v>10.686274509803921</v>
      </c>
      <c r="H191" s="173"/>
      <c r="I191" s="173"/>
      <c r="J191" t="s">
        <v>128</v>
      </c>
      <c r="K191" t="s">
        <v>91</v>
      </c>
      <c r="L191" s="175">
        <f>J189+J194</f>
        <v>6.6099999999999994</v>
      </c>
      <c r="M191" s="176"/>
      <c r="N191" t="s">
        <v>130</v>
      </c>
      <c r="Q191" s="61">
        <f>N182</f>
        <v>40.799999999999997</v>
      </c>
      <c r="R191" s="177" t="s">
        <v>124</v>
      </c>
      <c r="S191" s="177"/>
    </row>
    <row r="192" spans="1:19" x14ac:dyDescent="0.25">
      <c r="D192" s="50"/>
      <c r="E192" s="169"/>
      <c r="H192" s="173"/>
      <c r="I192" s="173"/>
      <c r="M192" s="38"/>
    </row>
    <row r="193" spans="1:23" x14ac:dyDescent="0.25">
      <c r="D193" s="50"/>
      <c r="E193" s="169"/>
      <c r="F193" s="108" t="s">
        <v>126</v>
      </c>
      <c r="H193" s="111" t="s">
        <v>126</v>
      </c>
      <c r="I193" s="111"/>
      <c r="M193" s="38"/>
    </row>
    <row r="194" spans="1:23" x14ac:dyDescent="0.25">
      <c r="C194" t="s">
        <v>203</v>
      </c>
      <c r="D194" s="50"/>
      <c r="E194" s="172">
        <f>K178</f>
        <v>14.701378254211331</v>
      </c>
      <c r="F194" s="109"/>
      <c r="H194" s="111"/>
      <c r="I194" s="111"/>
      <c r="J194" s="174">
        <f>ROUND(ABS(E190-G191),2)</f>
        <v>2.59</v>
      </c>
      <c r="K194" t="s">
        <v>127</v>
      </c>
      <c r="M194" s="38"/>
    </row>
    <row r="195" spans="1:23" x14ac:dyDescent="0.25">
      <c r="D195" s="50"/>
      <c r="M195" s="38"/>
    </row>
    <row r="196" spans="1:23" x14ac:dyDescent="0.25">
      <c r="B196" t="s">
        <v>132</v>
      </c>
      <c r="D196" s="50"/>
      <c r="E196" s="31">
        <f>Q191</f>
        <v>40.799999999999997</v>
      </c>
      <c r="F196" s="48" t="s">
        <v>91</v>
      </c>
      <c r="G196" s="170">
        <f>L191</f>
        <v>6.6099999999999994</v>
      </c>
      <c r="H196" t="s">
        <v>131</v>
      </c>
      <c r="M196" s="38"/>
    </row>
    <row r="197" spans="1:23" x14ac:dyDescent="0.25">
      <c r="D197" s="50"/>
      <c r="E197" s="48" t="s">
        <v>230</v>
      </c>
      <c r="F197" s="48" t="s">
        <v>91</v>
      </c>
      <c r="G197" s="48">
        <v>1</v>
      </c>
      <c r="H197" t="s">
        <v>131</v>
      </c>
      <c r="J197" s="178" t="str">
        <f>E197</f>
        <v>Х</v>
      </c>
      <c r="K197" t="s">
        <v>91</v>
      </c>
      <c r="L197" s="179">
        <f>E196</f>
        <v>40.799999999999997</v>
      </c>
      <c r="M197" s="159" t="s">
        <v>93</v>
      </c>
      <c r="N197" s="178">
        <f>G197</f>
        <v>1</v>
      </c>
      <c r="O197" s="50" t="s">
        <v>107</v>
      </c>
      <c r="P197" s="180">
        <f>G196</f>
        <v>6.6099999999999994</v>
      </c>
      <c r="Q197" s="48" t="s">
        <v>91</v>
      </c>
      <c r="R197" s="181">
        <f>ROUND(L197*N197/P197,2)</f>
        <v>6.17</v>
      </c>
      <c r="S197" s="36" t="s">
        <v>124</v>
      </c>
    </row>
    <row r="200" spans="1:23" x14ac:dyDescent="0.25">
      <c r="B200" t="str">
        <f>C190</f>
        <v>ячмень</v>
      </c>
      <c r="D200" s="50">
        <f>R197</f>
        <v>6.17</v>
      </c>
      <c r="E200" s="50" t="s">
        <v>93</v>
      </c>
      <c r="F200" s="171">
        <f>J189</f>
        <v>4.0199999999999996</v>
      </c>
      <c r="G200" s="50" t="s">
        <v>91</v>
      </c>
      <c r="H200" s="39">
        <f>ROUND(D200*F200,1)</f>
        <v>24.8</v>
      </c>
      <c r="I200" s="36" t="s">
        <v>124</v>
      </c>
      <c r="K200" s="36" t="s">
        <v>133</v>
      </c>
      <c r="R200" s="178">
        <f>H200</f>
        <v>24.8</v>
      </c>
      <c r="S200" s="48" t="s">
        <v>107</v>
      </c>
      <c r="T200" s="178">
        <f>I128</f>
        <v>10.5</v>
      </c>
      <c r="U200" s="48" t="s">
        <v>91</v>
      </c>
      <c r="V200" s="39">
        <f>R200/T200</f>
        <v>2.361904761904762</v>
      </c>
      <c r="W200" t="s">
        <v>80</v>
      </c>
    </row>
    <row r="201" spans="1:23" x14ac:dyDescent="0.25">
      <c r="B201" t="str">
        <f>C194</f>
        <v>горох</v>
      </c>
      <c r="D201" s="50">
        <f>R197</f>
        <v>6.17</v>
      </c>
      <c r="E201" s="50" t="s">
        <v>93</v>
      </c>
      <c r="F201" s="50">
        <f>J194</f>
        <v>2.59</v>
      </c>
      <c r="G201" s="50" t="s">
        <v>91</v>
      </c>
      <c r="H201" s="39">
        <f>ROUND(D201*F201,1)</f>
        <v>16</v>
      </c>
      <c r="I201" s="36" t="s">
        <v>124</v>
      </c>
      <c r="K201" s="36" t="s">
        <v>133</v>
      </c>
      <c r="R201" s="182">
        <f>H201</f>
        <v>16</v>
      </c>
      <c r="S201" s="48" t="s">
        <v>107</v>
      </c>
      <c r="T201" s="182">
        <f>F128</f>
        <v>13.06</v>
      </c>
      <c r="U201" s="48" t="s">
        <v>91</v>
      </c>
      <c r="V201" s="39">
        <f>R201/T201</f>
        <v>1.2251148545176109</v>
      </c>
      <c r="W201" t="s">
        <v>80</v>
      </c>
    </row>
    <row r="205" spans="1:23" x14ac:dyDescent="0.25">
      <c r="A205" t="s">
        <v>231</v>
      </c>
      <c r="E205" s="31">
        <f>H170-N182</f>
        <v>10.526900000000012</v>
      </c>
      <c r="F205" t="s">
        <v>118</v>
      </c>
      <c r="G205" t="s">
        <v>119</v>
      </c>
      <c r="H205" s="31">
        <f>K170-N183</f>
        <v>108.50999999999999</v>
      </c>
      <c r="I205" t="s">
        <v>30</v>
      </c>
      <c r="J205" t="s">
        <v>232</v>
      </c>
      <c r="M205" s="187">
        <f>H205/E205</f>
        <v>10.307877912775828</v>
      </c>
      <c r="N205" s="187"/>
    </row>
    <row r="207" spans="1:23" x14ac:dyDescent="0.25">
      <c r="B207" t="s">
        <v>233</v>
      </c>
      <c r="D207" s="170">
        <f>K179</f>
        <v>26.448979591836736</v>
      </c>
      <c r="E207" s="38" t="s">
        <v>123</v>
      </c>
    </row>
    <row r="208" spans="1:23" x14ac:dyDescent="0.25">
      <c r="B208" t="s">
        <v>234</v>
      </c>
      <c r="D208" s="171">
        <f>K176</f>
        <v>5.9836065573770494</v>
      </c>
      <c r="E208" s="38" t="s">
        <v>123</v>
      </c>
      <c r="M208" s="38"/>
    </row>
    <row r="209" spans="1:46" x14ac:dyDescent="0.25">
      <c r="D209" s="50"/>
      <c r="M209" s="38"/>
    </row>
    <row r="210" spans="1:46" x14ac:dyDescent="0.25">
      <c r="D210" s="50"/>
      <c r="M210" s="38"/>
    </row>
    <row r="211" spans="1:46" x14ac:dyDescent="0.25">
      <c r="A211" s="20"/>
      <c r="B211" s="20" t="s">
        <v>12</v>
      </c>
      <c r="C211" s="20"/>
      <c r="D211" s="72">
        <f>D207</f>
        <v>26.448979591836736</v>
      </c>
      <c r="E211" s="106" t="s">
        <v>126</v>
      </c>
      <c r="F211" s="20"/>
      <c r="G211" s="20"/>
      <c r="H211" s="20"/>
      <c r="I211" s="20">
        <f>ROUND(ABS(D216-F213), 2)</f>
        <v>4.32</v>
      </c>
      <c r="J211" s="22" t="s">
        <v>129</v>
      </c>
      <c r="K211" s="186">
        <f>O215</f>
        <v>0.51</v>
      </c>
      <c r="L211" s="20" t="s">
        <v>91</v>
      </c>
      <c r="M211" s="191">
        <f>I211*K211</f>
        <v>2.2032000000000003</v>
      </c>
      <c r="N211" s="191"/>
      <c r="O211" s="36" t="s">
        <v>124</v>
      </c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46" x14ac:dyDescent="0.25">
      <c r="A212" s="20"/>
      <c r="B212" s="20"/>
      <c r="C212" s="20"/>
      <c r="D212" s="21"/>
      <c r="E212" s="107"/>
      <c r="F212" s="20"/>
      <c r="G212" s="110" t="s">
        <v>126</v>
      </c>
      <c r="H212" s="110"/>
      <c r="I212" s="21"/>
      <c r="J212" s="21"/>
      <c r="K212" s="20"/>
      <c r="L212" s="21"/>
      <c r="M212" s="16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46" x14ac:dyDescent="0.25">
      <c r="A213" s="20"/>
      <c r="B213" s="20"/>
      <c r="C213" s="20"/>
      <c r="D213" s="21"/>
      <c r="E213" s="21"/>
      <c r="F213" s="72">
        <f>M205</f>
        <v>10.307877912775828</v>
      </c>
      <c r="G213" s="110"/>
      <c r="H213" s="110"/>
      <c r="I213" s="72" t="s">
        <v>128</v>
      </c>
      <c r="J213" s="20" t="s">
        <v>91</v>
      </c>
      <c r="K213" s="188">
        <f>I211+I215</f>
        <v>20.46110167906091</v>
      </c>
      <c r="L213" s="189"/>
      <c r="M213" t="s">
        <v>130</v>
      </c>
      <c r="N213" s="20"/>
      <c r="O213" s="20"/>
      <c r="P213" s="154">
        <f>E205</f>
        <v>10.526900000000012</v>
      </c>
      <c r="Q213" t="s">
        <v>118</v>
      </c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46" x14ac:dyDescent="0.25">
      <c r="A214" s="20"/>
      <c r="B214" s="20"/>
      <c r="C214" s="20"/>
      <c r="D214" s="21"/>
      <c r="E214" s="20"/>
      <c r="F214" s="20"/>
      <c r="G214" s="111" t="s">
        <v>126</v>
      </c>
      <c r="H214" s="111"/>
      <c r="I214" s="20"/>
      <c r="J214" s="20"/>
      <c r="K214" s="20"/>
      <c r="L214" s="20"/>
      <c r="M214" s="16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46" x14ac:dyDescent="0.25">
      <c r="A215" s="20"/>
      <c r="B215" s="20"/>
      <c r="C215" s="20"/>
      <c r="D215" s="20"/>
      <c r="E215" s="108" t="s">
        <v>126</v>
      </c>
      <c r="F215" s="21"/>
      <c r="G215" s="111"/>
      <c r="H215" s="111"/>
      <c r="I215" s="72">
        <f>D211-F213</f>
        <v>16.14110167906091</v>
      </c>
      <c r="J215" s="21"/>
      <c r="K215" t="s">
        <v>132</v>
      </c>
      <c r="L215" s="20"/>
      <c r="M215" s="160"/>
      <c r="N215" s="20"/>
      <c r="O215" s="190">
        <f>ROUND((P213/K213),2)</f>
        <v>0.51</v>
      </c>
      <c r="P215" t="s">
        <v>118</v>
      </c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46" x14ac:dyDescent="0.25">
      <c r="A216" s="20"/>
      <c r="B216" s="20" t="s">
        <v>234</v>
      </c>
      <c r="C216" s="20"/>
      <c r="D216" s="72">
        <f>D208</f>
        <v>5.9836065573770494</v>
      </c>
      <c r="E216" s="109"/>
      <c r="F216" s="21"/>
      <c r="G216" s="21"/>
      <c r="H216" s="21"/>
      <c r="I216" s="21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46" x14ac:dyDescent="0.25">
      <c r="A217" s="20"/>
      <c r="B217" s="20"/>
      <c r="C217" s="20"/>
      <c r="D217" s="21"/>
      <c r="E217" s="20"/>
      <c r="F217" s="21"/>
      <c r="G217" s="21"/>
      <c r="H217" s="21"/>
      <c r="I217" s="21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46" x14ac:dyDescent="0.25">
      <c r="A218" t="s">
        <v>233</v>
      </c>
      <c r="C218" s="182">
        <f>I211</f>
        <v>4.32</v>
      </c>
      <c r="D218" s="21" t="s">
        <v>93</v>
      </c>
      <c r="E218" s="182">
        <f>O215</f>
        <v>0.51</v>
      </c>
      <c r="F218" t="s">
        <v>118</v>
      </c>
      <c r="G218" s="22" t="s">
        <v>91</v>
      </c>
      <c r="H218" s="198">
        <f>ROUND((C218*E218),2)</f>
        <v>2.2000000000000002</v>
      </c>
      <c r="I218" s="36" t="s">
        <v>124</v>
      </c>
      <c r="J218" s="20"/>
      <c r="K218" s="36" t="s">
        <v>133</v>
      </c>
      <c r="L218" s="20"/>
      <c r="M218" s="20"/>
      <c r="N218" s="20"/>
      <c r="O218" s="20"/>
      <c r="P218" s="20"/>
      <c r="Q218" s="20"/>
      <c r="R218" s="182">
        <f>H218</f>
        <v>2.2000000000000002</v>
      </c>
      <c r="S218" s="48" t="s">
        <v>107</v>
      </c>
      <c r="T218" s="182">
        <f>J128</f>
        <v>12.25</v>
      </c>
      <c r="U218" s="48" t="s">
        <v>91</v>
      </c>
      <c r="V218" s="202">
        <f>R218/T218</f>
        <v>0.17959183673469389</v>
      </c>
      <c r="W218" t="s">
        <v>80</v>
      </c>
      <c r="X218" s="20"/>
      <c r="Y218" s="20"/>
      <c r="Z218" s="20"/>
      <c r="AA218" s="20"/>
      <c r="AB218" s="20"/>
    </row>
    <row r="219" spans="1:46" x14ac:dyDescent="0.25">
      <c r="A219" t="s">
        <v>234</v>
      </c>
      <c r="C219" s="180">
        <f>I215</f>
        <v>16.14110167906091</v>
      </c>
      <c r="D219" s="21" t="s">
        <v>93</v>
      </c>
      <c r="E219" s="182">
        <f>O215</f>
        <v>0.51</v>
      </c>
      <c r="F219" t="s">
        <v>118</v>
      </c>
      <c r="G219" s="22" t="s">
        <v>91</v>
      </c>
      <c r="H219" s="198">
        <f>ROUND((C219*E219),2)</f>
        <v>8.23</v>
      </c>
      <c r="I219" s="36" t="s">
        <v>124</v>
      </c>
      <c r="J219" s="20"/>
      <c r="K219" s="36" t="s">
        <v>133</v>
      </c>
      <c r="L219" s="20"/>
      <c r="M219" s="20"/>
      <c r="N219" s="20"/>
      <c r="O219" s="20"/>
      <c r="P219" s="20"/>
      <c r="Q219" s="20"/>
      <c r="R219" s="182">
        <f>H219</f>
        <v>8.23</v>
      </c>
      <c r="S219" s="48" t="s">
        <v>107</v>
      </c>
      <c r="T219" s="182">
        <f>G128</f>
        <v>12.2</v>
      </c>
      <c r="U219" s="48" t="s">
        <v>91</v>
      </c>
      <c r="V219" s="202">
        <f>R219/T219</f>
        <v>0.67459016393442628</v>
      </c>
      <c r="W219" t="s">
        <v>80</v>
      </c>
      <c r="X219" s="20"/>
      <c r="Y219" s="20"/>
      <c r="Z219" s="20"/>
      <c r="AA219" s="20"/>
      <c r="AB219" s="20"/>
    </row>
    <row r="220" spans="1:46" ht="15" customHeight="1" x14ac:dyDescent="0.25">
      <c r="A220" s="20"/>
      <c r="B220" s="20"/>
      <c r="C220" s="20"/>
      <c r="D220" s="21"/>
      <c r="E220" s="20"/>
      <c r="F220" s="72"/>
      <c r="G220" s="183"/>
      <c r="H220" s="20"/>
      <c r="I220" s="184"/>
      <c r="J220" s="184"/>
      <c r="K220" s="185"/>
      <c r="L220" s="139"/>
      <c r="M220" s="20"/>
      <c r="N220" s="20"/>
      <c r="O220" s="20"/>
      <c r="P220" s="21"/>
      <c r="Q220" s="186"/>
      <c r="R220" s="21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46" x14ac:dyDescent="0.25">
      <c r="AC221" s="140"/>
    </row>
    <row r="222" spans="1:46" ht="36.75" customHeight="1" x14ac:dyDescent="0.25">
      <c r="A222" t="s">
        <v>134</v>
      </c>
      <c r="V222" s="195"/>
      <c r="W222" s="129" t="s">
        <v>201</v>
      </c>
      <c r="X222" s="129"/>
      <c r="Y222" s="129"/>
      <c r="Z222" s="133" t="s">
        <v>202</v>
      </c>
      <c r="AA222" s="134" t="s">
        <v>11</v>
      </c>
      <c r="AB222" s="134"/>
      <c r="AC222" s="134"/>
      <c r="AD222" s="134"/>
      <c r="AE222" s="132" t="s">
        <v>206</v>
      </c>
      <c r="AF222" s="132" t="s">
        <v>205</v>
      </c>
      <c r="AG222" s="137" t="s">
        <v>211</v>
      </c>
      <c r="AH222" s="137" t="s">
        <v>212</v>
      </c>
      <c r="AI222" s="216" t="s">
        <v>237</v>
      </c>
      <c r="AJ222" s="226" t="s">
        <v>223</v>
      </c>
      <c r="AK222" s="223" t="s">
        <v>244</v>
      </c>
      <c r="AL222" s="223" t="s">
        <v>245</v>
      </c>
      <c r="AM222" s="223" t="s">
        <v>248</v>
      </c>
      <c r="AN222" s="223" t="s">
        <v>246</v>
      </c>
      <c r="AO222" s="223" t="s">
        <v>247</v>
      </c>
      <c r="AQ222" s="220" t="s">
        <v>224</v>
      </c>
      <c r="AR222" s="211" t="s">
        <v>225</v>
      </c>
      <c r="AS222" s="204" t="s">
        <v>113</v>
      </c>
      <c r="AT222" s="207" t="s">
        <v>235</v>
      </c>
    </row>
    <row r="223" spans="1:46" ht="15" customHeight="1" x14ac:dyDescent="0.25">
      <c r="A223" s="84" t="s">
        <v>13</v>
      </c>
      <c r="B223" s="128" t="s">
        <v>201</v>
      </c>
      <c r="C223" s="129"/>
      <c r="D223" s="129"/>
      <c r="E223" s="133" t="s">
        <v>236</v>
      </c>
      <c r="F223" s="134" t="s">
        <v>11</v>
      </c>
      <c r="G223" s="134"/>
      <c r="H223" s="134"/>
      <c r="I223" s="134"/>
      <c r="J223" s="132" t="s">
        <v>206</v>
      </c>
      <c r="K223" s="132" t="s">
        <v>205</v>
      </c>
      <c r="L223" s="137" t="s">
        <v>211</v>
      </c>
      <c r="M223" s="137" t="s">
        <v>212</v>
      </c>
      <c r="N223" s="216" t="s">
        <v>237</v>
      </c>
      <c r="O223" s="223" t="s">
        <v>223</v>
      </c>
      <c r="P223" s="223" t="s">
        <v>238</v>
      </c>
      <c r="Q223" s="223" t="s">
        <v>239</v>
      </c>
      <c r="R223" s="223" t="s">
        <v>240</v>
      </c>
      <c r="S223" s="223" t="s">
        <v>241</v>
      </c>
      <c r="T223" s="223" t="s">
        <v>242</v>
      </c>
      <c r="U223" s="140"/>
      <c r="V223" s="196"/>
      <c r="W223" s="141" t="s">
        <v>157</v>
      </c>
      <c r="X223" s="129" t="s">
        <v>39</v>
      </c>
      <c r="Y223" s="129"/>
      <c r="Z223" s="133"/>
      <c r="AA223" s="135" t="s">
        <v>203</v>
      </c>
      <c r="AB223" s="135" t="s">
        <v>42</v>
      </c>
      <c r="AC223" s="135" t="s">
        <v>204</v>
      </c>
      <c r="AD223" s="135" t="s">
        <v>43</v>
      </c>
      <c r="AE223" s="132"/>
      <c r="AF223" s="132"/>
      <c r="AG223" s="137"/>
      <c r="AH223" s="137"/>
      <c r="AI223" s="216"/>
      <c r="AJ223" s="226"/>
      <c r="AK223" s="223"/>
      <c r="AL223" s="223"/>
      <c r="AM223" s="223"/>
      <c r="AN223" s="223"/>
      <c r="AO223" s="223"/>
      <c r="AQ223" s="221"/>
      <c r="AR223" s="211"/>
      <c r="AS223" s="204"/>
      <c r="AT223" s="207"/>
    </row>
    <row r="224" spans="1:46" ht="43.5" customHeight="1" x14ac:dyDescent="0.25">
      <c r="A224" s="84"/>
      <c r="B224" s="130" t="s">
        <v>157</v>
      </c>
      <c r="C224" s="129" t="s">
        <v>39</v>
      </c>
      <c r="D224" s="129"/>
      <c r="E224" s="133"/>
      <c r="F224" s="135" t="s">
        <v>203</v>
      </c>
      <c r="G224" s="135" t="s">
        <v>42</v>
      </c>
      <c r="H224" s="135" t="s">
        <v>204</v>
      </c>
      <c r="I224" s="135" t="s">
        <v>43</v>
      </c>
      <c r="J224" s="132"/>
      <c r="K224" s="132"/>
      <c r="L224" s="137"/>
      <c r="M224" s="137"/>
      <c r="N224" s="216"/>
      <c r="O224" s="223"/>
      <c r="P224" s="223"/>
      <c r="Q224" s="223"/>
      <c r="R224" s="223"/>
      <c r="S224" s="223"/>
      <c r="T224" s="223"/>
      <c r="U224" s="140"/>
      <c r="V224" s="197"/>
      <c r="W224" s="143"/>
      <c r="X224" s="131" t="s">
        <v>40</v>
      </c>
      <c r="Y224" s="131" t="s">
        <v>41</v>
      </c>
      <c r="Z224" s="133"/>
      <c r="AA224" s="135"/>
      <c r="AB224" s="135"/>
      <c r="AC224" s="135"/>
      <c r="AD224" s="135"/>
      <c r="AE224" s="132"/>
      <c r="AF224" s="132"/>
      <c r="AG224" s="137"/>
      <c r="AH224" s="137"/>
      <c r="AI224" s="217"/>
      <c r="AJ224" s="226"/>
      <c r="AK224" s="224"/>
      <c r="AL224" s="224"/>
      <c r="AM224" s="224"/>
      <c r="AN224" s="224"/>
      <c r="AO224" s="224"/>
      <c r="AQ224" s="221"/>
      <c r="AR224" s="211"/>
      <c r="AS224" s="204"/>
      <c r="AT224" s="207"/>
    </row>
    <row r="225" spans="1:46" ht="54" customHeight="1" x14ac:dyDescent="0.25">
      <c r="A225" s="84"/>
      <c r="B225" s="130"/>
      <c r="C225" s="131" t="s">
        <v>40</v>
      </c>
      <c r="D225" s="131" t="s">
        <v>41</v>
      </c>
      <c r="E225" s="133"/>
      <c r="F225" s="135"/>
      <c r="G225" s="135"/>
      <c r="H225" s="135"/>
      <c r="I225" s="135"/>
      <c r="J225" s="132"/>
      <c r="K225" s="132"/>
      <c r="L225" s="137"/>
      <c r="M225" s="137"/>
      <c r="N225" s="217"/>
      <c r="O225" s="224"/>
      <c r="P225" s="224"/>
      <c r="Q225" s="224"/>
      <c r="R225" s="224"/>
      <c r="S225" s="224"/>
      <c r="T225" s="224"/>
      <c r="U225" s="74"/>
      <c r="V225" s="69" t="s">
        <v>207</v>
      </c>
      <c r="W225" s="199">
        <f>P127</f>
        <v>3.84</v>
      </c>
      <c r="X225" s="199">
        <f>Q127</f>
        <v>3.52</v>
      </c>
      <c r="Y225" s="199">
        <f>R127</f>
        <v>0.78</v>
      </c>
      <c r="Z225" s="201">
        <f>S127</f>
        <v>0.53</v>
      </c>
      <c r="AA225" s="200">
        <f>V201</f>
        <v>1.2251148545176109</v>
      </c>
      <c r="AB225" s="200">
        <f>V219</f>
        <v>0.67459016393442628</v>
      </c>
      <c r="AC225" s="200">
        <v>0</v>
      </c>
      <c r="AD225" s="200">
        <f>V200</f>
        <v>2.361904761904762</v>
      </c>
      <c r="AE225" s="200">
        <f>V218</f>
        <v>0.17959183673469389</v>
      </c>
      <c r="AF225" s="200">
        <v>0</v>
      </c>
      <c r="AG225" s="199">
        <f>Z127</f>
        <v>0.31</v>
      </c>
      <c r="AH225" s="199">
        <f>AA127</f>
        <v>0.1</v>
      </c>
      <c r="AI225" s="81">
        <v>0.05</v>
      </c>
      <c r="AJ225" s="227">
        <v>3.2000000000000001E-2</v>
      </c>
      <c r="AK225" s="50">
        <v>0.2</v>
      </c>
      <c r="AL225" s="50">
        <v>1.25</v>
      </c>
      <c r="AM225" s="228">
        <v>0.03</v>
      </c>
      <c r="AN225" s="50">
        <v>0.6</v>
      </c>
      <c r="AO225" s="229">
        <v>5.9999999999999995E-4</v>
      </c>
      <c r="AP225" s="50"/>
      <c r="AQ225" s="222"/>
      <c r="AR225" s="210"/>
      <c r="AS225" s="204"/>
      <c r="AT225" s="207"/>
    </row>
    <row r="226" spans="1:46" ht="29.25" customHeight="1" x14ac:dyDescent="0.25">
      <c r="A226" s="127" t="s">
        <v>215</v>
      </c>
      <c r="B226" s="123">
        <v>3.19</v>
      </c>
      <c r="C226" s="124">
        <v>1.74</v>
      </c>
      <c r="D226" s="125">
        <v>2.63</v>
      </c>
      <c r="E226" s="68">
        <v>7.73</v>
      </c>
      <c r="F226" s="124">
        <v>13.06</v>
      </c>
      <c r="G226" s="124">
        <v>12.2</v>
      </c>
      <c r="H226" s="124">
        <v>9.1999999999999993</v>
      </c>
      <c r="I226" s="124">
        <v>10.5</v>
      </c>
      <c r="J226" s="124">
        <v>12.25</v>
      </c>
      <c r="K226" s="124">
        <v>14.49</v>
      </c>
      <c r="L226" s="124">
        <v>14.84</v>
      </c>
      <c r="M226" s="124">
        <v>11.5</v>
      </c>
      <c r="N226" s="218">
        <v>0</v>
      </c>
      <c r="O226" s="75">
        <v>0</v>
      </c>
      <c r="V226" s="127" t="s">
        <v>215</v>
      </c>
      <c r="W226" s="123">
        <f>B226*W225</f>
        <v>12.249599999999999</v>
      </c>
      <c r="X226" s="123">
        <f>C226*X225</f>
        <v>6.1247999999999996</v>
      </c>
      <c r="Y226" s="123">
        <f>D226*Y225</f>
        <v>2.0514000000000001</v>
      </c>
      <c r="Z226" s="123">
        <f>E226*Z225</f>
        <v>4.0969000000000007</v>
      </c>
      <c r="AA226" s="123">
        <f>F226*AA225</f>
        <v>16</v>
      </c>
      <c r="AB226" s="123">
        <f>G226*AB225</f>
        <v>8.23</v>
      </c>
      <c r="AC226" s="123">
        <f>H226*AC225</f>
        <v>0</v>
      </c>
      <c r="AD226" s="123">
        <f>I226*AD225</f>
        <v>24.8</v>
      </c>
      <c r="AE226" s="123">
        <f>J226*AE225</f>
        <v>2.2000000000000002</v>
      </c>
      <c r="AF226" s="123">
        <f>K226*AF225</f>
        <v>0</v>
      </c>
      <c r="AG226" s="123">
        <f>L226*AG225</f>
        <v>4.6003999999999996</v>
      </c>
      <c r="AH226" s="123">
        <f>M226*AH225</f>
        <v>1.1500000000000001</v>
      </c>
      <c r="AI226" s="123">
        <f>N226*AI225</f>
        <v>0</v>
      </c>
      <c r="AJ226" s="123">
        <f>O226*AJ225</f>
        <v>0</v>
      </c>
      <c r="AK226" s="123">
        <f t="shared" ref="AK226:AP226" si="12">P226*AK225</f>
        <v>0</v>
      </c>
      <c r="AL226" s="123">
        <f t="shared" si="12"/>
        <v>0</v>
      </c>
      <c r="AM226" s="123">
        <f t="shared" si="12"/>
        <v>0</v>
      </c>
      <c r="AN226" s="123">
        <f t="shared" si="12"/>
        <v>0</v>
      </c>
      <c r="AO226" s="123">
        <f t="shared" si="12"/>
        <v>0</v>
      </c>
      <c r="AP226" s="123">
        <f t="shared" si="12"/>
        <v>0</v>
      </c>
      <c r="AQ226" s="203">
        <f>SUM(W226:AP226)</f>
        <v>81.503100000000003</v>
      </c>
      <c r="AR226" s="155">
        <v>81.600000000000009</v>
      </c>
      <c r="AS226" s="209">
        <f>AR226-AQ226</f>
        <v>9.6900000000005093E-2</v>
      </c>
      <c r="AT226" s="208">
        <f>AS226/AR226*100</f>
        <v>0.11875000000000623</v>
      </c>
    </row>
    <row r="227" spans="1:46" x14ac:dyDescent="0.25">
      <c r="A227" s="79" t="s">
        <v>29</v>
      </c>
      <c r="B227" s="126">
        <v>220</v>
      </c>
      <c r="C227" s="80">
        <v>120</v>
      </c>
      <c r="D227" s="82">
        <v>230</v>
      </c>
      <c r="E227" s="68">
        <v>900</v>
      </c>
      <c r="F227" s="80">
        <v>850</v>
      </c>
      <c r="G227" s="80">
        <v>850</v>
      </c>
      <c r="H227" s="80">
        <v>850</v>
      </c>
      <c r="I227" s="80">
        <v>850</v>
      </c>
      <c r="J227" s="80">
        <v>900</v>
      </c>
      <c r="K227" s="80">
        <v>900</v>
      </c>
      <c r="L227" s="80">
        <v>920</v>
      </c>
      <c r="M227" s="80">
        <v>900</v>
      </c>
      <c r="N227" s="219">
        <v>0</v>
      </c>
      <c r="O227" s="75">
        <v>0</v>
      </c>
      <c r="V227" s="79" t="s">
        <v>29</v>
      </c>
      <c r="W227" s="126">
        <f>B227*W225</f>
        <v>844.8</v>
      </c>
      <c r="X227" s="126">
        <f>C227*X225</f>
        <v>422.4</v>
      </c>
      <c r="Y227" s="126">
        <f>D227*Y225</f>
        <v>179.4</v>
      </c>
      <c r="Z227" s="126">
        <f>E227*Z225</f>
        <v>477</v>
      </c>
      <c r="AA227" s="126">
        <f>F227*AA225</f>
        <v>1041.3476263399693</v>
      </c>
      <c r="AB227" s="126">
        <f>G227*AB225</f>
        <v>573.40163934426232</v>
      </c>
      <c r="AC227" s="126">
        <f>H227*AC225</f>
        <v>0</v>
      </c>
      <c r="AD227" s="126">
        <f>I227*AD225</f>
        <v>2007.6190476190477</v>
      </c>
      <c r="AE227" s="126">
        <f>J227*AE225</f>
        <v>161.63265306122452</v>
      </c>
      <c r="AF227" s="126">
        <f>K227*AF225</f>
        <v>0</v>
      </c>
      <c r="AG227" s="126">
        <f>L227*AG225</f>
        <v>285.2</v>
      </c>
      <c r="AH227" s="126">
        <f>M227*AH225</f>
        <v>90</v>
      </c>
      <c r="AI227" s="126">
        <f>N227*AI225</f>
        <v>0</v>
      </c>
      <c r="AJ227" s="126">
        <f>O227*AJ225</f>
        <v>0</v>
      </c>
      <c r="AK227" s="126">
        <f t="shared" ref="AK227:AP227" si="13">P227*AK225</f>
        <v>0</v>
      </c>
      <c r="AL227" s="126">
        <f t="shared" si="13"/>
        <v>0</v>
      </c>
      <c r="AM227" s="126">
        <f t="shared" si="13"/>
        <v>0</v>
      </c>
      <c r="AN227" s="126">
        <f t="shared" si="13"/>
        <v>0</v>
      </c>
      <c r="AO227" s="126">
        <f t="shared" si="13"/>
        <v>0</v>
      </c>
      <c r="AP227" s="126">
        <f t="shared" si="13"/>
        <v>0</v>
      </c>
      <c r="AQ227" s="203">
        <f t="shared" ref="AQ227:AQ249" si="14">SUM(W227:AP227)</f>
        <v>6082.8009663645034</v>
      </c>
      <c r="AR227" s="153">
        <v>5670</v>
      </c>
      <c r="AS227" s="209">
        <f t="shared" ref="AS227:AS249" si="15">AR227-AQ227</f>
        <v>-412.80096636450344</v>
      </c>
      <c r="AT227" s="208">
        <f t="shared" ref="AT227:AT249" si="16">AS227/AR227*100</f>
        <v>-7.2804403238889499</v>
      </c>
    </row>
    <row r="228" spans="1:46" x14ac:dyDescent="0.25">
      <c r="A228" s="127" t="s">
        <v>30</v>
      </c>
      <c r="B228" s="123">
        <v>10</v>
      </c>
      <c r="C228" s="124">
        <v>9</v>
      </c>
      <c r="D228" s="125">
        <v>7</v>
      </c>
      <c r="E228" s="68">
        <v>119</v>
      </c>
      <c r="F228" s="124">
        <v>192</v>
      </c>
      <c r="G228" s="124">
        <v>73</v>
      </c>
      <c r="H228" s="124">
        <v>79</v>
      </c>
      <c r="I228" s="124">
        <v>85</v>
      </c>
      <c r="J228" s="124">
        <v>324</v>
      </c>
      <c r="K228" s="124">
        <v>400</v>
      </c>
      <c r="L228" s="124">
        <v>338</v>
      </c>
      <c r="M228" s="124">
        <v>341</v>
      </c>
      <c r="N228" s="214">
        <v>0</v>
      </c>
      <c r="O228" s="75">
        <v>0</v>
      </c>
      <c r="V228" s="127" t="s">
        <v>30</v>
      </c>
      <c r="W228" s="123">
        <f>B228*W225</f>
        <v>38.4</v>
      </c>
      <c r="X228" s="123">
        <f>C228*X225</f>
        <v>31.68</v>
      </c>
      <c r="Y228" s="123">
        <f>D228*Y225</f>
        <v>5.46</v>
      </c>
      <c r="Z228" s="123">
        <f>E228*Z225</f>
        <v>63.07</v>
      </c>
      <c r="AA228" s="123">
        <f>F228*AA225</f>
        <v>235.2220520673813</v>
      </c>
      <c r="AB228" s="123">
        <f>G228*AB225</f>
        <v>49.245081967213117</v>
      </c>
      <c r="AC228" s="123">
        <f>H228*AC225</f>
        <v>0</v>
      </c>
      <c r="AD228" s="123">
        <f>I228*AD225</f>
        <v>200.76190476190476</v>
      </c>
      <c r="AE228" s="123">
        <f>J228*AE225</f>
        <v>58.187755102040825</v>
      </c>
      <c r="AF228" s="123">
        <f>K228*AF225</f>
        <v>0</v>
      </c>
      <c r="AG228" s="123">
        <f>L228*AG225</f>
        <v>104.78</v>
      </c>
      <c r="AH228" s="123">
        <f>M228*AH225</f>
        <v>34.1</v>
      </c>
      <c r="AI228" s="123">
        <f>N228*AI225</f>
        <v>0</v>
      </c>
      <c r="AJ228" s="123">
        <f>O228*AJ225</f>
        <v>0</v>
      </c>
      <c r="AK228" s="123">
        <f t="shared" ref="AK228:AP228" si="17">P228*AK225</f>
        <v>0</v>
      </c>
      <c r="AL228" s="123">
        <f t="shared" si="17"/>
        <v>0</v>
      </c>
      <c r="AM228" s="123">
        <f t="shared" si="17"/>
        <v>0</v>
      </c>
      <c r="AN228" s="123">
        <f t="shared" si="17"/>
        <v>0</v>
      </c>
      <c r="AO228" s="123">
        <f t="shared" si="17"/>
        <v>0</v>
      </c>
      <c r="AP228" s="123">
        <f t="shared" si="17"/>
        <v>0</v>
      </c>
      <c r="AQ228" s="203">
        <f t="shared" si="14"/>
        <v>820.90679389853995</v>
      </c>
      <c r="AR228" s="153">
        <v>822</v>
      </c>
      <c r="AS228" s="209">
        <f t="shared" si="15"/>
        <v>1.0932061014600549</v>
      </c>
      <c r="AT228" s="208">
        <f t="shared" si="16"/>
        <v>0.13299344300000668</v>
      </c>
    </row>
    <row r="229" spans="1:46" ht="25.5" customHeight="1" x14ac:dyDescent="0.25">
      <c r="A229" s="127" t="s">
        <v>32</v>
      </c>
      <c r="B229" s="123">
        <v>8</v>
      </c>
      <c r="C229" s="124">
        <v>9</v>
      </c>
      <c r="D229" s="125">
        <v>14</v>
      </c>
      <c r="E229" s="68">
        <v>211</v>
      </c>
      <c r="F229" s="124">
        <v>54</v>
      </c>
      <c r="G229" s="124">
        <v>38</v>
      </c>
      <c r="H229" s="124">
        <v>97</v>
      </c>
      <c r="I229" s="124">
        <v>49</v>
      </c>
      <c r="J229" s="124">
        <v>129</v>
      </c>
      <c r="K229" s="124">
        <v>62</v>
      </c>
      <c r="L229" s="124">
        <v>0</v>
      </c>
      <c r="M229" s="124">
        <v>0</v>
      </c>
      <c r="N229" s="215">
        <v>0</v>
      </c>
      <c r="O229" s="75">
        <v>0</v>
      </c>
      <c r="V229" s="127" t="s">
        <v>32</v>
      </c>
      <c r="W229" s="123">
        <f>B229*W225</f>
        <v>30.72</v>
      </c>
      <c r="X229" s="123">
        <f>C229*X225</f>
        <v>31.68</v>
      </c>
      <c r="Y229" s="123">
        <f>D229*Y225</f>
        <v>10.92</v>
      </c>
      <c r="Z229" s="123">
        <f>E229*Z225</f>
        <v>111.83000000000001</v>
      </c>
      <c r="AA229" s="123">
        <f>F229*AA225</f>
        <v>66.156202143950992</v>
      </c>
      <c r="AB229" s="123">
        <f>G229*AB225</f>
        <v>25.6344262295082</v>
      </c>
      <c r="AC229" s="123">
        <f>H229*AC225</f>
        <v>0</v>
      </c>
      <c r="AD229" s="123">
        <f>I229*AD225</f>
        <v>115.73333333333333</v>
      </c>
      <c r="AE229" s="123">
        <f>J229*AE225</f>
        <v>23.167346938775513</v>
      </c>
      <c r="AF229" s="123">
        <f>K229*AF225</f>
        <v>0</v>
      </c>
      <c r="AG229" s="123">
        <f>L229*AG225</f>
        <v>0</v>
      </c>
      <c r="AH229" s="123">
        <f>M229*AH225</f>
        <v>0</v>
      </c>
      <c r="AI229" s="123">
        <f>N229*AI225</f>
        <v>0</v>
      </c>
      <c r="AJ229" s="123">
        <f>O229*AJ225</f>
        <v>0</v>
      </c>
      <c r="AK229" s="123">
        <f t="shared" ref="AK229:AP229" si="18">P229*AK225</f>
        <v>0</v>
      </c>
      <c r="AL229" s="123">
        <f t="shared" si="18"/>
        <v>0</v>
      </c>
      <c r="AM229" s="123">
        <f t="shared" si="18"/>
        <v>0</v>
      </c>
      <c r="AN229" s="123">
        <f t="shared" si="18"/>
        <v>0</v>
      </c>
      <c r="AO229" s="123">
        <f t="shared" si="18"/>
        <v>0</v>
      </c>
      <c r="AP229" s="123">
        <f t="shared" si="18"/>
        <v>0</v>
      </c>
      <c r="AQ229" s="203">
        <f t="shared" si="14"/>
        <v>415.84130864556806</v>
      </c>
      <c r="AR229" s="17">
        <v>397</v>
      </c>
      <c r="AS229" s="209">
        <f t="shared" si="15"/>
        <v>-18.841308645568063</v>
      </c>
      <c r="AT229" s="208">
        <f t="shared" si="16"/>
        <v>-4.7459215731909481</v>
      </c>
    </row>
    <row r="230" spans="1:46" x14ac:dyDescent="0.25">
      <c r="A230" s="79" t="s">
        <v>16</v>
      </c>
      <c r="B230" s="126">
        <v>1</v>
      </c>
      <c r="C230" s="80">
        <v>0.4</v>
      </c>
      <c r="D230" s="82">
        <v>0.5</v>
      </c>
      <c r="E230" s="68">
        <v>10.6</v>
      </c>
      <c r="F230" s="80">
        <v>14.2</v>
      </c>
      <c r="G230" s="80">
        <v>2.1</v>
      </c>
      <c r="H230" s="80">
        <v>3.6</v>
      </c>
      <c r="I230" s="80">
        <v>4.0999999999999996</v>
      </c>
      <c r="J230" s="80">
        <v>13.4</v>
      </c>
      <c r="K230" s="80">
        <v>27.7</v>
      </c>
      <c r="L230" s="80">
        <v>29.3</v>
      </c>
      <c r="M230" s="80">
        <v>21.7</v>
      </c>
      <c r="N230" s="50">
        <v>0</v>
      </c>
      <c r="O230" s="75">
        <v>0</v>
      </c>
      <c r="V230" s="79" t="s">
        <v>16</v>
      </c>
      <c r="W230" s="126">
        <f>B230*W225</f>
        <v>3.84</v>
      </c>
      <c r="X230" s="126">
        <f>C230*X225</f>
        <v>1.4080000000000001</v>
      </c>
      <c r="Y230" s="126">
        <f>D230*Y225</f>
        <v>0.39</v>
      </c>
      <c r="Z230" s="126">
        <f>E230*Z225</f>
        <v>5.6180000000000003</v>
      </c>
      <c r="AA230" s="126">
        <f>F230*AA225</f>
        <v>17.396630934150075</v>
      </c>
      <c r="AB230" s="126">
        <f>G230*AB225</f>
        <v>1.4166393442622953</v>
      </c>
      <c r="AC230" s="126">
        <f>H230*AC225</f>
        <v>0</v>
      </c>
      <c r="AD230" s="126">
        <f>I230*AD225</f>
        <v>9.6838095238095239</v>
      </c>
      <c r="AE230" s="126">
        <f>J230*AE225</f>
        <v>2.4065306122448984</v>
      </c>
      <c r="AF230" s="126">
        <f>K230*AF225</f>
        <v>0</v>
      </c>
      <c r="AG230" s="126">
        <f>L230*AG225</f>
        <v>9.0830000000000002</v>
      </c>
      <c r="AH230" s="126">
        <f>M230*AH225</f>
        <v>2.17</v>
      </c>
      <c r="AI230" s="126">
        <f>N230*AI225</f>
        <v>0</v>
      </c>
      <c r="AJ230" s="126">
        <f>O230*AJ225</f>
        <v>0</v>
      </c>
      <c r="AK230" s="126">
        <f t="shared" ref="AK230:AP230" si="19">P230*AK225</f>
        <v>0</v>
      </c>
      <c r="AL230" s="126">
        <f t="shared" si="19"/>
        <v>0</v>
      </c>
      <c r="AM230" s="126">
        <f t="shared" si="19"/>
        <v>0</v>
      </c>
      <c r="AN230" s="126">
        <f t="shared" si="19"/>
        <v>0</v>
      </c>
      <c r="AO230" s="126">
        <f t="shared" si="19"/>
        <v>0</v>
      </c>
      <c r="AP230" s="126">
        <f t="shared" si="19"/>
        <v>0</v>
      </c>
      <c r="AQ230" s="203">
        <f t="shared" si="14"/>
        <v>53.412610414466798</v>
      </c>
      <c r="AR230" s="153">
        <v>45.3</v>
      </c>
      <c r="AS230" s="209">
        <f t="shared" si="15"/>
        <v>-8.1126104144668005</v>
      </c>
      <c r="AT230" s="208">
        <f t="shared" si="16"/>
        <v>-17.908632261516118</v>
      </c>
    </row>
    <row r="231" spans="1:46" ht="31.5" customHeight="1" x14ac:dyDescent="0.25">
      <c r="A231" s="127" t="s">
        <v>213</v>
      </c>
      <c r="B231" s="123">
        <v>0.5</v>
      </c>
      <c r="C231" s="124">
        <v>0.2</v>
      </c>
      <c r="D231" s="125">
        <v>0.2</v>
      </c>
      <c r="E231" s="68">
        <v>6.4</v>
      </c>
      <c r="F231" s="124">
        <v>5.5</v>
      </c>
      <c r="G231" s="124">
        <v>3.3</v>
      </c>
      <c r="H231" s="124">
        <v>3.2</v>
      </c>
      <c r="I231" s="124">
        <v>3.6</v>
      </c>
      <c r="J231" s="124">
        <v>15.8</v>
      </c>
      <c r="K231" s="124">
        <v>11.9</v>
      </c>
      <c r="L231" s="124">
        <v>12.9</v>
      </c>
      <c r="M231" s="124">
        <v>8.8000000000000007</v>
      </c>
      <c r="N231" s="218">
        <v>0</v>
      </c>
      <c r="O231" s="75">
        <v>0</v>
      </c>
      <c r="V231" s="127" t="s">
        <v>213</v>
      </c>
      <c r="W231" s="123">
        <f>B231*W225</f>
        <v>1.92</v>
      </c>
      <c r="X231" s="123">
        <f>C231*X225</f>
        <v>0.70400000000000007</v>
      </c>
      <c r="Y231" s="123">
        <f>D231*Y225</f>
        <v>0.15600000000000003</v>
      </c>
      <c r="Z231" s="123">
        <f>E231*Z225</f>
        <v>3.3920000000000003</v>
      </c>
      <c r="AA231" s="123">
        <f>F231*AA225</f>
        <v>6.7381316998468606</v>
      </c>
      <c r="AB231" s="123">
        <f>G231*AB225</f>
        <v>2.2261475409836065</v>
      </c>
      <c r="AC231" s="123">
        <f>H231*AC225</f>
        <v>0</v>
      </c>
      <c r="AD231" s="123">
        <f>I231*AD225</f>
        <v>8.5028571428571436</v>
      </c>
      <c r="AE231" s="123">
        <f>J231*AE225</f>
        <v>2.8375510204081635</v>
      </c>
      <c r="AF231" s="123">
        <f>K231*AF225</f>
        <v>0</v>
      </c>
      <c r="AG231" s="123">
        <f>L231*AG225</f>
        <v>3.9990000000000001</v>
      </c>
      <c r="AH231" s="123">
        <f>M231*AH225</f>
        <v>0.88000000000000012</v>
      </c>
      <c r="AI231" s="123">
        <f>N231*AI225</f>
        <v>0</v>
      </c>
      <c r="AJ231" s="123">
        <f>O231*AJ225</f>
        <v>0</v>
      </c>
      <c r="AK231" s="123">
        <f t="shared" ref="AK231:AP231" si="20">P231*AK225</f>
        <v>0</v>
      </c>
      <c r="AL231" s="123">
        <f t="shared" si="20"/>
        <v>0</v>
      </c>
      <c r="AM231" s="123">
        <f t="shared" si="20"/>
        <v>0</v>
      </c>
      <c r="AN231" s="123">
        <f t="shared" si="20"/>
        <v>0</v>
      </c>
      <c r="AO231" s="123">
        <f t="shared" si="20"/>
        <v>0</v>
      </c>
      <c r="AP231" s="123">
        <f t="shared" si="20"/>
        <v>0</v>
      </c>
      <c r="AQ231" s="203">
        <f t="shared" si="14"/>
        <v>31.355687404095775</v>
      </c>
      <c r="AR231" s="153">
        <v>27.2</v>
      </c>
      <c r="AS231" s="209">
        <f t="shared" si="15"/>
        <v>-4.1556874040957759</v>
      </c>
      <c r="AT231" s="208">
        <f t="shared" si="16"/>
        <v>-15.278262515058</v>
      </c>
    </row>
    <row r="232" spans="1:46" x14ac:dyDescent="0.25">
      <c r="A232" s="79" t="s">
        <v>17</v>
      </c>
      <c r="B232" s="126">
        <v>0.2</v>
      </c>
      <c r="C232" s="80">
        <v>0.4</v>
      </c>
      <c r="D232" s="82">
        <v>0.5</v>
      </c>
      <c r="E232" s="68">
        <v>17.3</v>
      </c>
      <c r="F232" s="80">
        <v>2</v>
      </c>
      <c r="G232" s="80">
        <v>0.5</v>
      </c>
      <c r="H232" s="80">
        <v>1.5</v>
      </c>
      <c r="I232" s="80">
        <v>2</v>
      </c>
      <c r="J232" s="80">
        <v>5.9</v>
      </c>
      <c r="K232" s="80">
        <v>2.7</v>
      </c>
      <c r="L232" s="80">
        <v>12.9</v>
      </c>
      <c r="M232" s="80">
        <v>143</v>
      </c>
      <c r="N232" s="212">
        <v>340</v>
      </c>
      <c r="O232" s="75">
        <v>0</v>
      </c>
      <c r="V232" s="79" t="s">
        <v>17</v>
      </c>
      <c r="W232" s="126">
        <f>B232*W225</f>
        <v>0.76800000000000002</v>
      </c>
      <c r="X232" s="126">
        <f>C232*X225</f>
        <v>1.4080000000000001</v>
      </c>
      <c r="Y232" s="126">
        <f>D232*Y225</f>
        <v>0.39</v>
      </c>
      <c r="Z232" s="126">
        <f>E232*Z225</f>
        <v>9.1690000000000005</v>
      </c>
      <c r="AA232" s="126">
        <f>F232*AA225</f>
        <v>2.4502297090352219</v>
      </c>
      <c r="AB232" s="126">
        <f>G232*AB225</f>
        <v>0.33729508196721314</v>
      </c>
      <c r="AC232" s="126">
        <f>H232*AC225</f>
        <v>0</v>
      </c>
      <c r="AD232" s="126">
        <f>I232*AD225</f>
        <v>4.7238095238095239</v>
      </c>
      <c r="AE232" s="126">
        <f>J232*AE225</f>
        <v>1.0595918367346941</v>
      </c>
      <c r="AF232" s="126">
        <f>K232*AF225</f>
        <v>0</v>
      </c>
      <c r="AG232" s="126">
        <f>L232*AG225</f>
        <v>3.9990000000000001</v>
      </c>
      <c r="AH232" s="126">
        <f>M232*AH225</f>
        <v>14.3</v>
      </c>
      <c r="AI232" s="126">
        <f>N232*AI225</f>
        <v>17</v>
      </c>
      <c r="AJ232" s="126">
        <f>O232*AJ225</f>
        <v>0</v>
      </c>
      <c r="AK232" s="126">
        <f t="shared" ref="AK232:AP232" si="21">P232*AK225</f>
        <v>0</v>
      </c>
      <c r="AL232" s="126">
        <f t="shared" si="21"/>
        <v>0</v>
      </c>
      <c r="AM232" s="126">
        <f t="shared" si="21"/>
        <v>0</v>
      </c>
      <c r="AN232" s="126">
        <f t="shared" si="21"/>
        <v>0</v>
      </c>
      <c r="AO232" s="126">
        <f t="shared" si="21"/>
        <v>0</v>
      </c>
      <c r="AP232" s="126">
        <f t="shared" si="21"/>
        <v>0</v>
      </c>
      <c r="AQ232" s="203">
        <f t="shared" si="14"/>
        <v>55.60492615154665</v>
      </c>
      <c r="AR232" s="153">
        <v>52.7</v>
      </c>
      <c r="AS232" s="209">
        <f t="shared" si="15"/>
        <v>-2.9049261515466469</v>
      </c>
      <c r="AT232" s="208">
        <f t="shared" si="16"/>
        <v>-5.5121938359518916</v>
      </c>
    </row>
    <row r="233" spans="1:46" x14ac:dyDescent="0.25">
      <c r="A233" s="127" t="s">
        <v>4</v>
      </c>
      <c r="B233" s="123">
        <v>0.5</v>
      </c>
      <c r="C233" s="124">
        <v>0.5</v>
      </c>
      <c r="D233" s="125">
        <v>0.5</v>
      </c>
      <c r="E233" s="68">
        <v>3</v>
      </c>
      <c r="F233" s="124">
        <v>4.3</v>
      </c>
      <c r="G233" s="124">
        <v>5.2</v>
      </c>
      <c r="H233" s="124">
        <v>3.4</v>
      </c>
      <c r="I233" s="124">
        <v>3.9</v>
      </c>
      <c r="J233" s="124">
        <v>12.9</v>
      </c>
      <c r="K233" s="124">
        <v>6.6</v>
      </c>
      <c r="L233" s="124">
        <v>10</v>
      </c>
      <c r="M233" s="124">
        <v>74</v>
      </c>
      <c r="N233" s="213">
        <v>180</v>
      </c>
      <c r="O233" s="75">
        <v>0</v>
      </c>
      <c r="P233" s="50"/>
      <c r="Q233" s="50"/>
      <c r="R233" s="50"/>
      <c r="S233" s="50"/>
      <c r="T233" s="50"/>
      <c r="U233" s="50"/>
      <c r="V233" s="127" t="s">
        <v>4</v>
      </c>
      <c r="W233" s="123">
        <f>B233*W225</f>
        <v>1.92</v>
      </c>
      <c r="X233" s="123">
        <f>C233*X225</f>
        <v>1.76</v>
      </c>
      <c r="Y233" s="123">
        <f>D233*Y225</f>
        <v>0.39</v>
      </c>
      <c r="Z233" s="123">
        <f>E233*Z225</f>
        <v>1.59</v>
      </c>
      <c r="AA233" s="123">
        <f>F233*AA225</f>
        <v>5.2679938744257271</v>
      </c>
      <c r="AB233" s="123">
        <f>G233*AB225</f>
        <v>3.5078688524590169</v>
      </c>
      <c r="AC233" s="123">
        <f>H233*AC225</f>
        <v>0</v>
      </c>
      <c r="AD233" s="123">
        <f>I233*AD225</f>
        <v>9.2114285714285717</v>
      </c>
      <c r="AE233" s="123">
        <f>J233*AE225</f>
        <v>2.3167346938775513</v>
      </c>
      <c r="AF233" s="123">
        <f>K233*AF225</f>
        <v>0</v>
      </c>
      <c r="AG233" s="123">
        <f>L233*AG225</f>
        <v>3.1</v>
      </c>
      <c r="AH233" s="123">
        <f>M233*AH225</f>
        <v>7.4</v>
      </c>
      <c r="AI233" s="123">
        <f>N233*AI225</f>
        <v>9</v>
      </c>
      <c r="AJ233" s="123">
        <f>O233*AJ225</f>
        <v>0</v>
      </c>
      <c r="AK233" s="123">
        <f t="shared" ref="AK233:AP233" si="22">P233*AK225</f>
        <v>0</v>
      </c>
      <c r="AL233" s="123">
        <f t="shared" si="22"/>
        <v>0</v>
      </c>
      <c r="AM233" s="123">
        <f t="shared" si="22"/>
        <v>0</v>
      </c>
      <c r="AN233" s="123">
        <f t="shared" si="22"/>
        <v>0</v>
      </c>
      <c r="AO233" s="123">
        <f t="shared" si="22"/>
        <v>0</v>
      </c>
      <c r="AP233" s="123">
        <f t="shared" si="22"/>
        <v>0</v>
      </c>
      <c r="AQ233" s="203">
        <f t="shared" si="14"/>
        <v>45.464025992190869</v>
      </c>
      <c r="AR233" s="153">
        <v>43.2</v>
      </c>
      <c r="AS233" s="209">
        <f t="shared" si="15"/>
        <v>-2.2640259921908665</v>
      </c>
      <c r="AT233" s="208">
        <f t="shared" si="16"/>
        <v>-5.2408009078492279</v>
      </c>
    </row>
    <row r="234" spans="1:46" x14ac:dyDescent="0.25">
      <c r="A234" s="79" t="s">
        <v>223</v>
      </c>
      <c r="B234" s="126"/>
      <c r="C234" s="80"/>
      <c r="D234" s="82"/>
      <c r="E234" s="80"/>
      <c r="F234" s="80"/>
      <c r="G234" s="80"/>
      <c r="H234" s="80"/>
      <c r="I234" s="80"/>
      <c r="J234" s="80"/>
      <c r="K234" s="80"/>
      <c r="L234" s="80"/>
      <c r="M234" s="80"/>
      <c r="N234" s="48">
        <v>0</v>
      </c>
      <c r="O234" s="50">
        <v>1000</v>
      </c>
      <c r="P234" s="50"/>
      <c r="Q234" s="50"/>
      <c r="R234" s="50"/>
      <c r="S234" s="50"/>
      <c r="T234" s="50"/>
      <c r="U234" s="50"/>
      <c r="V234" s="79" t="s">
        <v>223</v>
      </c>
      <c r="W234" s="126">
        <f>B234*W225</f>
        <v>0</v>
      </c>
      <c r="X234" s="126">
        <f>C234*X225</f>
        <v>0</v>
      </c>
      <c r="Y234" s="126">
        <f>D234*Y225</f>
        <v>0</v>
      </c>
      <c r="Z234" s="126">
        <f>E234*Z225</f>
        <v>0</v>
      </c>
      <c r="AA234" s="126">
        <f>F234*AA225</f>
        <v>0</v>
      </c>
      <c r="AB234" s="126">
        <f>G234*AB225</f>
        <v>0</v>
      </c>
      <c r="AC234" s="126">
        <f>H234*AC225</f>
        <v>0</v>
      </c>
      <c r="AD234" s="126">
        <f>I234*AD225</f>
        <v>0</v>
      </c>
      <c r="AE234" s="126">
        <f>J234*AE225</f>
        <v>0</v>
      </c>
      <c r="AF234" s="126">
        <f>K234*AF225</f>
        <v>0</v>
      </c>
      <c r="AG234" s="126">
        <f>L234*AG225</f>
        <v>0</v>
      </c>
      <c r="AH234" s="126">
        <f>M234*AH225</f>
        <v>0</v>
      </c>
      <c r="AI234" s="126">
        <f>N234*AI225</f>
        <v>0</v>
      </c>
      <c r="AJ234" s="126">
        <f>O234*AJ225</f>
        <v>32</v>
      </c>
      <c r="AK234" s="126">
        <f t="shared" ref="AK234:AP234" si="23">P234*AK225</f>
        <v>0</v>
      </c>
      <c r="AL234" s="126">
        <f t="shared" si="23"/>
        <v>0</v>
      </c>
      <c r="AM234" s="126">
        <f t="shared" si="23"/>
        <v>0</v>
      </c>
      <c r="AN234" s="126">
        <f t="shared" si="23"/>
        <v>0</v>
      </c>
      <c r="AO234" s="126">
        <f t="shared" si="23"/>
        <v>0</v>
      </c>
      <c r="AP234" s="126">
        <f t="shared" si="23"/>
        <v>0</v>
      </c>
      <c r="AQ234" s="203">
        <f t="shared" si="14"/>
        <v>32</v>
      </c>
      <c r="AR234" s="153">
        <v>32.700000000000003</v>
      </c>
      <c r="AS234" s="209">
        <f t="shared" si="15"/>
        <v>0.70000000000000284</v>
      </c>
      <c r="AT234" s="208">
        <f t="shared" si="16"/>
        <v>2.1406727828746264</v>
      </c>
    </row>
    <row r="235" spans="1:46" x14ac:dyDescent="0.25">
      <c r="A235" s="127" t="s">
        <v>23</v>
      </c>
      <c r="B235" s="123">
        <v>21</v>
      </c>
      <c r="C235" s="124">
        <v>8</v>
      </c>
      <c r="D235" s="125">
        <v>31</v>
      </c>
      <c r="E235" s="68">
        <v>167</v>
      </c>
      <c r="F235" s="124">
        <v>601</v>
      </c>
      <c r="G235" s="124">
        <v>303</v>
      </c>
      <c r="H235" s="124">
        <v>41</v>
      </c>
      <c r="I235" s="124">
        <v>50</v>
      </c>
      <c r="J235" s="124">
        <v>215</v>
      </c>
      <c r="K235" s="124">
        <v>216</v>
      </c>
      <c r="L235" s="124">
        <v>8</v>
      </c>
      <c r="M235" s="124">
        <v>50</v>
      </c>
      <c r="N235" s="48">
        <v>0</v>
      </c>
      <c r="O235" s="75">
        <v>0</v>
      </c>
      <c r="P235" s="50"/>
      <c r="Q235" s="50"/>
      <c r="R235" s="50"/>
      <c r="S235" s="50"/>
      <c r="T235" s="50"/>
      <c r="U235" s="50"/>
      <c r="V235" s="127" t="s">
        <v>23</v>
      </c>
      <c r="W235" s="123">
        <f>B235*W225</f>
        <v>80.64</v>
      </c>
      <c r="X235" s="123">
        <f>C235*X225</f>
        <v>28.16</v>
      </c>
      <c r="Y235" s="123">
        <f>D235*Y225</f>
        <v>24.18</v>
      </c>
      <c r="Z235" s="123">
        <f>E235*Z225</f>
        <v>88.51</v>
      </c>
      <c r="AA235" s="123">
        <f>F235*AA225</f>
        <v>736.29402756508421</v>
      </c>
      <c r="AB235" s="123">
        <f>G235*AB225</f>
        <v>204.40081967213115</v>
      </c>
      <c r="AC235" s="123">
        <f>H235*AC225</f>
        <v>0</v>
      </c>
      <c r="AD235" s="123">
        <f>I235*AD225</f>
        <v>118.0952380952381</v>
      </c>
      <c r="AE235" s="123">
        <f>J235*AE225</f>
        <v>38.612244897959187</v>
      </c>
      <c r="AF235" s="123">
        <f>K235*AF225</f>
        <v>0</v>
      </c>
      <c r="AG235" s="123">
        <f>L235*AG225</f>
        <v>2.48</v>
      </c>
      <c r="AH235" s="123">
        <f>M235*AH225</f>
        <v>5</v>
      </c>
      <c r="AI235" s="123">
        <f>N235*AI225</f>
        <v>0</v>
      </c>
      <c r="AJ235" s="123">
        <f>O235*AJ225</f>
        <v>0</v>
      </c>
      <c r="AK235" s="123">
        <f t="shared" ref="AK235:AP235" si="24">P235*AK225</f>
        <v>0</v>
      </c>
      <c r="AL235" s="123">
        <f t="shared" si="24"/>
        <v>0</v>
      </c>
      <c r="AM235" s="123">
        <f t="shared" si="24"/>
        <v>0</v>
      </c>
      <c r="AN235" s="123">
        <f t="shared" si="24"/>
        <v>0</v>
      </c>
      <c r="AO235" s="123">
        <f t="shared" si="24"/>
        <v>0</v>
      </c>
      <c r="AP235" s="123">
        <f t="shared" si="24"/>
        <v>0</v>
      </c>
      <c r="AQ235" s="203">
        <f t="shared" si="14"/>
        <v>1326.3723302304127</v>
      </c>
      <c r="AR235" s="153">
        <v>658</v>
      </c>
      <c r="AS235" s="209">
        <f t="shared" si="15"/>
        <v>-668.37233023041267</v>
      </c>
      <c r="AT235" s="208">
        <f t="shared" si="16"/>
        <v>-101.57634198030587</v>
      </c>
    </row>
    <row r="236" spans="1:46" x14ac:dyDescent="0.25">
      <c r="A236" s="79" t="s">
        <v>24</v>
      </c>
      <c r="B236" s="126">
        <v>0.8</v>
      </c>
      <c r="C236" s="80">
        <v>1.9</v>
      </c>
      <c r="D236" s="82">
        <v>2.2999999999999998</v>
      </c>
      <c r="E236" s="68">
        <v>8.4</v>
      </c>
      <c r="F236" s="80">
        <v>7.7</v>
      </c>
      <c r="G236" s="80">
        <v>2.9</v>
      </c>
      <c r="H236" s="80">
        <v>4.9000000000000004</v>
      </c>
      <c r="I236" s="80">
        <v>4.2</v>
      </c>
      <c r="J236" s="80">
        <v>17.2</v>
      </c>
      <c r="K236" s="80">
        <v>16.7</v>
      </c>
      <c r="L236" s="80">
        <v>13</v>
      </c>
      <c r="M236" s="80">
        <v>1.5</v>
      </c>
      <c r="N236" s="48">
        <v>0</v>
      </c>
      <c r="O236" s="75">
        <v>0</v>
      </c>
      <c r="P236" s="119">
        <v>255</v>
      </c>
      <c r="Q236" s="50"/>
      <c r="R236" s="50"/>
      <c r="S236" s="50"/>
      <c r="T236" s="50"/>
      <c r="U236" s="50"/>
      <c r="V236" s="79" t="s">
        <v>24</v>
      </c>
      <c r="W236" s="126">
        <f>B236*W225</f>
        <v>3.0720000000000001</v>
      </c>
      <c r="X236" s="126">
        <f>C236*X225</f>
        <v>6.6879999999999997</v>
      </c>
      <c r="Y236" s="126">
        <f>D236*Y225</f>
        <v>1.7939999999999998</v>
      </c>
      <c r="Z236" s="126">
        <f>E236*Z225</f>
        <v>4.4520000000000008</v>
      </c>
      <c r="AA236" s="126">
        <f>F236*AA225</f>
        <v>9.4333843797856041</v>
      </c>
      <c r="AB236" s="126">
        <f>G236*AB225</f>
        <v>1.9563114754098361</v>
      </c>
      <c r="AC236" s="126">
        <f>H236*AC225</f>
        <v>0</v>
      </c>
      <c r="AD236" s="126">
        <f>I236*AD225</f>
        <v>9.92</v>
      </c>
      <c r="AE236" s="126">
        <f>J236*AE225</f>
        <v>3.0889795918367349</v>
      </c>
      <c r="AF236" s="126">
        <f>K236*AF225</f>
        <v>0</v>
      </c>
      <c r="AG236" s="126">
        <f>L236*AG225</f>
        <v>4.03</v>
      </c>
      <c r="AH236" s="126">
        <f>M236*AH225</f>
        <v>0.15000000000000002</v>
      </c>
      <c r="AI236" s="126">
        <f>N236*AI225</f>
        <v>0</v>
      </c>
      <c r="AJ236" s="126">
        <f>O236*AJ225</f>
        <v>0</v>
      </c>
      <c r="AK236" s="126">
        <f t="shared" ref="AK236:AP236" si="25">P236*AK225</f>
        <v>51</v>
      </c>
      <c r="AL236" s="126">
        <f t="shared" si="25"/>
        <v>0</v>
      </c>
      <c r="AM236" s="126">
        <f t="shared" si="25"/>
        <v>0</v>
      </c>
      <c r="AN236" s="126">
        <f t="shared" si="25"/>
        <v>0</v>
      </c>
      <c r="AO236" s="126">
        <f t="shared" si="25"/>
        <v>0</v>
      </c>
      <c r="AP236" s="126">
        <f t="shared" si="25"/>
        <v>0</v>
      </c>
      <c r="AQ236" s="203">
        <f t="shared" si="14"/>
        <v>95.584675447032168</v>
      </c>
      <c r="AR236" s="153">
        <v>96</v>
      </c>
      <c r="AS236" s="209">
        <f t="shared" si="15"/>
        <v>0.41532455296783155</v>
      </c>
      <c r="AT236" s="208">
        <f t="shared" si="16"/>
        <v>0.43262974267482451</v>
      </c>
    </row>
    <row r="237" spans="1:46" x14ac:dyDescent="0.25">
      <c r="A237" s="127" t="s">
        <v>6</v>
      </c>
      <c r="B237" s="123">
        <v>1.3</v>
      </c>
      <c r="C237" s="124">
        <v>3.3</v>
      </c>
      <c r="D237" s="125">
        <v>7.1</v>
      </c>
      <c r="E237" s="68">
        <v>29</v>
      </c>
      <c r="F237" s="124">
        <v>26.7</v>
      </c>
      <c r="G237" s="124">
        <v>29.6</v>
      </c>
      <c r="H237" s="124">
        <v>22.5</v>
      </c>
      <c r="I237" s="124">
        <v>35.1</v>
      </c>
      <c r="J237" s="124">
        <v>40</v>
      </c>
      <c r="K237" s="124">
        <v>41.6</v>
      </c>
      <c r="L237" s="124">
        <v>47</v>
      </c>
      <c r="M237" s="124">
        <v>85</v>
      </c>
      <c r="N237" s="48">
        <v>0</v>
      </c>
      <c r="O237" s="75">
        <v>0</v>
      </c>
      <c r="P237" s="50"/>
      <c r="Q237" s="50">
        <v>227</v>
      </c>
      <c r="R237" s="50"/>
      <c r="S237" s="50"/>
      <c r="T237" s="50"/>
      <c r="U237" s="50"/>
      <c r="V237" s="127" t="s">
        <v>6</v>
      </c>
      <c r="W237" s="123">
        <f>B237*W225</f>
        <v>4.992</v>
      </c>
      <c r="X237" s="123">
        <f>C237*X225</f>
        <v>11.616</v>
      </c>
      <c r="Y237" s="123">
        <f>D237*Y225</f>
        <v>5.5380000000000003</v>
      </c>
      <c r="Z237" s="123">
        <f>E237*Z225</f>
        <v>15.370000000000001</v>
      </c>
      <c r="AA237" s="123">
        <f>F237*AA225</f>
        <v>32.710566615620209</v>
      </c>
      <c r="AB237" s="123">
        <f>G237*AB225</f>
        <v>19.96786885245902</v>
      </c>
      <c r="AC237" s="123">
        <f>H237*AC225</f>
        <v>0</v>
      </c>
      <c r="AD237" s="123">
        <f>I237*AD225</f>
        <v>82.902857142857144</v>
      </c>
      <c r="AE237" s="123">
        <f>J237*AE225</f>
        <v>7.183673469387756</v>
      </c>
      <c r="AF237" s="123">
        <f>K237*AF225</f>
        <v>0</v>
      </c>
      <c r="AG237" s="123">
        <f>L237*AG225</f>
        <v>14.57</v>
      </c>
      <c r="AH237" s="123">
        <f>M237*AH225</f>
        <v>8.5</v>
      </c>
      <c r="AI237" s="123">
        <f>N237*AI225</f>
        <v>0</v>
      </c>
      <c r="AJ237" s="123">
        <f>O237*AJ225</f>
        <v>0</v>
      </c>
      <c r="AK237" s="123">
        <f t="shared" ref="AK237:AP237" si="26">P237*AK225</f>
        <v>0</v>
      </c>
      <c r="AL237" s="123">
        <f t="shared" si="26"/>
        <v>283.75</v>
      </c>
      <c r="AM237" s="123">
        <f t="shared" si="26"/>
        <v>0</v>
      </c>
      <c r="AN237" s="123">
        <f t="shared" si="26"/>
        <v>0</v>
      </c>
      <c r="AO237" s="123">
        <f t="shared" si="26"/>
        <v>0</v>
      </c>
      <c r="AP237" s="123">
        <f t="shared" si="26"/>
        <v>0</v>
      </c>
      <c r="AQ237" s="203">
        <f t="shared" si="14"/>
        <v>487.10096608032416</v>
      </c>
      <c r="AR237" s="153">
        <v>493</v>
      </c>
      <c r="AS237" s="209">
        <f t="shared" si="15"/>
        <v>5.8990339196758441</v>
      </c>
      <c r="AT237" s="208">
        <f t="shared" si="16"/>
        <v>1.1965586043967229</v>
      </c>
    </row>
    <row r="238" spans="1:46" ht="25.5" x14ac:dyDescent="0.25">
      <c r="A238" s="79" t="s">
        <v>25</v>
      </c>
      <c r="B238" s="126">
        <v>2.2999999999999998</v>
      </c>
      <c r="C238" s="80">
        <v>11.1</v>
      </c>
      <c r="D238" s="82">
        <v>21.5</v>
      </c>
      <c r="E238" s="68">
        <v>27</v>
      </c>
      <c r="F238" s="80">
        <v>20.2</v>
      </c>
      <c r="G238" s="80">
        <v>3.9</v>
      </c>
      <c r="H238" s="80">
        <v>56.5</v>
      </c>
      <c r="I238" s="80">
        <v>13.5</v>
      </c>
      <c r="J238" s="80">
        <v>37.9</v>
      </c>
      <c r="K238" s="80">
        <v>37</v>
      </c>
      <c r="L238" s="80">
        <v>2</v>
      </c>
      <c r="M238" s="80">
        <v>12.3</v>
      </c>
      <c r="N238" s="48">
        <v>0</v>
      </c>
      <c r="O238" s="75">
        <v>0</v>
      </c>
      <c r="P238" s="50"/>
      <c r="Q238" s="50"/>
      <c r="R238" s="50"/>
      <c r="S238" s="50">
        <v>198</v>
      </c>
      <c r="T238" s="50"/>
      <c r="U238" s="50"/>
      <c r="V238" s="79" t="s">
        <v>25</v>
      </c>
      <c r="W238" s="126">
        <f>B238*W225</f>
        <v>8.831999999999999</v>
      </c>
      <c r="X238" s="126">
        <f>C238*X225</f>
        <v>39.071999999999996</v>
      </c>
      <c r="Y238" s="126">
        <f>D238*Y225</f>
        <v>16.77</v>
      </c>
      <c r="Z238" s="126">
        <f>E238*Z225</f>
        <v>14.31</v>
      </c>
      <c r="AA238" s="126">
        <f>F238*AA225</f>
        <v>24.747320061255738</v>
      </c>
      <c r="AB238" s="126">
        <f>G238*AB225</f>
        <v>2.6309016393442626</v>
      </c>
      <c r="AC238" s="126">
        <f>H238*AC225</f>
        <v>0</v>
      </c>
      <c r="AD238" s="126">
        <f>I238*AD225</f>
        <v>31.885714285714286</v>
      </c>
      <c r="AE238" s="126">
        <f>J238*AE225</f>
        <v>6.8065306122448987</v>
      </c>
      <c r="AF238" s="126">
        <f>K238*AF225</f>
        <v>0</v>
      </c>
      <c r="AG238" s="126">
        <f>L238*AG225</f>
        <v>0.62</v>
      </c>
      <c r="AH238" s="126">
        <f>M238*AH225</f>
        <v>1.2300000000000002</v>
      </c>
      <c r="AI238" s="126">
        <f>N238*AI225</f>
        <v>0</v>
      </c>
      <c r="AJ238" s="126">
        <f>O238*AJ225</f>
        <v>0</v>
      </c>
      <c r="AK238" s="126">
        <f t="shared" ref="AK238:AP238" si="27">P238*AK225</f>
        <v>0</v>
      </c>
      <c r="AL238" s="126">
        <f t="shared" si="27"/>
        <v>0</v>
      </c>
      <c r="AM238" s="126">
        <f t="shared" si="27"/>
        <v>0</v>
      </c>
      <c r="AN238" s="126">
        <f t="shared" si="27"/>
        <v>118.8</v>
      </c>
      <c r="AO238" s="126">
        <f t="shared" si="27"/>
        <v>0</v>
      </c>
      <c r="AP238" s="126">
        <f t="shared" si="27"/>
        <v>0</v>
      </c>
      <c r="AQ238" s="203">
        <f t="shared" si="14"/>
        <v>265.70446659855918</v>
      </c>
      <c r="AR238" s="153">
        <v>267</v>
      </c>
      <c r="AS238" s="209">
        <f t="shared" si="15"/>
        <v>1.2955334014408209</v>
      </c>
      <c r="AT238" s="208">
        <f t="shared" si="16"/>
        <v>0.48521850241229242</v>
      </c>
    </row>
    <row r="239" spans="1:46" x14ac:dyDescent="0.25">
      <c r="A239" s="127" t="s">
        <v>7</v>
      </c>
      <c r="B239" s="123">
        <v>0.03</v>
      </c>
      <c r="C239" s="124">
        <v>0.1</v>
      </c>
      <c r="D239" s="125">
        <v>0.02</v>
      </c>
      <c r="E239" s="68">
        <v>0.21</v>
      </c>
      <c r="F239" s="124">
        <v>0.18</v>
      </c>
      <c r="G239" s="124">
        <v>0.06</v>
      </c>
      <c r="H239" s="124">
        <v>7.0000000000000007E-2</v>
      </c>
      <c r="I239" s="124">
        <v>0.26</v>
      </c>
      <c r="J239" s="124">
        <v>0.19</v>
      </c>
      <c r="K239" s="124">
        <v>0.12</v>
      </c>
      <c r="L239" s="124">
        <v>1.8</v>
      </c>
      <c r="M239" s="124">
        <v>0.18</v>
      </c>
      <c r="N239" s="48">
        <v>0</v>
      </c>
      <c r="O239" s="75">
        <v>0</v>
      </c>
      <c r="P239" s="50"/>
      <c r="Q239" s="50"/>
      <c r="R239" s="50">
        <v>248</v>
      </c>
      <c r="S239" s="50"/>
      <c r="T239" s="50"/>
      <c r="U239" s="50"/>
      <c r="V239" s="127" t="s">
        <v>7</v>
      </c>
      <c r="W239" s="123">
        <f>B239*W225</f>
        <v>0.1152</v>
      </c>
      <c r="X239" s="123">
        <f>C239*X225</f>
        <v>0.35200000000000004</v>
      </c>
      <c r="Y239" s="123">
        <f>D239*Y225</f>
        <v>1.5600000000000001E-2</v>
      </c>
      <c r="Z239" s="123">
        <f>E239*Z225</f>
        <v>0.1113</v>
      </c>
      <c r="AA239" s="123">
        <f>F239*AA225</f>
        <v>0.22052067381316995</v>
      </c>
      <c r="AB239" s="123">
        <f>G239*AB225</f>
        <v>4.0475409836065575E-2</v>
      </c>
      <c r="AC239" s="123">
        <f>H239*AC225</f>
        <v>0</v>
      </c>
      <c r="AD239" s="123">
        <f>I239*AD225</f>
        <v>0.61409523809523814</v>
      </c>
      <c r="AE239" s="123">
        <f>J239*AE225</f>
        <v>3.4122448979591838E-2</v>
      </c>
      <c r="AF239" s="123">
        <f>K239*AF225</f>
        <v>0</v>
      </c>
      <c r="AG239" s="123">
        <f>L239*AG225</f>
        <v>0.55800000000000005</v>
      </c>
      <c r="AH239" s="123">
        <f>M239*AH225</f>
        <v>1.7999999999999999E-2</v>
      </c>
      <c r="AI239" s="123">
        <f>N239*AI225</f>
        <v>0</v>
      </c>
      <c r="AJ239" s="123">
        <f>O239*AJ225</f>
        <v>0</v>
      </c>
      <c r="AK239" s="123">
        <f t="shared" ref="AK239:AP239" si="28">P239*AK225</f>
        <v>0</v>
      </c>
      <c r="AL239" s="123">
        <f t="shared" si="28"/>
        <v>0</v>
      </c>
      <c r="AM239" s="123">
        <f t="shared" si="28"/>
        <v>7.4399999999999995</v>
      </c>
      <c r="AN239" s="123">
        <f t="shared" si="28"/>
        <v>0</v>
      </c>
      <c r="AO239" s="123">
        <f t="shared" si="28"/>
        <v>0</v>
      </c>
      <c r="AP239" s="123">
        <f t="shared" si="28"/>
        <v>0</v>
      </c>
      <c r="AQ239" s="203">
        <f t="shared" si="14"/>
        <v>9.5193137707240645</v>
      </c>
      <c r="AR239" s="153">
        <v>9.5</v>
      </c>
      <c r="AS239" s="209">
        <f t="shared" si="15"/>
        <v>-1.9313770724064483E-2</v>
      </c>
      <c r="AT239" s="208">
        <f t="shared" si="16"/>
        <v>-0.20330284972699453</v>
      </c>
    </row>
    <row r="240" spans="1:46" x14ac:dyDescent="0.25">
      <c r="A240" s="79" t="s">
        <v>8</v>
      </c>
      <c r="B240" s="126">
        <v>0.06</v>
      </c>
      <c r="C240" s="80">
        <v>0.01</v>
      </c>
      <c r="D240" s="82">
        <v>0.17</v>
      </c>
      <c r="E240" s="68">
        <v>0.4</v>
      </c>
      <c r="F240" s="80">
        <v>0.06</v>
      </c>
      <c r="G240" s="80">
        <v>0.12</v>
      </c>
      <c r="H240" s="80">
        <v>0.1</v>
      </c>
      <c r="I240" s="80">
        <v>0.22</v>
      </c>
      <c r="J240" s="80">
        <v>0.37</v>
      </c>
      <c r="K240" s="80">
        <v>0.49</v>
      </c>
      <c r="L240" s="80">
        <v>0.13</v>
      </c>
      <c r="M240" s="80">
        <v>1.31</v>
      </c>
      <c r="N240" s="48">
        <v>0</v>
      </c>
      <c r="O240" s="75">
        <v>0</v>
      </c>
      <c r="P240" s="50"/>
      <c r="Q240" s="50"/>
      <c r="R240" s="50"/>
      <c r="S240" s="50"/>
      <c r="T240" s="50">
        <v>764</v>
      </c>
      <c r="U240" s="50"/>
      <c r="V240" s="79" t="s">
        <v>8</v>
      </c>
      <c r="W240" s="126">
        <f>B240*W225</f>
        <v>0.23039999999999999</v>
      </c>
      <c r="X240" s="126">
        <f>C240*X225</f>
        <v>3.5200000000000002E-2</v>
      </c>
      <c r="Y240" s="126">
        <f>D240*Y225</f>
        <v>0.13260000000000002</v>
      </c>
      <c r="Z240" s="126">
        <f>E240*Z225</f>
        <v>0.21200000000000002</v>
      </c>
      <c r="AA240" s="126">
        <f>F240*AA225</f>
        <v>7.3506891271056654E-2</v>
      </c>
      <c r="AB240" s="126">
        <f>G240*AB225</f>
        <v>8.095081967213115E-2</v>
      </c>
      <c r="AC240" s="126">
        <f>H240*AC225</f>
        <v>0</v>
      </c>
      <c r="AD240" s="126">
        <f>I240*AD225</f>
        <v>0.51961904761904765</v>
      </c>
      <c r="AE240" s="126">
        <f>J240*AE225</f>
        <v>6.6448979591836738E-2</v>
      </c>
      <c r="AF240" s="126">
        <f>K240*AF225</f>
        <v>0</v>
      </c>
      <c r="AG240" s="126">
        <f>L240*AG225</f>
        <v>4.0300000000000002E-2</v>
      </c>
      <c r="AH240" s="126">
        <f>M240*AH225</f>
        <v>0.13100000000000001</v>
      </c>
      <c r="AI240" s="126">
        <f>N240*AI225</f>
        <v>0</v>
      </c>
      <c r="AJ240" s="126">
        <f>O240*AJ225</f>
        <v>0</v>
      </c>
      <c r="AK240" s="126">
        <f t="shared" ref="AK240:AP240" si="29">P240*AK225</f>
        <v>0</v>
      </c>
      <c r="AL240" s="126">
        <f t="shared" si="29"/>
        <v>0</v>
      </c>
      <c r="AM240" s="126">
        <f t="shared" si="29"/>
        <v>0</v>
      </c>
      <c r="AN240" s="126">
        <f t="shared" si="29"/>
        <v>0</v>
      </c>
      <c r="AO240" s="126">
        <f t="shared" si="29"/>
        <v>0.45839999999999997</v>
      </c>
      <c r="AP240" s="126">
        <f t="shared" si="29"/>
        <v>0</v>
      </c>
      <c r="AQ240" s="203">
        <f>SUM(W240:AP240)</f>
        <v>1.9804257381540722</v>
      </c>
      <c r="AR240" s="153">
        <v>2</v>
      </c>
      <c r="AS240" s="209">
        <f t="shared" si="15"/>
        <v>1.9574261845927809E-2</v>
      </c>
      <c r="AT240" s="208">
        <f t="shared" si="16"/>
        <v>0.97871309229639047</v>
      </c>
    </row>
    <row r="241" spans="1:58" x14ac:dyDescent="0.25">
      <c r="A241" s="127" t="s">
        <v>9</v>
      </c>
      <c r="B241" s="123">
        <v>2</v>
      </c>
      <c r="C241" s="124">
        <v>0.1</v>
      </c>
      <c r="D241" s="125">
        <v>0.3</v>
      </c>
      <c r="E241" s="68">
        <v>200</v>
      </c>
      <c r="F241" s="124">
        <v>0.2</v>
      </c>
      <c r="G241" s="124">
        <v>6.8</v>
      </c>
      <c r="H241" s="124">
        <v>1.3</v>
      </c>
      <c r="I241" s="124">
        <v>0.52</v>
      </c>
      <c r="J241" s="124">
        <v>0</v>
      </c>
      <c r="K241" s="124">
        <v>0.2</v>
      </c>
      <c r="L241" s="124">
        <v>0</v>
      </c>
      <c r="M241" s="124">
        <v>0</v>
      </c>
      <c r="N241" s="48">
        <v>0</v>
      </c>
      <c r="O241" s="75">
        <v>0</v>
      </c>
      <c r="P241" s="50"/>
      <c r="Q241" s="50"/>
      <c r="R241" s="50"/>
      <c r="S241" s="50"/>
      <c r="T241" s="50"/>
      <c r="U241" s="50"/>
      <c r="V241" s="127" t="s">
        <v>9</v>
      </c>
      <c r="W241" s="123">
        <f>B241*W225</f>
        <v>7.68</v>
      </c>
      <c r="X241" s="123">
        <f>C241*X225</f>
        <v>0.35200000000000004</v>
      </c>
      <c r="Y241" s="123">
        <f>D241*Y225</f>
        <v>0.23399999999999999</v>
      </c>
      <c r="Z241" s="123">
        <f>E241*Z225</f>
        <v>106</v>
      </c>
      <c r="AA241" s="123">
        <f>F241*AA225</f>
        <v>0.24502297090352221</v>
      </c>
      <c r="AB241" s="123">
        <f>G241*AB225</f>
        <v>4.5872131147540989</v>
      </c>
      <c r="AC241" s="123">
        <f>H241*AC225</f>
        <v>0</v>
      </c>
      <c r="AD241" s="123">
        <f>I241*AD225</f>
        <v>1.2281904761904763</v>
      </c>
      <c r="AE241" s="123">
        <f>J241*AE225</f>
        <v>0</v>
      </c>
      <c r="AF241" s="123">
        <f>K241*AF225</f>
        <v>0</v>
      </c>
      <c r="AG241" s="123">
        <f>L241*AG225</f>
        <v>0</v>
      </c>
      <c r="AH241" s="123">
        <f>M241*AH225</f>
        <v>0</v>
      </c>
      <c r="AI241" s="123">
        <f>N241*AI225</f>
        <v>0</v>
      </c>
      <c r="AJ241" s="123">
        <f>O241*AJ225</f>
        <v>0</v>
      </c>
      <c r="AK241" s="123">
        <f t="shared" ref="AK241:AP241" si="30">P241*AK225</f>
        <v>0</v>
      </c>
      <c r="AL241" s="123">
        <f t="shared" si="30"/>
        <v>0</v>
      </c>
      <c r="AM241" s="123">
        <f t="shared" si="30"/>
        <v>0</v>
      </c>
      <c r="AN241" s="123">
        <f t="shared" si="30"/>
        <v>0</v>
      </c>
      <c r="AO241" s="123">
        <f t="shared" si="30"/>
        <v>0</v>
      </c>
      <c r="AP241" s="123">
        <f t="shared" si="30"/>
        <v>0</v>
      </c>
      <c r="AQ241" s="203">
        <f t="shared" si="14"/>
        <v>120.32642656184809</v>
      </c>
      <c r="AR241" s="153">
        <v>65.400000000000006</v>
      </c>
      <c r="AS241" s="209">
        <f t="shared" si="15"/>
        <v>-54.926426561848089</v>
      </c>
      <c r="AT241" s="208">
        <f t="shared" si="16"/>
        <v>-83.98536171536405</v>
      </c>
    </row>
    <row r="242" spans="1:58" x14ac:dyDescent="0.25">
      <c r="A242" s="79" t="s">
        <v>33</v>
      </c>
      <c r="B242" s="126">
        <v>0</v>
      </c>
      <c r="C242" s="126">
        <v>0</v>
      </c>
      <c r="D242" s="126">
        <v>0</v>
      </c>
      <c r="E242" s="68">
        <v>100</v>
      </c>
      <c r="F242" s="80">
        <v>0</v>
      </c>
      <c r="G242" s="80">
        <v>0</v>
      </c>
      <c r="H242" s="80">
        <v>0</v>
      </c>
      <c r="I242" s="80">
        <v>0</v>
      </c>
      <c r="J242" s="80">
        <v>5</v>
      </c>
      <c r="K242" s="80">
        <v>4.5</v>
      </c>
      <c r="L242" s="80">
        <v>0</v>
      </c>
      <c r="M242" s="80">
        <v>0</v>
      </c>
      <c r="N242" s="48">
        <v>0</v>
      </c>
      <c r="O242" s="75">
        <v>0</v>
      </c>
      <c r="V242" s="79" t="s">
        <v>33</v>
      </c>
      <c r="W242" s="126">
        <f>B242*W225</f>
        <v>0</v>
      </c>
      <c r="X242" s="126">
        <f>C242*X225</f>
        <v>0</v>
      </c>
      <c r="Y242" s="126">
        <f>D242*Y225</f>
        <v>0</v>
      </c>
      <c r="Z242" s="126">
        <f>E242*Z225</f>
        <v>53</v>
      </c>
      <c r="AA242" s="126">
        <f>F242*AA225</f>
        <v>0</v>
      </c>
      <c r="AB242" s="126">
        <f>G242*AB225</f>
        <v>0</v>
      </c>
      <c r="AC242" s="126">
        <f>H242*AC225</f>
        <v>0</v>
      </c>
      <c r="AD242" s="126">
        <f>I242*AD225</f>
        <v>0</v>
      </c>
      <c r="AE242" s="126">
        <f>J242*AE225</f>
        <v>0.8979591836734695</v>
      </c>
      <c r="AF242" s="126">
        <f>K242*AF225</f>
        <v>0</v>
      </c>
      <c r="AG242" s="126">
        <f>L242*AG225</f>
        <v>0</v>
      </c>
      <c r="AH242" s="126">
        <f>M242*AH225</f>
        <v>0</v>
      </c>
      <c r="AI242" s="126">
        <f>N242*AI225</f>
        <v>0</v>
      </c>
      <c r="AJ242" s="126">
        <f>O242*AJ225</f>
        <v>0</v>
      </c>
      <c r="AK242" s="126">
        <f t="shared" ref="AK242:AP242" si="31">P242*AK225</f>
        <v>0</v>
      </c>
      <c r="AL242" s="126">
        <f t="shared" si="31"/>
        <v>0</v>
      </c>
      <c r="AM242" s="126">
        <f t="shared" si="31"/>
        <v>0</v>
      </c>
      <c r="AN242" s="126">
        <f t="shared" si="31"/>
        <v>0</v>
      </c>
      <c r="AO242" s="126">
        <f t="shared" si="31"/>
        <v>0</v>
      </c>
      <c r="AP242" s="126">
        <f t="shared" si="31"/>
        <v>0</v>
      </c>
      <c r="AQ242" s="203">
        <f t="shared" si="14"/>
        <v>53.897959183673471</v>
      </c>
      <c r="AR242" s="153">
        <v>3.27</v>
      </c>
      <c r="AS242" s="209">
        <f t="shared" si="15"/>
        <v>-50.627959183673468</v>
      </c>
      <c r="AT242" s="208">
        <f t="shared" si="16"/>
        <v>-1548.2556325282405</v>
      </c>
    </row>
    <row r="243" spans="1:58" x14ac:dyDescent="0.25">
      <c r="A243" s="127" t="s">
        <v>34</v>
      </c>
      <c r="B243" s="123">
        <v>0.8</v>
      </c>
      <c r="C243" s="124">
        <v>0.7</v>
      </c>
      <c r="D243" s="125">
        <v>0.4</v>
      </c>
      <c r="E243" s="68">
        <v>93.5</v>
      </c>
      <c r="F243" s="124">
        <v>53</v>
      </c>
      <c r="G243" s="124">
        <v>22.6</v>
      </c>
      <c r="H243" s="124">
        <v>12.9</v>
      </c>
      <c r="I243" s="124">
        <v>50</v>
      </c>
      <c r="J243" s="124">
        <v>11</v>
      </c>
      <c r="K243" s="124">
        <v>3</v>
      </c>
      <c r="L243" s="124">
        <v>0.4</v>
      </c>
      <c r="M243" s="124">
        <v>1</v>
      </c>
      <c r="N243" s="48">
        <v>0</v>
      </c>
      <c r="O243" s="75">
        <v>0</v>
      </c>
      <c r="V243" s="127" t="s">
        <v>34</v>
      </c>
      <c r="W243" s="123">
        <f>B243*W225</f>
        <v>3.0720000000000001</v>
      </c>
      <c r="X243" s="123">
        <f>C243*X225</f>
        <v>2.464</v>
      </c>
      <c r="Y243" s="123">
        <f>D243*Y225</f>
        <v>0.31200000000000006</v>
      </c>
      <c r="Z243" s="123">
        <f>E243*Z225</f>
        <v>49.555</v>
      </c>
      <c r="AA243" s="123">
        <f>F243*AA225</f>
        <v>64.931087289433378</v>
      </c>
      <c r="AB243" s="123">
        <f>G243*AB225</f>
        <v>15.245737704918035</v>
      </c>
      <c r="AC243" s="123">
        <f>H243*AC225</f>
        <v>0</v>
      </c>
      <c r="AD243" s="123">
        <f>I243*AD225</f>
        <v>118.0952380952381</v>
      </c>
      <c r="AE243" s="123">
        <f>J243*AE225</f>
        <v>1.9755102040816328</v>
      </c>
      <c r="AF243" s="123">
        <f>K243*AF225</f>
        <v>0</v>
      </c>
      <c r="AG243" s="123">
        <f>L243*AG225</f>
        <v>0.124</v>
      </c>
      <c r="AH243" s="123">
        <f>M243*AH225</f>
        <v>0.1</v>
      </c>
      <c r="AI243" s="123">
        <f>N243*AI225</f>
        <v>0</v>
      </c>
      <c r="AJ243" s="123">
        <f>O243*AJ225</f>
        <v>0</v>
      </c>
      <c r="AK243" s="123">
        <f t="shared" ref="AK243:AP243" si="32">P243*AK225</f>
        <v>0</v>
      </c>
      <c r="AL243" s="123">
        <f t="shared" si="32"/>
        <v>0</v>
      </c>
      <c r="AM243" s="123">
        <f t="shared" si="32"/>
        <v>0</v>
      </c>
      <c r="AN243" s="123">
        <f t="shared" si="32"/>
        <v>0</v>
      </c>
      <c r="AO243" s="123">
        <f t="shared" si="32"/>
        <v>0</v>
      </c>
      <c r="AP243" s="123">
        <f t="shared" si="32"/>
        <v>0</v>
      </c>
      <c r="AQ243" s="203">
        <f t="shared" si="14"/>
        <v>255.87457329367115</v>
      </c>
      <c r="AR243" s="153">
        <v>232</v>
      </c>
      <c r="AS243" s="209">
        <f t="shared" si="15"/>
        <v>-23.874573293671148</v>
      </c>
      <c r="AT243" s="208">
        <f t="shared" si="16"/>
        <v>-10.290764350720321</v>
      </c>
    </row>
    <row r="244" spans="1:58" s="20" customFormat="1" ht="16.5" customHeight="1" x14ac:dyDescent="0.25">
      <c r="A244" s="79" t="s">
        <v>216</v>
      </c>
      <c r="B244" s="126">
        <v>1.2</v>
      </c>
      <c r="C244" s="80">
        <v>0.1</v>
      </c>
      <c r="D244" s="82">
        <v>0.2</v>
      </c>
      <c r="E244" s="68">
        <v>2.2999999999999998</v>
      </c>
      <c r="F244" s="80">
        <v>7.5</v>
      </c>
      <c r="G244" s="80">
        <v>4</v>
      </c>
      <c r="H244" s="80">
        <v>7.3</v>
      </c>
      <c r="I244" s="80">
        <v>3.5</v>
      </c>
      <c r="J244" s="80">
        <v>6.3</v>
      </c>
      <c r="K244" s="80">
        <v>5.4</v>
      </c>
      <c r="L244" s="80">
        <v>4.5</v>
      </c>
      <c r="M244" s="80">
        <v>1.1000000000000001</v>
      </c>
      <c r="N244" s="48">
        <v>0</v>
      </c>
      <c r="O244" s="75">
        <v>0</v>
      </c>
      <c r="V244" s="79" t="s">
        <v>216</v>
      </c>
      <c r="W244" s="126">
        <f>B244*W225</f>
        <v>4.6079999999999997</v>
      </c>
      <c r="X244" s="126">
        <f>C244*X225</f>
        <v>0.35200000000000004</v>
      </c>
      <c r="Y244" s="126">
        <f>D244*Y225</f>
        <v>0.15600000000000003</v>
      </c>
      <c r="Z244" s="126">
        <f>E244*Z225</f>
        <v>1.2189999999999999</v>
      </c>
      <c r="AA244" s="126">
        <f>F244*AA225</f>
        <v>9.1883614088820824</v>
      </c>
      <c r="AB244" s="126">
        <f>G244*AB225</f>
        <v>2.6983606557377051</v>
      </c>
      <c r="AC244" s="126">
        <f>H244*AC225</f>
        <v>0</v>
      </c>
      <c r="AD244" s="126">
        <f>I244*AD225</f>
        <v>8.2666666666666675</v>
      </c>
      <c r="AE244" s="126">
        <f>J244*AE225</f>
        <v>1.1314285714285715</v>
      </c>
      <c r="AF244" s="126">
        <f>K244*AF225</f>
        <v>0</v>
      </c>
      <c r="AG244" s="126">
        <f>L244*AG225</f>
        <v>1.395</v>
      </c>
      <c r="AH244" s="126">
        <f>M244*AH225</f>
        <v>0.11000000000000001</v>
      </c>
      <c r="AI244" s="126">
        <f>N244*AI225</f>
        <v>0</v>
      </c>
      <c r="AJ244" s="126">
        <f>O244*AJ225</f>
        <v>0</v>
      </c>
      <c r="AK244" s="126">
        <f t="shared" ref="AK244:AP244" si="33">P244*AK225</f>
        <v>0</v>
      </c>
      <c r="AL244" s="126">
        <f t="shared" si="33"/>
        <v>0</v>
      </c>
      <c r="AM244" s="126">
        <f t="shared" si="33"/>
        <v>0</v>
      </c>
      <c r="AN244" s="126">
        <f t="shared" si="33"/>
        <v>0</v>
      </c>
      <c r="AO244" s="126">
        <f t="shared" si="33"/>
        <v>0</v>
      </c>
      <c r="AP244" s="126">
        <f t="shared" si="33"/>
        <v>0</v>
      </c>
      <c r="AQ244" s="203">
        <f t="shared" si="14"/>
        <v>29.124817302715027</v>
      </c>
      <c r="AR244" s="153">
        <v>15.8</v>
      </c>
      <c r="AS244" s="209">
        <f t="shared" si="15"/>
        <v>-13.324817302715026</v>
      </c>
      <c r="AT244" s="208">
        <f t="shared" si="16"/>
        <v>-84.334286726044468</v>
      </c>
    </row>
    <row r="245" spans="1:58" s="20" customFormat="1" ht="18" customHeight="1" x14ac:dyDescent="0.25">
      <c r="A245" s="127" t="s">
        <v>217</v>
      </c>
      <c r="B245" s="123">
        <v>0</v>
      </c>
      <c r="C245" s="123">
        <v>0</v>
      </c>
      <c r="D245" s="123">
        <v>0</v>
      </c>
      <c r="E245" s="68">
        <v>9.0500000000000007</v>
      </c>
      <c r="F245" s="123">
        <v>0</v>
      </c>
      <c r="G245" s="124">
        <v>1.2</v>
      </c>
      <c r="H245" s="124">
        <v>1.1000000000000001</v>
      </c>
      <c r="I245" s="124">
        <v>1.1000000000000001</v>
      </c>
      <c r="J245" s="124">
        <v>3.1</v>
      </c>
      <c r="K245" s="124">
        <v>3.8</v>
      </c>
      <c r="L245" s="124">
        <v>13.9</v>
      </c>
      <c r="M245" s="124">
        <v>4.2</v>
      </c>
      <c r="N245" s="48">
        <v>0</v>
      </c>
      <c r="O245" s="75">
        <v>0</v>
      </c>
      <c r="V245" s="127" t="s">
        <v>217</v>
      </c>
      <c r="W245" s="123">
        <f>B245*W225</f>
        <v>0</v>
      </c>
      <c r="X245" s="123">
        <f>C245*X225</f>
        <v>0</v>
      </c>
      <c r="Y245" s="123">
        <f>D245*Y225</f>
        <v>0</v>
      </c>
      <c r="Z245" s="123">
        <f>E245*Z225</f>
        <v>4.7965000000000009</v>
      </c>
      <c r="AA245" s="123">
        <f>F245*AA225</f>
        <v>0</v>
      </c>
      <c r="AB245" s="123">
        <f>G245*AB225</f>
        <v>0.80950819672131147</v>
      </c>
      <c r="AC245" s="123">
        <f>H245*AC225</f>
        <v>0</v>
      </c>
      <c r="AD245" s="123">
        <f>I245*AD225</f>
        <v>2.5980952380952385</v>
      </c>
      <c r="AE245" s="123">
        <f>J245*AE225</f>
        <v>0.55673469387755103</v>
      </c>
      <c r="AF245" s="123">
        <f>K245*AF225</f>
        <v>0</v>
      </c>
      <c r="AG245" s="123">
        <f>L245*AG225</f>
        <v>4.3090000000000002</v>
      </c>
      <c r="AH245" s="123">
        <f>M245*AH225</f>
        <v>0.42000000000000004</v>
      </c>
      <c r="AI245" s="123">
        <f>N245*AI225</f>
        <v>0</v>
      </c>
      <c r="AJ245" s="123">
        <f>O245*AJ225</f>
        <v>0</v>
      </c>
      <c r="AK245" s="123">
        <f t="shared" ref="AK245:AP245" si="34">P245*AK225</f>
        <v>0</v>
      </c>
      <c r="AL245" s="123">
        <f t="shared" si="34"/>
        <v>0</v>
      </c>
      <c r="AM245" s="123">
        <f t="shared" si="34"/>
        <v>0</v>
      </c>
      <c r="AN245" s="123">
        <f t="shared" si="34"/>
        <v>0</v>
      </c>
      <c r="AO245" s="123">
        <f t="shared" si="34"/>
        <v>0</v>
      </c>
      <c r="AP245" s="123">
        <f t="shared" si="34"/>
        <v>0</v>
      </c>
      <c r="AQ245" s="203">
        <f t="shared" si="14"/>
        <v>13.489838128694101</v>
      </c>
      <c r="AR245" s="153">
        <v>40</v>
      </c>
      <c r="AS245" s="209">
        <f t="shared" si="15"/>
        <v>26.510161871305897</v>
      </c>
      <c r="AT245" s="208">
        <f t="shared" si="16"/>
        <v>66.275404678264735</v>
      </c>
    </row>
    <row r="246" spans="1:58" s="20" customFormat="1" ht="15.75" customHeight="1" x14ac:dyDescent="0.25">
      <c r="A246" s="83" t="s">
        <v>220</v>
      </c>
      <c r="B246" s="123">
        <v>0</v>
      </c>
      <c r="C246" s="123">
        <v>0</v>
      </c>
      <c r="D246" s="123">
        <v>0</v>
      </c>
      <c r="E246" s="123">
        <v>0</v>
      </c>
      <c r="F246" s="123">
        <v>0</v>
      </c>
      <c r="G246" s="123">
        <v>0</v>
      </c>
      <c r="H246" s="123">
        <v>0</v>
      </c>
      <c r="I246" s="123">
        <v>0</v>
      </c>
      <c r="J246" s="123">
        <v>0</v>
      </c>
      <c r="K246" s="123">
        <v>0</v>
      </c>
      <c r="L246" s="123">
        <v>0</v>
      </c>
      <c r="M246" s="123">
        <v>0</v>
      </c>
      <c r="N246" s="48">
        <v>0</v>
      </c>
      <c r="O246" s="75">
        <v>0</v>
      </c>
      <c r="V246" s="83" t="s">
        <v>220</v>
      </c>
      <c r="W246" s="123">
        <f>B246*W225</f>
        <v>0</v>
      </c>
      <c r="X246" s="123">
        <f>C246*X225</f>
        <v>0</v>
      </c>
      <c r="Y246" s="123">
        <f>D246*Y225</f>
        <v>0</v>
      </c>
      <c r="Z246" s="123">
        <f>E246*Z225</f>
        <v>0</v>
      </c>
      <c r="AA246" s="123">
        <f>F246*AA225</f>
        <v>0</v>
      </c>
      <c r="AB246" s="123">
        <f>G246*AB225</f>
        <v>0</v>
      </c>
      <c r="AC246" s="123">
        <f>H246*AC225</f>
        <v>0</v>
      </c>
      <c r="AD246" s="123">
        <f>I246*AD225</f>
        <v>0</v>
      </c>
      <c r="AE246" s="123">
        <f>J246*AE225</f>
        <v>0</v>
      </c>
      <c r="AF246" s="123">
        <f>K246*AF225</f>
        <v>0</v>
      </c>
      <c r="AG246" s="123">
        <f>L246*AG225</f>
        <v>0</v>
      </c>
      <c r="AH246" s="123">
        <f>M246*AH225</f>
        <v>0</v>
      </c>
      <c r="AI246" s="123">
        <f>N246*AI225</f>
        <v>0</v>
      </c>
      <c r="AJ246" s="123">
        <f>O246*AJ225</f>
        <v>0</v>
      </c>
      <c r="AK246" s="123">
        <f t="shared" ref="AK246:AP246" si="35">P246*AK225</f>
        <v>0</v>
      </c>
      <c r="AL246" s="123">
        <f t="shared" si="35"/>
        <v>0</v>
      </c>
      <c r="AM246" s="123">
        <f t="shared" si="35"/>
        <v>0</v>
      </c>
      <c r="AN246" s="123">
        <f t="shared" si="35"/>
        <v>0</v>
      </c>
      <c r="AO246" s="123">
        <f t="shared" si="35"/>
        <v>0</v>
      </c>
      <c r="AP246" s="123">
        <f t="shared" si="35"/>
        <v>0</v>
      </c>
      <c r="AQ246" s="203">
        <f t="shared" si="14"/>
        <v>0</v>
      </c>
      <c r="AR246" s="153">
        <v>130.69999999999999</v>
      </c>
      <c r="AS246" s="209">
        <f t="shared" si="15"/>
        <v>130.69999999999999</v>
      </c>
      <c r="AT246" s="208">
        <f t="shared" si="16"/>
        <v>100</v>
      </c>
    </row>
    <row r="247" spans="1:58" s="20" customFormat="1" x14ac:dyDescent="0.25">
      <c r="A247" s="83" t="s">
        <v>221</v>
      </c>
      <c r="B247" s="123">
        <v>0</v>
      </c>
      <c r="C247" s="123">
        <v>0</v>
      </c>
      <c r="D247" s="123">
        <v>0</v>
      </c>
      <c r="E247" s="123">
        <v>0</v>
      </c>
      <c r="F247" s="123">
        <v>0</v>
      </c>
      <c r="G247" s="123">
        <v>0</v>
      </c>
      <c r="H247" s="123">
        <v>0</v>
      </c>
      <c r="I247" s="123">
        <v>0</v>
      </c>
      <c r="J247" s="123">
        <v>0</v>
      </c>
      <c r="K247" s="123">
        <v>0</v>
      </c>
      <c r="L247" s="123">
        <v>0</v>
      </c>
      <c r="M247" s="123">
        <v>0</v>
      </c>
      <c r="N247" s="48">
        <v>0</v>
      </c>
      <c r="O247" s="75">
        <v>0</v>
      </c>
      <c r="V247" s="83" t="s">
        <v>221</v>
      </c>
      <c r="W247" s="123">
        <f>B247*W225</f>
        <v>0</v>
      </c>
      <c r="X247" s="123">
        <f>C247*X225</f>
        <v>0</v>
      </c>
      <c r="Y247" s="123">
        <f>D247*Y225</f>
        <v>0</v>
      </c>
      <c r="Z247" s="123">
        <f>E247*Z225</f>
        <v>0</v>
      </c>
      <c r="AA247" s="123">
        <f>F247*AA225</f>
        <v>0</v>
      </c>
      <c r="AB247" s="123">
        <f>G247*AB225</f>
        <v>0</v>
      </c>
      <c r="AC247" s="123">
        <f>H247*AC225</f>
        <v>0</v>
      </c>
      <c r="AD247" s="123">
        <f>I247*AD225</f>
        <v>0</v>
      </c>
      <c r="AE247" s="123">
        <f>J247*AE225</f>
        <v>0</v>
      </c>
      <c r="AF247" s="123">
        <f>K247*AF225</f>
        <v>0</v>
      </c>
      <c r="AG247" s="123">
        <f>L247*AG225</f>
        <v>0</v>
      </c>
      <c r="AH247" s="123">
        <f>M247*AH225</f>
        <v>0</v>
      </c>
      <c r="AI247" s="123">
        <f>N247*AI225</f>
        <v>0</v>
      </c>
      <c r="AJ247" s="123">
        <f>O247*AJ225</f>
        <v>0</v>
      </c>
      <c r="AK247" s="123">
        <f t="shared" ref="AK247:AP247" si="36">P247*AK225</f>
        <v>0</v>
      </c>
      <c r="AL247" s="123">
        <f t="shared" si="36"/>
        <v>0</v>
      </c>
      <c r="AM247" s="123">
        <f t="shared" si="36"/>
        <v>0</v>
      </c>
      <c r="AN247" s="123">
        <f t="shared" si="36"/>
        <v>0</v>
      </c>
      <c r="AO247" s="123">
        <f t="shared" si="36"/>
        <v>0</v>
      </c>
      <c r="AP247" s="123">
        <f t="shared" si="36"/>
        <v>0</v>
      </c>
      <c r="AQ247" s="203">
        <f t="shared" si="14"/>
        <v>0</v>
      </c>
      <c r="AR247" s="153">
        <v>6.54</v>
      </c>
      <c r="AS247" s="209">
        <f t="shared" si="15"/>
        <v>6.54</v>
      </c>
      <c r="AT247" s="208">
        <f t="shared" si="16"/>
        <v>100</v>
      </c>
    </row>
    <row r="248" spans="1:58" s="20" customFormat="1" x14ac:dyDescent="0.25">
      <c r="A248" s="83" t="s">
        <v>222</v>
      </c>
      <c r="B248" s="123">
        <v>0</v>
      </c>
      <c r="C248" s="123">
        <v>0</v>
      </c>
      <c r="D248" s="123">
        <v>0</v>
      </c>
      <c r="E248" s="123">
        <v>0</v>
      </c>
      <c r="F248" s="123">
        <v>0</v>
      </c>
      <c r="G248" s="123">
        <v>0</v>
      </c>
      <c r="H248" s="123">
        <v>0</v>
      </c>
      <c r="I248" s="123">
        <v>0</v>
      </c>
      <c r="J248" s="123">
        <v>0</v>
      </c>
      <c r="K248" s="123">
        <v>0</v>
      </c>
      <c r="L248" s="123">
        <v>0</v>
      </c>
      <c r="M248" s="123">
        <v>0</v>
      </c>
      <c r="N248" s="48">
        <v>0</v>
      </c>
      <c r="O248" s="75">
        <v>0</v>
      </c>
      <c r="V248" s="83" t="s">
        <v>222</v>
      </c>
      <c r="W248" s="123">
        <f>B248*W225</f>
        <v>0</v>
      </c>
      <c r="X248" s="123">
        <f>C248*X225</f>
        <v>0</v>
      </c>
      <c r="Y248" s="123">
        <f>D248*Y225</f>
        <v>0</v>
      </c>
      <c r="Z248" s="123">
        <f>E248*Z225</f>
        <v>0</v>
      </c>
      <c r="AA248" s="123">
        <f>F248*AA225</f>
        <v>0</v>
      </c>
      <c r="AB248" s="123">
        <f>G248*AB225</f>
        <v>0</v>
      </c>
      <c r="AC248" s="123">
        <f>H248*AC225</f>
        <v>0</v>
      </c>
      <c r="AD248" s="123">
        <f>I248*AD225</f>
        <v>0</v>
      </c>
      <c r="AE248" s="123">
        <f>J248*AE225</f>
        <v>0</v>
      </c>
      <c r="AF248" s="123">
        <f>K248*AF225</f>
        <v>0</v>
      </c>
      <c r="AG248" s="123">
        <f>L248*AG225</f>
        <v>0</v>
      </c>
      <c r="AH248" s="123">
        <f>M248*AH225</f>
        <v>0</v>
      </c>
      <c r="AI248" s="123">
        <f>N248*AI225</f>
        <v>0</v>
      </c>
      <c r="AJ248" s="123">
        <f>O248*AJ225</f>
        <v>0</v>
      </c>
      <c r="AK248" s="123">
        <f t="shared" ref="AK248:AP248" si="37">P248*AK225</f>
        <v>0</v>
      </c>
      <c r="AL248" s="123">
        <f t="shared" si="37"/>
        <v>0</v>
      </c>
      <c r="AM248" s="123">
        <f t="shared" si="37"/>
        <v>0</v>
      </c>
      <c r="AN248" s="123">
        <f t="shared" si="37"/>
        <v>0</v>
      </c>
      <c r="AO248" s="123">
        <f t="shared" si="37"/>
        <v>0</v>
      </c>
      <c r="AP248" s="123">
        <f t="shared" si="37"/>
        <v>0</v>
      </c>
      <c r="AQ248" s="203">
        <f t="shared" si="14"/>
        <v>0</v>
      </c>
      <c r="AR248" s="153">
        <v>459</v>
      </c>
      <c r="AS248" s="209">
        <f t="shared" si="15"/>
        <v>459</v>
      </c>
      <c r="AT248" s="208">
        <f t="shared" si="16"/>
        <v>100</v>
      </c>
    </row>
    <row r="249" spans="1:58" s="20" customFormat="1" x14ac:dyDescent="0.25">
      <c r="A249" s="79" t="s">
        <v>218</v>
      </c>
      <c r="B249" s="80">
        <v>0</v>
      </c>
      <c r="C249" s="80">
        <v>0</v>
      </c>
      <c r="D249" s="80">
        <v>0</v>
      </c>
      <c r="E249" s="68">
        <v>0</v>
      </c>
      <c r="F249" s="80">
        <v>0</v>
      </c>
      <c r="G249" s="80">
        <v>0</v>
      </c>
      <c r="H249" s="80">
        <v>0</v>
      </c>
      <c r="I249" s="80">
        <v>0</v>
      </c>
      <c r="J249" s="80">
        <v>0</v>
      </c>
      <c r="K249" s="80">
        <v>0</v>
      </c>
      <c r="L249" s="80">
        <v>42</v>
      </c>
      <c r="M249" s="80">
        <v>12.3</v>
      </c>
      <c r="N249" s="48">
        <v>0</v>
      </c>
      <c r="O249" s="75">
        <v>0</v>
      </c>
      <c r="V249" s="79" t="s">
        <v>218</v>
      </c>
      <c r="W249" s="80">
        <f>B249*W225</f>
        <v>0</v>
      </c>
      <c r="X249" s="80">
        <f>C249*X225</f>
        <v>0</v>
      </c>
      <c r="Y249" s="80">
        <f>D249*Y225</f>
        <v>0</v>
      </c>
      <c r="Z249" s="80">
        <f>E249*Z225</f>
        <v>0</v>
      </c>
      <c r="AA249" s="80">
        <f>F249*AA225</f>
        <v>0</v>
      </c>
      <c r="AB249" s="80">
        <f>G249*AB225</f>
        <v>0</v>
      </c>
      <c r="AC249" s="80">
        <f>H249*AC225</f>
        <v>0</v>
      </c>
      <c r="AD249" s="80">
        <f>I249*AD225</f>
        <v>0</v>
      </c>
      <c r="AE249" s="80">
        <f>J249*AE225</f>
        <v>0</v>
      </c>
      <c r="AF249" s="80">
        <f>K249*AF225</f>
        <v>0</v>
      </c>
      <c r="AG249" s="80">
        <f>L249*AG225</f>
        <v>13.02</v>
      </c>
      <c r="AH249" s="80">
        <f>M249*AH225</f>
        <v>1.2300000000000002</v>
      </c>
      <c r="AI249" s="80">
        <f>N249*AI225</f>
        <v>0</v>
      </c>
      <c r="AJ249" s="80">
        <f>O249*AJ225</f>
        <v>0</v>
      </c>
      <c r="AK249" s="80">
        <f t="shared" ref="AK249:AP249" si="38">P249*AK225</f>
        <v>0</v>
      </c>
      <c r="AL249" s="80">
        <f t="shared" si="38"/>
        <v>0</v>
      </c>
      <c r="AM249" s="80">
        <f t="shared" si="38"/>
        <v>0</v>
      </c>
      <c r="AN249" s="80">
        <f t="shared" si="38"/>
        <v>0</v>
      </c>
      <c r="AO249" s="80">
        <f t="shared" si="38"/>
        <v>0</v>
      </c>
      <c r="AP249" s="80">
        <f t="shared" si="38"/>
        <v>0</v>
      </c>
      <c r="AQ249" s="203">
        <f t="shared" si="14"/>
        <v>14.25</v>
      </c>
      <c r="AR249" s="153">
        <v>164.4</v>
      </c>
      <c r="AS249" s="209">
        <f t="shared" si="15"/>
        <v>150.15</v>
      </c>
      <c r="AT249" s="208">
        <f t="shared" si="16"/>
        <v>91.332116788321173</v>
      </c>
    </row>
    <row r="250" spans="1:58" s="20" customFormat="1" x14ac:dyDescent="0.25">
      <c r="B250" s="74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AF250" s="21"/>
      <c r="AG250" s="29"/>
      <c r="AH250" s="29"/>
      <c r="AJ250" s="74"/>
      <c r="AK250"/>
      <c r="AL250"/>
      <c r="AM250"/>
      <c r="AN250"/>
      <c r="AO250"/>
      <c r="AP250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</row>
    <row r="251" spans="1:58" s="20" customFormat="1" x14ac:dyDescent="0.25">
      <c r="B251" s="74"/>
      <c r="C251" s="75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AF251" s="21"/>
      <c r="AG251" s="29"/>
      <c r="AH251" s="29"/>
      <c r="AJ251" s="74"/>
      <c r="AK251"/>
      <c r="AL251"/>
      <c r="AM251"/>
      <c r="AN251"/>
      <c r="AO251"/>
      <c r="AP251"/>
      <c r="AQ251" s="75"/>
      <c r="AR251" s="75"/>
      <c r="AS251" s="75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</row>
    <row r="252" spans="1:58" s="20" customFormat="1" ht="165.75" customHeight="1" x14ac:dyDescent="0.25">
      <c r="B252" s="74"/>
      <c r="C252" s="29"/>
      <c r="D252" s="29"/>
      <c r="E252" s="29"/>
      <c r="F252" s="29"/>
      <c r="G252" s="225" t="s">
        <v>243</v>
      </c>
      <c r="H252" s="225"/>
      <c r="I252" s="225"/>
      <c r="J252" s="225"/>
      <c r="K252" s="225"/>
      <c r="L252" s="225"/>
      <c r="M252" s="225"/>
      <c r="N252" s="225"/>
      <c r="O252" s="225"/>
      <c r="Q252" s="74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1"/>
      <c r="AG252" s="29"/>
      <c r="AK252"/>
      <c r="AL252"/>
      <c r="AM252"/>
      <c r="AN252"/>
      <c r="AO252"/>
      <c r="AP252"/>
    </row>
    <row r="253" spans="1:58" s="20" customFormat="1" x14ac:dyDescent="0.25">
      <c r="B253" s="74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Q253" s="74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1"/>
      <c r="AG253" s="29"/>
      <c r="AK253"/>
      <c r="AL253"/>
      <c r="AM253"/>
      <c r="AN253"/>
      <c r="AO253"/>
      <c r="AP253"/>
    </row>
    <row r="254" spans="1:58" s="20" customFormat="1" x14ac:dyDescent="0.25">
      <c r="B254" s="74"/>
      <c r="C254" s="75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Q254" s="74"/>
      <c r="R254" s="75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1"/>
      <c r="AG254" s="29"/>
      <c r="AK254"/>
      <c r="AL254"/>
      <c r="AM254"/>
      <c r="AN254"/>
      <c r="AO254"/>
      <c r="AP254"/>
    </row>
    <row r="255" spans="1:58" s="20" customFormat="1" x14ac:dyDescent="0.25">
      <c r="B255" s="74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Q255" s="74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1"/>
      <c r="AG255" s="29"/>
      <c r="AK255"/>
      <c r="AL255"/>
      <c r="AM255"/>
      <c r="AN255"/>
      <c r="AO255"/>
      <c r="AP255"/>
    </row>
    <row r="256" spans="1:58" s="20" customFormat="1" x14ac:dyDescent="0.25">
      <c r="B256" s="74"/>
      <c r="C256" s="75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Q256" s="74"/>
      <c r="R256" s="75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1"/>
      <c r="AG256" s="29"/>
      <c r="AK256"/>
      <c r="AL256"/>
      <c r="AM256"/>
      <c r="AN256"/>
      <c r="AO256"/>
      <c r="AP256"/>
    </row>
    <row r="257" spans="1:42" s="20" customFormat="1" x14ac:dyDescent="0.25">
      <c r="B257" s="74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Q257" s="74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1"/>
      <c r="AG257" s="29"/>
      <c r="AK257"/>
      <c r="AL257"/>
      <c r="AM257"/>
      <c r="AN257"/>
      <c r="AO257"/>
      <c r="AP257"/>
    </row>
    <row r="258" spans="1:42" s="20" customFormat="1" x14ac:dyDescent="0.25">
      <c r="B258" s="74"/>
      <c r="C258" s="75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Q258" s="74"/>
      <c r="R258" s="75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1"/>
      <c r="AG258" s="29"/>
      <c r="AK258"/>
      <c r="AL258"/>
      <c r="AM258"/>
      <c r="AN258"/>
      <c r="AO258"/>
      <c r="AP258"/>
    </row>
    <row r="259" spans="1:42" s="20" customFormat="1" x14ac:dyDescent="0.25">
      <c r="B259" s="74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Q259" s="74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1"/>
      <c r="AG259" s="29"/>
      <c r="AK259"/>
      <c r="AL259"/>
      <c r="AM259"/>
      <c r="AN259"/>
      <c r="AO259"/>
      <c r="AP259"/>
    </row>
    <row r="260" spans="1:42" s="20" customFormat="1" x14ac:dyDescent="0.25">
      <c r="B260" s="74"/>
      <c r="C260" s="75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Q260" s="74"/>
      <c r="R260" s="75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1"/>
      <c r="AG260" s="29"/>
      <c r="AK260"/>
      <c r="AL260"/>
      <c r="AM260"/>
      <c r="AN260"/>
      <c r="AO260"/>
      <c r="AP260"/>
    </row>
    <row r="261" spans="1:42" s="20" customFormat="1" x14ac:dyDescent="0.25">
      <c r="B261" s="74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Q261" s="74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1"/>
      <c r="AG261" s="29"/>
      <c r="AK261"/>
      <c r="AL261"/>
      <c r="AM261"/>
      <c r="AN261"/>
      <c r="AO261"/>
      <c r="AP261"/>
    </row>
    <row r="262" spans="1:42" s="20" customFormat="1" x14ac:dyDescent="0.25">
      <c r="B262" s="74"/>
      <c r="C262" s="75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Q262" s="74"/>
      <c r="R262" s="75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1"/>
      <c r="AG262" s="29"/>
      <c r="AK262"/>
      <c r="AL262"/>
      <c r="AM262"/>
      <c r="AN262"/>
      <c r="AO262"/>
      <c r="AP262"/>
    </row>
    <row r="263" spans="1:42" s="20" customFormat="1" x14ac:dyDescent="0.25">
      <c r="B263" s="74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Q263" s="74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1"/>
      <c r="AG263" s="29"/>
      <c r="AK263"/>
      <c r="AL263"/>
      <c r="AM263"/>
      <c r="AN263"/>
      <c r="AO263"/>
      <c r="AP263"/>
    </row>
    <row r="264" spans="1:42" s="20" customFormat="1" x14ac:dyDescent="0.25">
      <c r="B264" s="74"/>
      <c r="C264" s="75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Q264" s="74"/>
      <c r="R264" s="75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1"/>
      <c r="AG264" s="29"/>
      <c r="AK264"/>
      <c r="AL264"/>
      <c r="AM264"/>
      <c r="AN264"/>
      <c r="AO264"/>
      <c r="AP264"/>
    </row>
    <row r="265" spans="1:42" s="20" customFormat="1" x14ac:dyDescent="0.25">
      <c r="B265" s="74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Q265" s="74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1"/>
      <c r="AG265" s="29"/>
      <c r="AK265"/>
      <c r="AL265"/>
      <c r="AM265"/>
      <c r="AN265"/>
      <c r="AO265"/>
      <c r="AP265"/>
    </row>
    <row r="266" spans="1:42" s="20" customFormat="1" x14ac:dyDescent="0.25">
      <c r="B266" s="74"/>
      <c r="C266" s="75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Q266" s="74"/>
      <c r="R266" s="75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1"/>
      <c r="AG266" s="29"/>
      <c r="AK266"/>
      <c r="AL266"/>
      <c r="AM266"/>
      <c r="AN266"/>
      <c r="AO266"/>
      <c r="AP266"/>
    </row>
    <row r="267" spans="1:42" s="20" customFormat="1" x14ac:dyDescent="0.25">
      <c r="B267" s="74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Q267" s="74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1"/>
      <c r="AG267" s="29"/>
      <c r="AK267"/>
      <c r="AL267"/>
      <c r="AM267"/>
      <c r="AN267"/>
      <c r="AO267"/>
      <c r="AP267"/>
    </row>
    <row r="268" spans="1:42" s="20" customFormat="1" x14ac:dyDescent="0.25">
      <c r="AK268"/>
      <c r="AL268"/>
      <c r="AM268"/>
      <c r="AN268"/>
      <c r="AO268"/>
      <c r="AP268"/>
    </row>
    <row r="269" spans="1:42" s="20" customFormat="1" x14ac:dyDescent="0.25">
      <c r="AK269"/>
      <c r="AL269"/>
      <c r="AM269"/>
      <c r="AN269"/>
      <c r="AO269"/>
      <c r="AP269"/>
    </row>
    <row r="270" spans="1:42" ht="18.75" x14ac:dyDescent="0.3">
      <c r="A270" t="s">
        <v>135</v>
      </c>
      <c r="G270" s="44"/>
    </row>
    <row r="271" spans="1:42" ht="18.75" x14ac:dyDescent="0.3">
      <c r="B271" t="s">
        <v>140</v>
      </c>
      <c r="G271" s="44"/>
    </row>
    <row r="272" spans="1:42" x14ac:dyDescent="0.25">
      <c r="B272" t="s">
        <v>136</v>
      </c>
    </row>
    <row r="273" spans="2:14" x14ac:dyDescent="0.25">
      <c r="B273" t="s">
        <v>137</v>
      </c>
    </row>
    <row r="274" spans="2:14" x14ac:dyDescent="0.25">
      <c r="C274" t="s">
        <v>138</v>
      </c>
      <c r="D274" t="e">
        <f>#REF!</f>
        <v>#REF!</v>
      </c>
    </row>
    <row r="275" spans="2:14" x14ac:dyDescent="0.25">
      <c r="C275" t="s">
        <v>139</v>
      </c>
      <c r="D275" t="e">
        <f>#REF!</f>
        <v>#REF!</v>
      </c>
    </row>
    <row r="276" spans="2:14" x14ac:dyDescent="0.25">
      <c r="B276" t="s">
        <v>141</v>
      </c>
      <c r="C276" s="45" t="e">
        <f xml:space="preserve"> ROUND(( D274/D275), 1)</f>
        <v>#REF!</v>
      </c>
      <c r="D276" s="46" t="s">
        <v>142</v>
      </c>
    </row>
    <row r="277" spans="2:14" x14ac:dyDescent="0.25">
      <c r="B277" t="s">
        <v>144</v>
      </c>
    </row>
    <row r="278" spans="2:14" x14ac:dyDescent="0.25">
      <c r="C278" t="s">
        <v>145</v>
      </c>
      <c r="F278" t="s">
        <v>146</v>
      </c>
      <c r="H278" s="47" t="e">
        <f>ABS(#REF!)</f>
        <v>#REF!</v>
      </c>
      <c r="I278" s="37" t="s">
        <v>125</v>
      </c>
      <c r="J278" s="37">
        <f>Добавки!N5</f>
        <v>22</v>
      </c>
      <c r="K278" s="37" t="s">
        <v>86</v>
      </c>
      <c r="L278" s="37">
        <v>100</v>
      </c>
      <c r="M278" s="37" t="s">
        <v>87</v>
      </c>
      <c r="N278" s="37" t="e">
        <f>ROUND((H278/J278*L278), 2)</f>
        <v>#REF!</v>
      </c>
    </row>
  </sheetData>
  <mergeCells count="115">
    <mergeCell ref="G252:O252"/>
    <mergeCell ref="P223:P225"/>
    <mergeCell ref="AT222:AT225"/>
    <mergeCell ref="AJ222:AJ224"/>
    <mergeCell ref="AS222:AS225"/>
    <mergeCell ref="AR222:AR225"/>
    <mergeCell ref="AQ222:AQ225"/>
    <mergeCell ref="AK222:AK224"/>
    <mergeCell ref="AL222:AL224"/>
    <mergeCell ref="AM222:AM224"/>
    <mergeCell ref="AN222:AN224"/>
    <mergeCell ref="AO222:AO224"/>
    <mergeCell ref="AA222:AD222"/>
    <mergeCell ref="W222:Y222"/>
    <mergeCell ref="X223:Y223"/>
    <mergeCell ref="Z222:Z224"/>
    <mergeCell ref="AA223:AA224"/>
    <mergeCell ref="AB223:AB224"/>
    <mergeCell ref="AC223:AC224"/>
    <mergeCell ref="AD223:AD224"/>
    <mergeCell ref="W223:W224"/>
    <mergeCell ref="AE222:AE224"/>
    <mergeCell ref="AF222:AF224"/>
    <mergeCell ref="AG222:AG224"/>
    <mergeCell ref="AH222:AH224"/>
    <mergeCell ref="AI222:AI224"/>
    <mergeCell ref="Q223:Q225"/>
    <mergeCell ref="R223:R225"/>
    <mergeCell ref="V222:V224"/>
    <mergeCell ref="N223:N225"/>
    <mergeCell ref="O223:O225"/>
    <mergeCell ref="S223:S225"/>
    <mergeCell ref="T223:T225"/>
    <mergeCell ref="A223:A225"/>
    <mergeCell ref="B223:D223"/>
    <mergeCell ref="E223:E225"/>
    <mergeCell ref="F223:I223"/>
    <mergeCell ref="J223:J225"/>
    <mergeCell ref="C224:D224"/>
    <mergeCell ref="F224:F225"/>
    <mergeCell ref="G224:G225"/>
    <mergeCell ref="H224:H225"/>
    <mergeCell ref="I224:I225"/>
    <mergeCell ref="M205:N205"/>
    <mergeCell ref="E211:E212"/>
    <mergeCell ref="E215:E216"/>
    <mergeCell ref="G214:H215"/>
    <mergeCell ref="G212:H213"/>
    <mergeCell ref="K213:L213"/>
    <mergeCell ref="M211:N211"/>
    <mergeCell ref="F193:F194"/>
    <mergeCell ref="H189:I190"/>
    <mergeCell ref="H193:I194"/>
    <mergeCell ref="L191:M191"/>
    <mergeCell ref="R191:S191"/>
    <mergeCell ref="K179:L179"/>
    <mergeCell ref="K180:L180"/>
    <mergeCell ref="M184:N184"/>
    <mergeCell ref="F190:F191"/>
    <mergeCell ref="AB122:AB127"/>
    <mergeCell ref="AC122:AC127"/>
    <mergeCell ref="AD122:AD127"/>
    <mergeCell ref="P122:R122"/>
    <mergeCell ref="Q123:R123"/>
    <mergeCell ref="Q124:Q126"/>
    <mergeCell ref="R124:R126"/>
    <mergeCell ref="O122:O126"/>
    <mergeCell ref="P123:P126"/>
    <mergeCell ref="T123:T126"/>
    <mergeCell ref="U123:U126"/>
    <mergeCell ref="V123:V126"/>
    <mergeCell ref="W123:W126"/>
    <mergeCell ref="X122:X126"/>
    <mergeCell ref="C106:G106"/>
    <mergeCell ref="J106:L106"/>
    <mergeCell ref="K178:L178"/>
    <mergeCell ref="K177:L177"/>
    <mergeCell ref="K175:L175"/>
    <mergeCell ref="K176:L176"/>
    <mergeCell ref="K170:L170"/>
    <mergeCell ref="B224:B225"/>
    <mergeCell ref="K223:K225"/>
    <mergeCell ref="L223:L225"/>
    <mergeCell ref="M223:M225"/>
    <mergeCell ref="A1:W2"/>
    <mergeCell ref="A3:W4"/>
    <mergeCell ref="A28:A29"/>
    <mergeCell ref="B28:C28"/>
    <mergeCell ref="A26:I27"/>
    <mergeCell ref="D28:D29"/>
    <mergeCell ref="A5:B5"/>
    <mergeCell ref="F46:Q53"/>
    <mergeCell ref="I100:K100"/>
    <mergeCell ref="C93:F93"/>
    <mergeCell ref="C100:F100"/>
    <mergeCell ref="I93:K93"/>
    <mergeCell ref="B126:B127"/>
    <mergeCell ref="A125:A127"/>
    <mergeCell ref="B125:D125"/>
    <mergeCell ref="E125:E127"/>
    <mergeCell ref="M125:M127"/>
    <mergeCell ref="G126:G127"/>
    <mergeCell ref="H126:H127"/>
    <mergeCell ref="I126:I127"/>
    <mergeCell ref="K125:K127"/>
    <mergeCell ref="L125:L127"/>
    <mergeCell ref="F125:I125"/>
    <mergeCell ref="J125:J127"/>
    <mergeCell ref="C126:D126"/>
    <mergeCell ref="F126:F127"/>
    <mergeCell ref="T122:W122"/>
    <mergeCell ref="Y122:Y126"/>
    <mergeCell ref="S122:S126"/>
    <mergeCell ref="Z122:Z126"/>
    <mergeCell ref="AA122:AA1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Корма для Ани институт</vt:lpstr>
      <vt:lpstr>Добавки</vt:lpstr>
      <vt:lpstr>Расчет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2020-04-30T23:45:38Z</dcterms:modified>
</cp:coreProperties>
</file>