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a+P+ микроэл." sheetId="24" r:id="rId1"/>
    <sheet name="Корма для Ани институт" sheetId="25" r:id="rId2"/>
    <sheet name="Добавки" sheetId="36" r:id="rId3"/>
    <sheet name="Расчет" sheetId="37" r:id="rId4"/>
    <sheet name="Стрелки" sheetId="38" r:id="rId5"/>
  </sheets>
  <calcPr calcId="162913"/>
</workbook>
</file>

<file path=xl/calcChain.xml><?xml version="1.0" encoding="utf-8"?>
<calcChain xmlns="http://schemas.openxmlformats.org/spreadsheetml/2006/main">
  <c r="AE220" i="37" l="1"/>
  <c r="AE219" i="37"/>
  <c r="AE218" i="37"/>
  <c r="AE215" i="37"/>
  <c r="AG215" i="37" s="1"/>
  <c r="AE214" i="37"/>
  <c r="AE213" i="37"/>
  <c r="AE212" i="37"/>
  <c r="AE211" i="37"/>
  <c r="AE210" i="37"/>
  <c r="AE209" i="37"/>
  <c r="AE208" i="37"/>
  <c r="AE207" i="37"/>
  <c r="AE206" i="37"/>
  <c r="AG206" i="37" s="1"/>
  <c r="AE205" i="37"/>
  <c r="AE204" i="37"/>
  <c r="AE203" i="37"/>
  <c r="AG203" i="37" s="1"/>
  <c r="AE202" i="37"/>
  <c r="AG202" i="37" s="1"/>
  <c r="AE201" i="37"/>
  <c r="AG201" i="37" s="1"/>
  <c r="AG204" i="37"/>
  <c r="AG205" i="37"/>
  <c r="AG210" i="37"/>
  <c r="AG211" i="37"/>
  <c r="AG212" i="37"/>
  <c r="AE216" i="37"/>
  <c r="AG216" i="37" s="1"/>
  <c r="AE217" i="37"/>
  <c r="AG217" i="37" s="1"/>
  <c r="AG218" i="37"/>
  <c r="AE200" i="37"/>
  <c r="AG207" i="37"/>
  <c r="AG208" i="37"/>
  <c r="AG209" i="37"/>
  <c r="AG213" i="37"/>
  <c r="AG214" i="37"/>
  <c r="AG219" i="37"/>
  <c r="AG220" i="37"/>
  <c r="AG200" i="37"/>
  <c r="W203" i="37"/>
  <c r="V202" i="37"/>
  <c r="T200" i="37"/>
  <c r="W200" i="37"/>
  <c r="X200" i="37"/>
  <c r="Y200" i="37"/>
  <c r="Z200" i="37"/>
  <c r="AA200" i="37"/>
  <c r="AB200" i="37"/>
  <c r="AC200" i="37"/>
  <c r="AD200" i="37"/>
  <c r="T201" i="37"/>
  <c r="W201" i="37"/>
  <c r="X201" i="37"/>
  <c r="Y201" i="37"/>
  <c r="Z201" i="37"/>
  <c r="AA201" i="37"/>
  <c r="AB201" i="37"/>
  <c r="AC201" i="37"/>
  <c r="AD201" i="37"/>
  <c r="T202" i="37"/>
  <c r="U202" i="37"/>
  <c r="X202" i="37"/>
  <c r="Y202" i="37"/>
  <c r="Z202" i="37"/>
  <c r="AA202" i="37"/>
  <c r="AB202" i="37"/>
  <c r="AC202" i="37"/>
  <c r="AD202" i="37"/>
  <c r="T203" i="37"/>
  <c r="V203" i="37"/>
  <c r="X203" i="37"/>
  <c r="Y203" i="37"/>
  <c r="Z203" i="37"/>
  <c r="AA203" i="37"/>
  <c r="AB203" i="37"/>
  <c r="AC203" i="37"/>
  <c r="AD203" i="37"/>
  <c r="T204" i="37"/>
  <c r="V204" i="37"/>
  <c r="W204" i="37"/>
  <c r="X204" i="37"/>
  <c r="Y204" i="37"/>
  <c r="Z204" i="37"/>
  <c r="AA204" i="37"/>
  <c r="AB204" i="37"/>
  <c r="AC204" i="37"/>
  <c r="AD204" i="37"/>
  <c r="T205" i="37"/>
  <c r="W205" i="37"/>
  <c r="X205" i="37"/>
  <c r="Y205" i="37"/>
  <c r="Z205" i="37"/>
  <c r="AA205" i="37"/>
  <c r="AB205" i="37"/>
  <c r="AC205" i="37"/>
  <c r="AD205" i="37"/>
  <c r="T206" i="37"/>
  <c r="X206" i="37"/>
  <c r="Y206" i="37"/>
  <c r="Z206" i="37"/>
  <c r="AA206" i="37"/>
  <c r="AB206" i="37"/>
  <c r="AC206" i="37"/>
  <c r="AD206" i="37"/>
  <c r="T207" i="37"/>
  <c r="V207" i="37"/>
  <c r="W207" i="37"/>
  <c r="X207" i="37"/>
  <c r="Y207" i="37"/>
  <c r="Z207" i="37"/>
  <c r="AA207" i="37"/>
  <c r="AB207" i="37"/>
  <c r="AC207" i="37"/>
  <c r="AD207" i="37"/>
  <c r="T208" i="37"/>
  <c r="W208" i="37"/>
  <c r="X208" i="37"/>
  <c r="Y208" i="37"/>
  <c r="Z208" i="37"/>
  <c r="AA208" i="37"/>
  <c r="AB208" i="37"/>
  <c r="AC208" i="37"/>
  <c r="AD208" i="37"/>
  <c r="T209" i="37"/>
  <c r="W209" i="37"/>
  <c r="X209" i="37"/>
  <c r="Y209" i="37"/>
  <c r="Z209" i="37"/>
  <c r="AA209" i="37"/>
  <c r="AB209" i="37"/>
  <c r="AC209" i="37"/>
  <c r="AD209" i="37"/>
  <c r="T210" i="37"/>
  <c r="X210" i="37"/>
  <c r="Y210" i="37"/>
  <c r="Z210" i="37"/>
  <c r="AA210" i="37"/>
  <c r="AB210" i="37"/>
  <c r="AC210" i="37"/>
  <c r="AD210" i="37"/>
  <c r="T211" i="37"/>
  <c r="V211" i="37"/>
  <c r="W211" i="37"/>
  <c r="X211" i="37"/>
  <c r="Y211" i="37"/>
  <c r="Z211" i="37"/>
  <c r="AA211" i="37"/>
  <c r="AB211" i="37"/>
  <c r="AC211" i="37"/>
  <c r="AD211" i="37"/>
  <c r="T212" i="37"/>
  <c r="W212" i="37"/>
  <c r="X212" i="37"/>
  <c r="Y212" i="37"/>
  <c r="Z212" i="37"/>
  <c r="AA212" i="37"/>
  <c r="AB212" i="37"/>
  <c r="AC212" i="37"/>
  <c r="AD212" i="37"/>
  <c r="T213" i="37"/>
  <c r="W213" i="37"/>
  <c r="X213" i="37"/>
  <c r="Y213" i="37"/>
  <c r="Z213" i="37"/>
  <c r="AA213" i="37"/>
  <c r="AB213" i="37"/>
  <c r="AC213" i="37"/>
  <c r="AD213" i="37"/>
  <c r="T214" i="37"/>
  <c r="X214" i="37"/>
  <c r="Y214" i="37"/>
  <c r="Z214" i="37"/>
  <c r="AA214" i="37"/>
  <c r="AB214" i="37"/>
  <c r="AC214" i="37"/>
  <c r="AD214" i="37"/>
  <c r="T215" i="37"/>
  <c r="U215" i="37"/>
  <c r="X215" i="37"/>
  <c r="Y215" i="37"/>
  <c r="Z215" i="37"/>
  <c r="AA215" i="37"/>
  <c r="AB215" i="37"/>
  <c r="AC215" i="37"/>
  <c r="AD215" i="37"/>
  <c r="T216" i="37"/>
  <c r="V216" i="37"/>
  <c r="X216" i="37"/>
  <c r="Y216" i="37"/>
  <c r="Z216" i="37"/>
  <c r="AA216" i="37"/>
  <c r="AB216" i="37"/>
  <c r="AC216" i="37"/>
  <c r="AD216" i="37"/>
  <c r="T217" i="37"/>
  <c r="V217" i="37"/>
  <c r="W217" i="37"/>
  <c r="X217" i="37"/>
  <c r="Y217" i="37"/>
  <c r="Z217" i="37"/>
  <c r="AA217" i="37"/>
  <c r="AB217" i="37"/>
  <c r="AC217" i="37"/>
  <c r="AD217" i="37"/>
  <c r="T218" i="37"/>
  <c r="W218" i="37"/>
  <c r="X218" i="37"/>
  <c r="Y218" i="37"/>
  <c r="Z218" i="37"/>
  <c r="AA218" i="37"/>
  <c r="AB218" i="37"/>
  <c r="AC218" i="37"/>
  <c r="AD218" i="37"/>
  <c r="T219" i="37"/>
  <c r="W219" i="37"/>
  <c r="X219" i="37"/>
  <c r="Y219" i="37"/>
  <c r="Z219" i="37"/>
  <c r="AA219" i="37"/>
  <c r="AB219" i="37"/>
  <c r="AC219" i="37"/>
  <c r="AD219" i="37"/>
  <c r="T220" i="37"/>
  <c r="X220" i="37"/>
  <c r="Y220" i="37"/>
  <c r="Z220" i="37"/>
  <c r="AA220" i="37"/>
  <c r="AB220" i="37"/>
  <c r="AC220" i="37"/>
  <c r="AD220" i="37"/>
  <c r="S220" i="37"/>
  <c r="S219" i="37"/>
  <c r="S218" i="37"/>
  <c r="S217" i="37"/>
  <c r="S216" i="37"/>
  <c r="S215" i="37"/>
  <c r="S214" i="37"/>
  <c r="S213" i="37"/>
  <c r="S212" i="37"/>
  <c r="S211" i="37"/>
  <c r="S210" i="37"/>
  <c r="S209" i="37"/>
  <c r="S208" i="37"/>
  <c r="S207" i="37"/>
  <c r="S206" i="37"/>
  <c r="S205" i="37"/>
  <c r="S204" i="37"/>
  <c r="S203" i="37"/>
  <c r="S202" i="37"/>
  <c r="S201" i="37"/>
  <c r="S200" i="37"/>
  <c r="E6" i="38"/>
  <c r="E7" i="38"/>
  <c r="E8" i="38"/>
  <c r="E9" i="38"/>
  <c r="E5" i="38"/>
  <c r="Y193" i="37"/>
  <c r="Y192" i="37"/>
  <c r="J194" i="37"/>
  <c r="J193" i="37"/>
  <c r="P190" i="37"/>
  <c r="L190" i="37"/>
  <c r="T184" i="37"/>
  <c r="G189" i="37" s="1"/>
  <c r="G175" i="37"/>
  <c r="H178" i="37" s="1"/>
  <c r="I171" i="37"/>
  <c r="G171" i="37"/>
  <c r="I170" i="37"/>
  <c r="G170" i="37"/>
  <c r="I169" i="37"/>
  <c r="G169" i="37"/>
  <c r="V201" i="37" l="1"/>
  <c r="U200" i="37"/>
  <c r="V212" i="37"/>
  <c r="U211" i="37"/>
  <c r="V208" i="37"/>
  <c r="V200" i="37"/>
  <c r="W220" i="37"/>
  <c r="V219" i="37"/>
  <c r="U218" i="37"/>
  <c r="W214" i="37"/>
  <c r="W210" i="37"/>
  <c r="V209" i="37"/>
  <c r="W206" i="37"/>
  <c r="U205" i="37"/>
  <c r="V220" i="37"/>
  <c r="U219" i="37"/>
  <c r="W215" i="37"/>
  <c r="V214" i="37"/>
  <c r="U213" i="37"/>
  <c r="V210" i="37"/>
  <c r="U209" i="37"/>
  <c r="V206" i="37"/>
  <c r="W202" i="37"/>
  <c r="U201" i="37"/>
  <c r="U216" i="37"/>
  <c r="U203" i="37"/>
  <c r="V218" i="37"/>
  <c r="U217" i="37"/>
  <c r="U207" i="37"/>
  <c r="V205" i="37"/>
  <c r="U204" i="37"/>
  <c r="V213" i="37"/>
  <c r="U212" i="37"/>
  <c r="U208" i="37"/>
  <c r="U220" i="37"/>
  <c r="W216" i="37"/>
  <c r="V215" i="37"/>
  <c r="U214" i="37"/>
  <c r="U210" i="37"/>
  <c r="U206" i="37"/>
  <c r="G190" i="37"/>
  <c r="W190" i="37" s="1"/>
  <c r="J192" i="37" s="1"/>
  <c r="K170" i="37"/>
  <c r="F186" i="37" s="1"/>
  <c r="K169" i="37"/>
  <c r="K171" i="37"/>
  <c r="I168" i="37"/>
  <c r="G168" i="37"/>
  <c r="X145" i="37"/>
  <c r="X144" i="37"/>
  <c r="X143" i="37"/>
  <c r="X142" i="37"/>
  <c r="X141" i="37"/>
  <c r="X140" i="37"/>
  <c r="X139" i="37"/>
  <c r="X138" i="37"/>
  <c r="X137" i="37"/>
  <c r="X136" i="37"/>
  <c r="X135" i="37"/>
  <c r="X134" i="37"/>
  <c r="X133" i="37"/>
  <c r="X132" i="37"/>
  <c r="X131" i="37"/>
  <c r="X130" i="37"/>
  <c r="X129" i="37"/>
  <c r="X128" i="37"/>
  <c r="I163" i="37" s="1"/>
  <c r="X127" i="37"/>
  <c r="X126" i="37"/>
  <c r="I162" i="37" s="1"/>
  <c r="X125" i="37"/>
  <c r="L115" i="37"/>
  <c r="L114" i="37"/>
  <c r="L113" i="37"/>
  <c r="L112" i="37"/>
  <c r="H100" i="37"/>
  <c r="H99" i="37"/>
  <c r="H98" i="37"/>
  <c r="H97" i="37"/>
  <c r="H85" i="37"/>
  <c r="H101" i="37" s="1"/>
  <c r="L109" i="37"/>
  <c r="L108" i="37"/>
  <c r="L107" i="37"/>
  <c r="L106" i="37"/>
  <c r="H93" i="37"/>
  <c r="H92" i="37"/>
  <c r="H91" i="37"/>
  <c r="H90" i="37"/>
  <c r="H78" i="37"/>
  <c r="H94" i="37" s="1"/>
  <c r="F66" i="37"/>
  <c r="G63" i="37"/>
  <c r="I65" i="37" s="1"/>
  <c r="K65" i="37" s="1"/>
  <c r="O65" i="37" s="1"/>
  <c r="K168" i="37" l="1"/>
  <c r="F182" i="37" s="1"/>
  <c r="E96" i="37"/>
  <c r="K97" i="37" s="1"/>
  <c r="M97" i="37" s="1"/>
  <c r="I66" i="37"/>
  <c r="K66" i="37" s="1"/>
  <c r="Q65" i="37" s="1"/>
  <c r="I64" i="37"/>
  <c r="K64" i="37" s="1"/>
  <c r="R64" i="37"/>
  <c r="D56" i="37"/>
  <c r="H56" i="37" s="1"/>
  <c r="E37" i="37"/>
  <c r="C37" i="37"/>
  <c r="H112" i="37" l="1"/>
  <c r="N112" i="37" s="1"/>
  <c r="S124" i="37" s="1"/>
  <c r="K98" i="37"/>
  <c r="M98" i="37" s="1"/>
  <c r="H113" i="37" s="1"/>
  <c r="N113" i="37" s="1"/>
  <c r="T124" i="37" s="1"/>
  <c r="K100" i="37"/>
  <c r="M100" i="37" s="1"/>
  <c r="H115" i="37" s="1"/>
  <c r="N115" i="37" s="1"/>
  <c r="V124" i="37" s="1"/>
  <c r="K99" i="37"/>
  <c r="M99" i="37" s="1"/>
  <c r="H114" i="37" s="1"/>
  <c r="N114" i="37" s="1"/>
  <c r="U124" i="37" s="1"/>
  <c r="M65" i="37"/>
  <c r="S65" i="37" s="1"/>
  <c r="E89" i="37"/>
  <c r="G37" i="37"/>
  <c r="C40" i="37" s="1"/>
  <c r="G40" i="37" s="1"/>
  <c r="U135" i="37" l="1"/>
  <c r="U139" i="37"/>
  <c r="U145" i="37"/>
  <c r="U126" i="37"/>
  <c r="U140" i="37"/>
  <c r="U128" i="37"/>
  <c r="U125" i="37"/>
  <c r="U141" i="37"/>
  <c r="U138" i="37"/>
  <c r="U134" i="37"/>
  <c r="U142" i="37"/>
  <c r="U137" i="37"/>
  <c r="U133" i="37"/>
  <c r="U144" i="37"/>
  <c r="U131" i="37"/>
  <c r="U129" i="37"/>
  <c r="U136" i="37"/>
  <c r="U132" i="37"/>
  <c r="U130" i="37"/>
  <c r="U127" i="37"/>
  <c r="U143" i="37"/>
  <c r="V134" i="37"/>
  <c r="V138" i="37"/>
  <c r="V144" i="37"/>
  <c r="V131" i="37"/>
  <c r="V129" i="37"/>
  <c r="V126" i="37"/>
  <c r="V135" i="37"/>
  <c r="V139" i="37"/>
  <c r="V145" i="37"/>
  <c r="V140" i="37"/>
  <c r="V128" i="37"/>
  <c r="V125" i="37"/>
  <c r="V143" i="37"/>
  <c r="V136" i="37"/>
  <c r="V130" i="37"/>
  <c r="V142" i="37"/>
  <c r="V137" i="37"/>
  <c r="V133" i="37"/>
  <c r="V141" i="37"/>
  <c r="V132" i="37"/>
  <c r="V127" i="37"/>
  <c r="T140" i="37"/>
  <c r="T128" i="37"/>
  <c r="T125" i="37"/>
  <c r="T141" i="37"/>
  <c r="T136" i="37"/>
  <c r="T142" i="37"/>
  <c r="T132" i="37"/>
  <c r="T130" i="37"/>
  <c r="T127" i="37"/>
  <c r="T134" i="37"/>
  <c r="T145" i="37"/>
  <c r="T137" i="37"/>
  <c r="T133" i="37"/>
  <c r="T144" i="37"/>
  <c r="T131" i="37"/>
  <c r="T129" i="37"/>
  <c r="T135" i="37"/>
  <c r="T139" i="37"/>
  <c r="T126" i="37"/>
  <c r="T143" i="37"/>
  <c r="T138" i="37"/>
  <c r="S141" i="37"/>
  <c r="S136" i="37"/>
  <c r="S142" i="37"/>
  <c r="S132" i="37"/>
  <c r="S130" i="37"/>
  <c r="S127" i="37"/>
  <c r="S134" i="37"/>
  <c r="S137" i="37"/>
  <c r="S143" i="37"/>
  <c r="S133" i="37"/>
  <c r="S140" i="37"/>
  <c r="S128" i="37"/>
  <c r="S125" i="37"/>
  <c r="S144" i="37"/>
  <c r="S131" i="37"/>
  <c r="S129" i="37"/>
  <c r="S135" i="37"/>
  <c r="S139" i="37"/>
  <c r="S126" i="37"/>
  <c r="S138" i="37"/>
  <c r="S145" i="37"/>
  <c r="M101" i="37"/>
  <c r="K93" i="37"/>
  <c r="M93" i="37" s="1"/>
  <c r="H109" i="37" s="1"/>
  <c r="N109" i="37" s="1"/>
  <c r="R124" i="37" s="1"/>
  <c r="K92" i="37"/>
  <c r="M92" i="37" s="1"/>
  <c r="H108" i="37" s="1"/>
  <c r="N108" i="37" s="1"/>
  <c r="Q124" i="37" s="1"/>
  <c r="K91" i="37"/>
  <c r="M91" i="37" s="1"/>
  <c r="H107" i="37" s="1"/>
  <c r="N107" i="37" s="1"/>
  <c r="P124" i="37" s="1"/>
  <c r="K90" i="37"/>
  <c r="M90" i="37" s="1"/>
  <c r="H106" i="37" s="1"/>
  <c r="N106" i="37" s="1"/>
  <c r="O124" i="37" s="1"/>
  <c r="O125" i="37" s="1"/>
  <c r="P134" i="37" l="1"/>
  <c r="P138" i="37"/>
  <c r="P144" i="37"/>
  <c r="P131" i="37"/>
  <c r="P129" i="37"/>
  <c r="P135" i="37"/>
  <c r="P139" i="37"/>
  <c r="P145" i="37"/>
  <c r="P126" i="37"/>
  <c r="P140" i="37"/>
  <c r="P128" i="37"/>
  <c r="P137" i="37"/>
  <c r="P133" i="37"/>
  <c r="P142" i="37"/>
  <c r="P141" i="37"/>
  <c r="P136" i="37"/>
  <c r="P132" i="37"/>
  <c r="P130" i="37"/>
  <c r="P127" i="37"/>
  <c r="P143" i="37"/>
  <c r="P125" i="37"/>
  <c r="Q137" i="37"/>
  <c r="Q143" i="37"/>
  <c r="Q133" i="37"/>
  <c r="Q134" i="37"/>
  <c r="Q138" i="37"/>
  <c r="Q144" i="37"/>
  <c r="Q131" i="37"/>
  <c r="Q129" i="37"/>
  <c r="Q135" i="37"/>
  <c r="Q139" i="37"/>
  <c r="Q145" i="37"/>
  <c r="Q126" i="37"/>
  <c r="Q125" i="37"/>
  <c r="Q142" i="37"/>
  <c r="Q141" i="37"/>
  <c r="Q136" i="37"/>
  <c r="Q132" i="37"/>
  <c r="Q130" i="37"/>
  <c r="Q127" i="37"/>
  <c r="Q140" i="37"/>
  <c r="Q128" i="37"/>
  <c r="R136" i="37"/>
  <c r="R142" i="37"/>
  <c r="R132" i="37"/>
  <c r="R130" i="37"/>
  <c r="R127" i="37"/>
  <c r="R137" i="37"/>
  <c r="R143" i="37"/>
  <c r="R133" i="37"/>
  <c r="R135" i="37"/>
  <c r="R134" i="37"/>
  <c r="R138" i="37"/>
  <c r="R144" i="37"/>
  <c r="R131" i="37"/>
  <c r="R129" i="37"/>
  <c r="R139" i="37"/>
  <c r="R126" i="37"/>
  <c r="R141" i="37"/>
  <c r="R145" i="37"/>
  <c r="R140" i="37"/>
  <c r="R128" i="37"/>
  <c r="R125" i="37"/>
  <c r="O141" i="37"/>
  <c r="O133" i="37"/>
  <c r="O140" i="37"/>
  <c r="O132" i="37"/>
  <c r="O131" i="37"/>
  <c r="O129" i="37"/>
  <c r="O126" i="37"/>
  <c r="O145" i="37"/>
  <c r="O139" i="37"/>
  <c r="O135" i="37"/>
  <c r="O136" i="37"/>
  <c r="O130" i="37"/>
  <c r="O127" i="37"/>
  <c r="O137" i="37"/>
  <c r="O144" i="37"/>
  <c r="O134" i="37"/>
  <c r="O128" i="37"/>
  <c r="O143" i="37"/>
  <c r="O142" i="37"/>
  <c r="O138" i="37"/>
  <c r="M94" i="37"/>
  <c r="W125" i="37" l="1"/>
  <c r="Y125" i="37" s="1"/>
  <c r="W128" i="37"/>
  <c r="W127" i="37"/>
  <c r="Y127" i="37" s="1"/>
  <c r="W139" i="37"/>
  <c r="Y139" i="37" s="1"/>
  <c r="W140" i="37"/>
  <c r="Y140" i="37" s="1"/>
  <c r="W130" i="37"/>
  <c r="Y130" i="37" s="1"/>
  <c r="W145" i="37"/>
  <c r="Y145" i="37" s="1"/>
  <c r="W138" i="37"/>
  <c r="Y138" i="37" s="1"/>
  <c r="W126" i="37"/>
  <c r="W142" i="37"/>
  <c r="Y142" i="37" s="1"/>
  <c r="W134" i="37"/>
  <c r="Y134" i="37" s="1"/>
  <c r="W136" i="37"/>
  <c r="Y136" i="37" s="1"/>
  <c r="W129" i="37"/>
  <c r="Y129" i="37" s="1"/>
  <c r="W133" i="37"/>
  <c r="Y133" i="37" s="1"/>
  <c r="W143" i="37"/>
  <c r="Y143" i="37" s="1"/>
  <c r="W144" i="37"/>
  <c r="Y144" i="37" s="1"/>
  <c r="W131" i="37"/>
  <c r="Y131" i="37" s="1"/>
  <c r="W137" i="37"/>
  <c r="Y137" i="37" s="1"/>
  <c r="W135" i="37"/>
  <c r="Y135" i="37" s="1"/>
  <c r="W132" i="37"/>
  <c r="Y132" i="37" s="1"/>
  <c r="W141" i="37"/>
  <c r="Y141" i="37" s="1"/>
  <c r="Y126" i="37" l="1"/>
  <c r="K162" i="37"/>
  <c r="Y128" i="37"/>
  <c r="K163" i="37"/>
  <c r="K161" i="37" l="1"/>
  <c r="F163" i="37"/>
  <c r="H161" i="37"/>
  <c r="F162" i="37"/>
  <c r="C166" i="37" l="1"/>
  <c r="F178" i="37"/>
  <c r="J178" i="37" s="1"/>
  <c r="F179" i="37" s="1"/>
  <c r="E166" i="37"/>
  <c r="H174" i="37"/>
  <c r="L174" i="37" s="1"/>
  <c r="E175" i="37" s="1"/>
  <c r="F177" i="37"/>
  <c r="G166" i="37" l="1"/>
  <c r="H184" i="37" s="1"/>
  <c r="I175" i="37"/>
  <c r="H177" i="37"/>
  <c r="J177" i="37" s="1"/>
  <c r="H179" i="37" l="1"/>
  <c r="J179" i="37" s="1"/>
  <c r="S184" i="37"/>
  <c r="F189" i="37" s="1"/>
  <c r="N190" i="37" s="1"/>
  <c r="K186" i="37"/>
  <c r="F193" i="37" s="1"/>
  <c r="K182" i="37"/>
  <c r="F192" i="37" s="1"/>
  <c r="N184" i="37" l="1"/>
  <c r="I189" i="37" l="1"/>
  <c r="R190" i="37" s="1"/>
  <c r="U190" i="37" s="1"/>
  <c r="Q182" i="37"/>
  <c r="S182" i="37" s="1"/>
  <c r="H192" i="37" l="1"/>
  <c r="I192" i="37" s="1"/>
  <c r="H193" i="37"/>
  <c r="I193" i="37" s="1"/>
  <c r="W193" i="37" s="1"/>
  <c r="AA193" i="37" s="1"/>
  <c r="W192" i="37" l="1"/>
  <c r="AA192" i="37" s="1"/>
  <c r="I194" i="37"/>
</calcChain>
</file>

<file path=xl/sharedStrings.xml><?xml version="1.0" encoding="utf-8"?>
<sst xmlns="http://schemas.openxmlformats.org/spreadsheetml/2006/main" count="847" uniqueCount="274">
  <si>
    <t>-</t>
  </si>
  <si>
    <t>МДж</t>
  </si>
  <si>
    <t>г</t>
  </si>
  <si>
    <t>Сахар</t>
  </si>
  <si>
    <t>Кальций</t>
  </si>
  <si>
    <t>Фосфор</t>
  </si>
  <si>
    <t>Железо</t>
  </si>
  <si>
    <t>мг</t>
  </si>
  <si>
    <t>Медь</t>
  </si>
  <si>
    <t>Цинк</t>
  </si>
  <si>
    <t>Марганец</t>
  </si>
  <si>
    <t>Кобальт</t>
  </si>
  <si>
    <t>Йод</t>
  </si>
  <si>
    <t>Каротин</t>
  </si>
  <si>
    <t>мкг</t>
  </si>
  <si>
    <t>Солома</t>
  </si>
  <si>
    <t>Силос</t>
  </si>
  <si>
    <t>Зерно</t>
  </si>
  <si>
    <t>Мука костная</t>
  </si>
  <si>
    <t>Содержание кальция и фосфора в 100 г минеральных кормов, г</t>
  </si>
  <si>
    <t>Минеральные корма</t>
  </si>
  <si>
    <t>Мел кормовой</t>
  </si>
  <si>
    <t>Монокальцийфосфат</t>
  </si>
  <si>
    <t>Ликаль иийАосФат</t>
  </si>
  <si>
    <t>Трикальцийфосфат</t>
  </si>
  <si>
    <t>Обесфторенный фосфат</t>
  </si>
  <si>
    <t>Фосфорин</t>
  </si>
  <si>
    <t>Кормовой преципитат</t>
  </si>
  <si>
    <t>Моноаммонийфосфат</t>
  </si>
  <si>
    <t>—</t>
  </si>
  <si>
    <t>Диаммонийфосфат кормовой</t>
  </si>
  <si>
    <t>4. Коэффициенты пересчета содержания элемента в соли и количества соли в соответствующие элементы</t>
  </si>
  <si>
    <t>Элемент</t>
  </si>
  <si>
    <t>Соль микроэлемента</t>
  </si>
  <si>
    <t>Коэффициент пересчета</t>
  </si>
  <si>
    <t>соли в элемент</t>
  </si>
  <si>
    <t xml:space="preserve">Цинк сернокислый </t>
  </si>
  <si>
    <t>Цинк углекислый</t>
  </si>
  <si>
    <t>Железо сернокислое акисное</t>
  </si>
  <si>
    <t xml:space="preserve">Медь сернокислая </t>
  </si>
  <si>
    <t>Медь углекислая</t>
  </si>
  <si>
    <t xml:space="preserve">Кобальт сернокислый </t>
  </si>
  <si>
    <t xml:space="preserve">Кобальт хлористый </t>
  </si>
  <si>
    <t>Кобальт углекислый</t>
  </si>
  <si>
    <t>Калий йодистый</t>
  </si>
  <si>
    <t>Марганец хлористый</t>
  </si>
  <si>
    <t>Марганец сернокислый</t>
  </si>
  <si>
    <t xml:space="preserve">Марганец углекислый </t>
  </si>
  <si>
    <t>элемент в соль</t>
  </si>
  <si>
    <t>Макуха</t>
  </si>
  <si>
    <t>Показник</t>
  </si>
  <si>
    <t>конюшини</t>
  </si>
  <si>
    <t>БЕР</t>
  </si>
  <si>
    <t>Лізин</t>
  </si>
  <si>
    <t>Метіонін + цистин</t>
  </si>
  <si>
    <t>Кальцій</t>
  </si>
  <si>
    <t>Магній</t>
  </si>
  <si>
    <t>Калій</t>
  </si>
  <si>
    <t>Натрій</t>
  </si>
  <si>
    <t>Хлор</t>
  </si>
  <si>
    <t>Сірка</t>
  </si>
  <si>
    <t>Залізо</t>
  </si>
  <si>
    <t>Мідь</t>
  </si>
  <si>
    <t>Марганець</t>
  </si>
  <si>
    <t>МО</t>
  </si>
  <si>
    <t>К.Од.</t>
  </si>
  <si>
    <t>Об. Ен. ВРХ</t>
  </si>
  <si>
    <t>Об. Ен.  свині</t>
  </si>
  <si>
    <t>Сух. Реч.</t>
  </si>
  <si>
    <t>ПП</t>
  </si>
  <si>
    <t>С.Жир</t>
  </si>
  <si>
    <t>С. Клетч.</t>
  </si>
  <si>
    <t>Віт.D</t>
  </si>
  <si>
    <t>Віт.Е</t>
  </si>
  <si>
    <r>
      <t>Віт.В</t>
    </r>
    <r>
      <rPr>
        <vertAlign val="subscript"/>
        <sz val="10"/>
        <color rgb="FF000000"/>
        <rFont val="Times New Roman"/>
        <family val="1"/>
        <charset val="204"/>
      </rPr>
      <t>1</t>
    </r>
  </si>
  <si>
    <r>
      <t>Віт.В</t>
    </r>
    <r>
      <rPr>
        <vertAlign val="subscript"/>
        <sz val="10"/>
        <color rgb="FF000000"/>
        <rFont val="Times New Roman"/>
        <family val="1"/>
        <charset val="204"/>
      </rPr>
      <t>2</t>
    </r>
  </si>
  <si>
    <r>
      <t>Віт.В</t>
    </r>
    <r>
      <rPr>
        <vertAlign val="subscript"/>
        <sz val="10"/>
        <color rgb="FF000000"/>
        <rFont val="Times New Roman"/>
        <family val="1"/>
        <charset val="204"/>
      </rPr>
      <t>12</t>
    </r>
  </si>
  <si>
    <t>Ед.Изм.</t>
  </si>
  <si>
    <t>Сіно</t>
  </si>
  <si>
    <t>лучне</t>
  </si>
  <si>
    <t>вико-вівсяне</t>
  </si>
  <si>
    <t>ячмінна</t>
  </si>
  <si>
    <t>кукуруд-зяний</t>
  </si>
  <si>
    <t>Сінаж</t>
  </si>
  <si>
    <t>вико-вівсяний</t>
  </si>
  <si>
    <t>буряки</t>
  </si>
  <si>
    <t>кормові</t>
  </si>
  <si>
    <t>цукрові</t>
  </si>
  <si>
    <t>Висівки пшеничні</t>
  </si>
  <si>
    <t>кукурудза</t>
  </si>
  <si>
    <t>ячмінь</t>
  </si>
  <si>
    <t>соняшникова</t>
  </si>
  <si>
    <t>Вапняки</t>
  </si>
  <si>
    <t>Кальцію хлорид</t>
  </si>
  <si>
    <t>Кісткове борошно</t>
  </si>
  <si>
    <t>Преципітат кормовий</t>
  </si>
  <si>
    <t>Сіль кухонна</t>
  </si>
  <si>
    <t>вищий сорт</t>
  </si>
  <si>
    <t>1 сорт</t>
  </si>
  <si>
    <t>Фосфат знефторений:</t>
  </si>
  <si>
    <t>з апатитів</t>
  </si>
  <si>
    <t>з фосфатів</t>
  </si>
  <si>
    <t>Са</t>
  </si>
  <si>
    <t>Р</t>
  </si>
  <si>
    <t>Na</t>
  </si>
  <si>
    <t>N</t>
  </si>
  <si>
    <t>Борошно черепашки</t>
  </si>
  <si>
    <t>Крейда кормова,  марок</t>
  </si>
  <si>
    <t>Борошно   мідій</t>
  </si>
  <si>
    <t>А</t>
  </si>
  <si>
    <t>Б</t>
  </si>
  <si>
    <t>В</t>
  </si>
  <si>
    <t>Трикальцій - фосфат:</t>
  </si>
  <si>
    <t>Монокальцій - фосфат кормовий</t>
  </si>
  <si>
    <t>Диамоній -  фосфат</t>
  </si>
  <si>
    <t>Динатрій -  фосфат</t>
  </si>
  <si>
    <t>Моноамоній - фосфат</t>
  </si>
  <si>
    <t>Жир, г</t>
  </si>
  <si>
    <t>Вітамін D, тис. МО</t>
  </si>
  <si>
    <t>Вітамін E, мг</t>
  </si>
  <si>
    <t>К.Ед.</t>
  </si>
  <si>
    <t>ОбЕн., МДж</t>
  </si>
  <si>
    <t>Сух. реч., кг</t>
  </si>
  <si>
    <t>СПн, г</t>
  </si>
  <si>
    <t>ПП, г</t>
  </si>
  <si>
    <t>Сыр. клетч., г</t>
  </si>
  <si>
    <t>Крохмал, г</t>
  </si>
  <si>
    <t>Сахар, г</t>
  </si>
  <si>
    <t>NaCl, г</t>
  </si>
  <si>
    <t>Ca, г</t>
  </si>
  <si>
    <t>P, г</t>
  </si>
  <si>
    <t>Mg, г</t>
  </si>
  <si>
    <t>K, г</t>
  </si>
  <si>
    <t>S, г</t>
  </si>
  <si>
    <t>Fe, мг</t>
  </si>
  <si>
    <t>Cu, мг</t>
  </si>
  <si>
    <t>Zn, мг</t>
  </si>
  <si>
    <t>Co, мг</t>
  </si>
  <si>
    <t>Mn, мг</t>
  </si>
  <si>
    <t>I, мг</t>
  </si>
  <si>
    <t>Карот, мг</t>
  </si>
  <si>
    <t>2  -пересчет на жирность стандартную 3,8-4% через 1% молоко</t>
  </si>
  <si>
    <t>2.1 - факт. Удой множим на факт. Содержание жира</t>
  </si>
  <si>
    <t>1 - определение нормы кормления - таблица нормы на массу 400 кг при жирности молока 3,8-4,0% и удоем 14 кг в сутки</t>
  </si>
  <si>
    <t>Дано:</t>
  </si>
  <si>
    <t>дойная корова массой</t>
  </si>
  <si>
    <t>кг</t>
  </si>
  <si>
    <t>удой в сутки</t>
  </si>
  <si>
    <t>кг молока</t>
  </si>
  <si>
    <t>% жира в молоке</t>
  </si>
  <si>
    <t>%</t>
  </si>
  <si>
    <t>упитанность</t>
  </si>
  <si>
    <t>средняя</t>
  </si>
  <si>
    <t>лет</t>
  </si>
  <si>
    <t xml:space="preserve">возраст </t>
  </si>
  <si>
    <t>лактация</t>
  </si>
  <si>
    <t xml:space="preserve"> -я</t>
  </si>
  <si>
    <t>*</t>
  </si>
  <si>
    <t>=</t>
  </si>
  <si>
    <t>литров</t>
  </si>
  <si>
    <t>2,2 - к-во 1% молока делим на 3,8 (содерж. Жира в стандартном молоке)</t>
  </si>
  <si>
    <t>/</t>
  </si>
  <si>
    <t>Удой</t>
  </si>
  <si>
    <t xml:space="preserve"> - округляем до 1 ближайшего = </t>
  </si>
  <si>
    <t xml:space="preserve">3 - коррекция нормы на: </t>
  </si>
  <si>
    <t xml:space="preserve"> - месяц лактации:</t>
  </si>
  <si>
    <t xml:space="preserve"> - через 2-3 нед. после отела норму берут выше на 4-6 кг молока - раздой - так 2-3 мес  </t>
  </si>
  <si>
    <t xml:space="preserve">3.1 - </t>
  </si>
  <si>
    <t xml:space="preserve"> рост - если корова менее 5 лет - добавляют 5-15%</t>
  </si>
  <si>
    <t>(Мы не добавляем)</t>
  </si>
  <si>
    <t xml:space="preserve"> 3.2 - </t>
  </si>
  <si>
    <t>упитанность - добавляют  5-15% при ниже средней упитанности</t>
  </si>
  <si>
    <t xml:space="preserve"> 3.3 - </t>
  </si>
  <si>
    <t xml:space="preserve"> 3.3.1 - </t>
  </si>
  <si>
    <t>в конце лактации - 6-7-й есяц тельности норму уменьшают на 5-10%</t>
  </si>
  <si>
    <t>(Мы не уменьшаем)</t>
  </si>
  <si>
    <t xml:space="preserve"> 3.3.2 - </t>
  </si>
  <si>
    <t>Добааляем 4 литра</t>
  </si>
  <si>
    <t>+</t>
  </si>
  <si>
    <t>литров - наша норма</t>
  </si>
  <si>
    <t>4 - Ориентировочно стуктура рациона для дойной коровы следующая:</t>
  </si>
  <si>
    <t xml:space="preserve"> - грубые - 15-20%</t>
  </si>
  <si>
    <t xml:space="preserve"> - сочные - 40-50%</t>
  </si>
  <si>
    <t xml:space="preserve"> - концентраты - 20-40%</t>
  </si>
  <si>
    <t>Согласно структуры определяем к-во эн. Что попадает На отдельные корма (за 100% берем общ. Норму ОЭн.</t>
  </si>
  <si>
    <t xml:space="preserve"> - грубые - 15-20% </t>
  </si>
  <si>
    <t xml:space="preserve"> - конц. - 20-40%</t>
  </si>
  <si>
    <t xml:space="preserve"> = </t>
  </si>
  <si>
    <t xml:space="preserve">Общее к-во Об.Эн. В нашем примере = </t>
  </si>
  <si>
    <t xml:space="preserve"> * </t>
  </si>
  <si>
    <t xml:space="preserve">(проверка -все в сумме = </t>
  </si>
  <si>
    <t>)</t>
  </si>
  <si>
    <t>5 - Высчитываем массу каждого корма ( по Обм.Эн) - Об.Эн. Отдельного вида корма делим на Эн.Питательность 1 кг этого корма (таб. Питательностей)</t>
  </si>
  <si>
    <t>Сначала считаем обьемную часть рациона (трава, сено, сенаж, силос, буряки), а после - концентрированные корма.</t>
  </si>
  <si>
    <t xml:space="preserve"> - </t>
  </si>
  <si>
    <t>Корма в доступе:</t>
  </si>
  <si>
    <t xml:space="preserve"> - сено луговое (лучное)</t>
  </si>
  <si>
    <t xml:space="preserve"> - сено клевер (конюшина)</t>
  </si>
  <si>
    <t xml:space="preserve"> - сено вика+овес</t>
  </si>
  <si>
    <t xml:space="preserve"> - солома ячмень</t>
  </si>
  <si>
    <t xml:space="preserve"> - силос кукуруза</t>
  </si>
  <si>
    <t xml:space="preserve"> - сенаж вика+овес</t>
  </si>
  <si>
    <t xml:space="preserve"> - буряк кормовой</t>
  </si>
  <si>
    <t xml:space="preserve"> - буряк сахарный</t>
  </si>
  <si>
    <t xml:space="preserve"> - зерно ячменя</t>
  </si>
  <si>
    <t xml:space="preserve"> - зерно кукуруза</t>
  </si>
  <si>
    <t xml:space="preserve"> - макуха подсолн.</t>
  </si>
  <si>
    <t xml:space="preserve"> - отруби пшеничные (высевки)</t>
  </si>
  <si>
    <t xml:space="preserve">Грубые: </t>
  </si>
  <si>
    <t>Обм.Эн.ВРХ</t>
  </si>
  <si>
    <t>Для проверки - сума общего - 100%</t>
  </si>
  <si>
    <t xml:space="preserve">Проверка - </t>
  </si>
  <si>
    <t>5.1 - Берем корма из нашего примера и распределяем, сколько какого корма дадим (с головы)</t>
  </si>
  <si>
    <t>5.2 - высчитываем, сколько Об.Ен. Приходится на каждый корм:</t>
  </si>
  <si>
    <t>5.2 - высчитываем, сколько кг каждого корма необходимо - делим Об.Ен. На об.эн. Корма по питательности(таб):</t>
  </si>
  <si>
    <t>О.Эн.ВРХ</t>
  </si>
  <si>
    <t xml:space="preserve"> / </t>
  </si>
  <si>
    <t>Сочные</t>
  </si>
  <si>
    <t>6. - у найденом к-ве обьемистых кормов считают содержание енергии, ПП, клетчатки и др.</t>
  </si>
  <si>
    <t>Для этого множат показатели питательности 1 кг корма на массу этого корма.</t>
  </si>
  <si>
    <t>Таблица сюда вытянута для удобства</t>
  </si>
  <si>
    <t>Кг</t>
  </si>
  <si>
    <t>Масса</t>
  </si>
  <si>
    <t>6. Знаходимо скільки поживних речовин надійшло з об'ємистими кормами і скільки не вистачає порівняно з нормою.</t>
  </si>
  <si>
    <t>6 - определяем,сколько пож.вещ. Поступило с объем. Кормами и сколько недостача (таблица правая сверху)</t>
  </si>
  <si>
    <t>Разница</t>
  </si>
  <si>
    <t>Норма</t>
  </si>
  <si>
    <t>Всего есть</t>
  </si>
  <si>
    <t>7 - Определяем набор концентратов</t>
  </si>
  <si>
    <t>Концентраты:</t>
  </si>
  <si>
    <t xml:space="preserve">7.1. - Сначала балансируют за содержанием ОЭ и ПП. </t>
  </si>
  <si>
    <t>7.1.1 - Для этого необх. Вычислить сумарную Энергетическую и Протеиновую питательность обьемных кормов,  после чего посчитать к-во Об.Эн. И ПП , кот. Недостает до нормы.</t>
  </si>
  <si>
    <t>об.Ен.</t>
  </si>
  <si>
    <t>и</t>
  </si>
  <si>
    <t>В примере - недостает:</t>
  </si>
  <si>
    <t xml:space="preserve"> - ПП = </t>
  </si>
  <si>
    <t>(</t>
  </si>
  <si>
    <t xml:space="preserve"> - Об.Эн. = </t>
  </si>
  <si>
    <t>7.2 - Для удобства и точности подбора конц.корма расчитаем сколько на 1 МДж ОЭ недостает ПП</t>
  </si>
  <si>
    <t xml:space="preserve">Если для перекрытия дефицита взять только: </t>
  </si>
  <si>
    <t xml:space="preserve"> зерно ячменя:</t>
  </si>
  <si>
    <t>ПП на 1 МЖд Эн</t>
  </si>
  <si>
    <t>зерно кукуруза</t>
  </si>
  <si>
    <t>макуха подсолн.</t>
  </si>
  <si>
    <t>отруби пшеничные</t>
  </si>
  <si>
    <t xml:space="preserve">Давай на отруби дадим 1/4 недостачи по Об.Эн. = </t>
  </si>
  <si>
    <t>МДж Эн</t>
  </si>
  <si>
    <t>В кг это будет</t>
  </si>
  <si>
    <t xml:space="preserve">Соотношение ПП к Эн = </t>
  </si>
  <si>
    <t xml:space="preserve"> /</t>
  </si>
  <si>
    <t>(выходное)</t>
  </si>
  <si>
    <t>(искомое)</t>
  </si>
  <si>
    <t>Высчитываем к-во макухи и ячменя по соотношениям ПП к ОбЭн. С помощью метода Квадрата Пирсона</t>
  </si>
  <si>
    <t xml:space="preserve"> ------→</t>
  </si>
  <si>
    <t>(частей необх.)</t>
  </si>
  <si>
    <t xml:space="preserve"> +</t>
  </si>
  <si>
    <t xml:space="preserve"> *</t>
  </si>
  <si>
    <t xml:space="preserve">частей являет собой </t>
  </si>
  <si>
    <t>частей</t>
  </si>
  <si>
    <t>X</t>
  </si>
  <si>
    <t>На макуху и ячмень остается :</t>
  </si>
  <si>
    <t>Сколько одна часть</t>
  </si>
  <si>
    <t>Проверка</t>
  </si>
  <si>
    <t>В кг к-во = МДж / на конц.МДж корма</t>
  </si>
  <si>
    <t>8 - Подсчитываем все в таблице</t>
  </si>
  <si>
    <t>КГ</t>
  </si>
  <si>
    <t>Услуга</t>
  </si>
  <si>
    <t>$ старая</t>
  </si>
  <si>
    <t>$ новая</t>
  </si>
  <si>
    <t>перв прием</t>
  </si>
  <si>
    <t>забор анализов</t>
  </si>
  <si>
    <t>Прививка</t>
  </si>
  <si>
    <t>Кастрация</t>
  </si>
  <si>
    <t>стерилизация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</si>
</sst>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\↑0%;\↓0%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vertAlign val="subscript"/>
      <sz val="10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4" fillId="2" borderId="3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3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15" xfId="0" applyFont="1" applyBorder="1" applyAlignment="1">
      <alignment horizontal="center" vertical="center" wrapText="1"/>
    </xf>
    <xf numFmtId="0" fontId="1" fillId="12" borderId="15" xfId="0" applyFont="1" applyFill="1" applyBorder="1" applyAlignment="1">
      <alignment horizontal="center" vertical="center" wrapText="1"/>
    </xf>
    <xf numFmtId="0" fontId="1" fillId="15" borderId="15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9" fillId="11" borderId="15" xfId="0" applyFont="1" applyFill="1" applyBorder="1" applyAlignment="1">
      <alignment vertical="center" wrapText="1"/>
    </xf>
    <xf numFmtId="0" fontId="9" fillId="11" borderId="15" xfId="0" applyFont="1" applyFill="1" applyBorder="1" applyAlignment="1">
      <alignment horizontal="center" vertical="center" wrapText="1"/>
    </xf>
    <xf numFmtId="0" fontId="9" fillId="10" borderId="15" xfId="0" applyFont="1" applyFill="1" applyBorder="1" applyAlignment="1">
      <alignment vertical="center" wrapText="1"/>
    </xf>
    <xf numFmtId="0" fontId="9" fillId="10" borderId="15" xfId="0" applyFont="1" applyFill="1" applyBorder="1" applyAlignment="1">
      <alignment horizontal="center" vertical="center" wrapText="1"/>
    </xf>
    <xf numFmtId="0" fontId="8" fillId="14" borderId="14" xfId="0" applyFont="1" applyFill="1" applyBorder="1" applyAlignment="1">
      <alignment horizontal="left" vertical="center" wrapText="1" indent="2"/>
    </xf>
    <xf numFmtId="0" fontId="8" fillId="14" borderId="11" xfId="0" applyFont="1" applyFill="1" applyBorder="1" applyAlignment="1">
      <alignment horizontal="left" vertical="center" wrapText="1" indent="2"/>
    </xf>
    <xf numFmtId="0" fontId="8" fillId="18" borderId="7" xfId="0" applyFont="1" applyFill="1" applyBorder="1" applyAlignment="1">
      <alignment horizontal="center" vertical="center" wrapText="1"/>
    </xf>
    <xf numFmtId="0" fontId="8" fillId="18" borderId="14" xfId="0" applyFont="1" applyFill="1" applyBorder="1" applyAlignment="1">
      <alignment horizontal="left" vertical="center" wrapText="1" indent="2"/>
    </xf>
    <xf numFmtId="0" fontId="8" fillId="3" borderId="7" xfId="0" applyFont="1" applyFill="1" applyBorder="1" applyAlignment="1">
      <alignment vertical="center" wrapText="1"/>
    </xf>
    <xf numFmtId="0" fontId="8" fillId="3" borderId="14" xfId="0" applyFont="1" applyFill="1" applyBorder="1" applyAlignment="1">
      <alignment horizontal="left" vertical="center" wrapText="1" indent="2"/>
    </xf>
    <xf numFmtId="0" fontId="8" fillId="3" borderId="14" xfId="0" applyFont="1" applyFill="1" applyBorder="1" applyAlignment="1">
      <alignment horizontal="left" vertical="center" wrapText="1" indent="1"/>
    </xf>
    <xf numFmtId="0" fontId="8" fillId="6" borderId="14" xfId="0" applyFont="1" applyFill="1" applyBorder="1" applyAlignment="1">
      <alignment horizontal="center" vertical="center" textRotation="90" wrapText="1"/>
    </xf>
    <xf numFmtId="0" fontId="8" fillId="6" borderId="11" xfId="0" applyFont="1" applyFill="1" applyBorder="1" applyAlignment="1">
      <alignment horizontal="center" vertical="center" textRotation="90" wrapText="1"/>
    </xf>
    <xf numFmtId="0" fontId="8" fillId="9" borderId="11" xfId="0" applyFont="1" applyFill="1" applyBorder="1" applyAlignment="1">
      <alignment horizontal="center" vertical="center" textRotation="90" wrapText="1"/>
    </xf>
    <xf numFmtId="0" fontId="8" fillId="7" borderId="7" xfId="0" applyFont="1" applyFill="1" applyBorder="1" applyAlignment="1">
      <alignment vertical="center" wrapText="1"/>
    </xf>
    <xf numFmtId="0" fontId="8" fillId="7" borderId="11" xfId="0" applyFont="1" applyFill="1" applyBorder="1" applyAlignment="1">
      <alignment horizontal="center" vertical="center" textRotation="90" wrapText="1"/>
    </xf>
    <xf numFmtId="0" fontId="12" fillId="0" borderId="0" xfId="0" applyFont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/>
    </xf>
    <xf numFmtId="0" fontId="0" fillId="10" borderId="15" xfId="0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0" fillId="10" borderId="0" xfId="0" applyFill="1"/>
    <xf numFmtId="1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13" borderId="15" xfId="0" applyFill="1" applyBorder="1" applyAlignment="1">
      <alignment horizontal="center" vertical="center"/>
    </xf>
    <xf numFmtId="0" fontId="6" fillId="13" borderId="15" xfId="0" applyFont="1" applyFill="1" applyBorder="1" applyAlignment="1">
      <alignment horizontal="center" vertical="center" wrapText="1"/>
    </xf>
    <xf numFmtId="0" fontId="0" fillId="16" borderId="19" xfId="0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14" fillId="17" borderId="15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0" fillId="19" borderId="15" xfId="0" applyFill="1" applyBorder="1" applyAlignment="1">
      <alignment horizontal="center" vertical="center"/>
    </xf>
    <xf numFmtId="0" fontId="0" fillId="19" borderId="15" xfId="0" applyFill="1" applyBorder="1"/>
    <xf numFmtId="0" fontId="0" fillId="5" borderId="15" xfId="0" applyFill="1" applyBorder="1"/>
    <xf numFmtId="0" fontId="0" fillId="5" borderId="15" xfId="0" applyFill="1" applyBorder="1" applyAlignment="1">
      <alignment horizontal="right" vertical="center"/>
    </xf>
    <xf numFmtId="0" fontId="0" fillId="20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0" borderId="15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12" borderId="0" xfId="0" applyFill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2" fontId="0" fillId="10" borderId="15" xfId="0" applyNumberFormat="1" applyFill="1" applyBorder="1" applyAlignment="1">
      <alignment horizontal="center" vertical="center"/>
    </xf>
    <xf numFmtId="164" fontId="0" fillId="10" borderId="15" xfId="0" applyNumberForma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14" borderId="14" xfId="0" applyFont="1" applyFill="1" applyBorder="1" applyAlignment="1">
      <alignment horizontal="center" vertical="center" wrapText="1"/>
    </xf>
    <xf numFmtId="0" fontId="8" fillId="14" borderId="11" xfId="0" applyFont="1" applyFill="1" applyBorder="1" applyAlignment="1">
      <alignment horizontal="center" vertical="center" wrapText="1"/>
    </xf>
    <xf numFmtId="0" fontId="8" fillId="18" borderId="14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textRotation="90" wrapText="1"/>
    </xf>
    <xf numFmtId="0" fontId="9" fillId="10" borderId="16" xfId="0" applyFont="1" applyFill="1" applyBorder="1" applyAlignment="1">
      <alignment horizontal="center" vertical="center" wrapText="1"/>
    </xf>
    <xf numFmtId="0" fontId="9" fillId="11" borderId="1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textRotation="90" wrapText="1"/>
    </xf>
    <xf numFmtId="0" fontId="9" fillId="0" borderId="0" xfId="0" applyFont="1" applyFill="1" applyBorder="1" applyAlignment="1">
      <alignment horizontal="center" vertical="center" wrapText="1"/>
    </xf>
    <xf numFmtId="2" fontId="0" fillId="5" borderId="15" xfId="0" applyNumberFormat="1" applyFill="1" applyBorder="1" applyAlignment="1">
      <alignment horizontal="center" vertical="center"/>
    </xf>
    <xf numFmtId="164" fontId="0" fillId="5" borderId="15" xfId="0" applyNumberFormat="1" applyFill="1" applyBorder="1" applyAlignment="1">
      <alignment horizontal="center" vertical="center"/>
    </xf>
    <xf numFmtId="164" fontId="0" fillId="5" borderId="16" xfId="0" applyNumberFormat="1" applyFill="1" applyBorder="1" applyAlignment="1">
      <alignment horizontal="center" vertical="center"/>
    </xf>
    <xf numFmtId="164" fontId="0" fillId="8" borderId="15" xfId="0" applyNumberFormat="1" applyFill="1" applyBorder="1" applyAlignment="1">
      <alignment horizontal="center" vertical="center"/>
    </xf>
    <xf numFmtId="2" fontId="9" fillId="10" borderId="15" xfId="0" applyNumberFormat="1" applyFont="1" applyFill="1" applyBorder="1" applyAlignment="1">
      <alignment horizontal="center" vertical="center" wrapText="1"/>
    </xf>
    <xf numFmtId="2" fontId="9" fillId="10" borderId="16" xfId="0" applyNumberFormat="1" applyFont="1" applyFill="1" applyBorder="1" applyAlignment="1">
      <alignment horizontal="center" vertical="center" wrapText="1"/>
    </xf>
    <xf numFmtId="164" fontId="9" fillId="10" borderId="15" xfId="0" applyNumberFormat="1" applyFont="1" applyFill="1" applyBorder="1" applyAlignment="1">
      <alignment horizontal="center" vertical="center" wrapText="1"/>
    </xf>
    <xf numFmtId="164" fontId="9" fillId="10" borderId="16" xfId="0" applyNumberFormat="1" applyFont="1" applyFill="1" applyBorder="1" applyAlignment="1">
      <alignment horizontal="center" vertical="center" wrapText="1"/>
    </xf>
    <xf numFmtId="1" fontId="0" fillId="8" borderId="15" xfId="0" applyNumberFormat="1" applyFill="1" applyBorder="1" applyAlignment="1">
      <alignment horizontal="center" vertical="center"/>
    </xf>
    <xf numFmtId="164" fontId="9" fillId="11" borderId="15" xfId="0" applyNumberFormat="1" applyFont="1" applyFill="1" applyBorder="1" applyAlignment="1">
      <alignment horizontal="center" vertical="center" wrapText="1"/>
    </xf>
    <xf numFmtId="164" fontId="9" fillId="11" borderId="16" xfId="0" applyNumberFormat="1" applyFont="1" applyFill="1" applyBorder="1" applyAlignment="1">
      <alignment horizontal="center" vertical="center" wrapText="1"/>
    </xf>
    <xf numFmtId="1" fontId="9" fillId="10" borderId="15" xfId="0" applyNumberFormat="1" applyFont="1" applyFill="1" applyBorder="1" applyAlignment="1">
      <alignment horizontal="center" vertical="center" wrapText="1"/>
    </xf>
    <xf numFmtId="1" fontId="9" fillId="10" borderId="16" xfId="0" applyNumberFormat="1" applyFont="1" applyFill="1" applyBorder="1" applyAlignment="1">
      <alignment horizontal="center" vertical="center" wrapText="1"/>
    </xf>
    <xf numFmtId="1" fontId="9" fillId="11" borderId="15" xfId="0" applyNumberFormat="1" applyFont="1" applyFill="1" applyBorder="1" applyAlignment="1">
      <alignment horizontal="center" vertical="center" wrapText="1"/>
    </xf>
    <xf numFmtId="1" fontId="9" fillId="11" borderId="16" xfId="0" applyNumberFormat="1" applyFont="1" applyFill="1" applyBorder="1" applyAlignment="1">
      <alignment horizontal="center" vertical="center" wrapText="1"/>
    </xf>
    <xf numFmtId="165" fontId="9" fillId="11" borderId="15" xfId="0" applyNumberFormat="1" applyFont="1" applyFill="1" applyBorder="1" applyAlignment="1">
      <alignment horizontal="center" vertical="center" wrapText="1"/>
    </xf>
    <xf numFmtId="165" fontId="9" fillId="11" borderId="16" xfId="0" applyNumberFormat="1" applyFont="1" applyFill="1" applyBorder="1" applyAlignment="1">
      <alignment horizontal="center" vertical="center" wrapText="1"/>
    </xf>
    <xf numFmtId="165" fontId="0" fillId="8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9" fillId="11" borderId="15" xfId="0" applyNumberFormat="1" applyFont="1" applyFill="1" applyBorder="1" applyAlignment="1">
      <alignment horizontal="center" vertical="center" wrapText="1"/>
    </xf>
    <xf numFmtId="2" fontId="9" fillId="11" borderId="16" xfId="0" applyNumberFormat="1" applyFont="1" applyFill="1" applyBorder="1" applyAlignment="1">
      <alignment horizontal="center" vertical="center" wrapText="1"/>
    </xf>
    <xf numFmtId="1" fontId="0" fillId="10" borderId="15" xfId="0" applyNumberFormat="1" applyFill="1" applyBorder="1" applyAlignment="1">
      <alignment horizontal="center" vertical="center"/>
    </xf>
    <xf numFmtId="165" fontId="0" fillId="10" borderId="15" xfId="0" applyNumberFormat="1" applyFill="1" applyBorder="1" applyAlignment="1">
      <alignment horizontal="center" vertical="center"/>
    </xf>
    <xf numFmtId="164" fontId="0" fillId="21" borderId="15" xfId="0" applyNumberFormat="1" applyFill="1" applyBorder="1" applyAlignment="1">
      <alignment horizontal="center" vertical="center"/>
    </xf>
    <xf numFmtId="1" fontId="0" fillId="21" borderId="15" xfId="0" applyNumberFormat="1" applyFill="1" applyBorder="1" applyAlignment="1">
      <alignment horizontal="center" vertical="center"/>
    </xf>
    <xf numFmtId="0" fontId="0" fillId="13" borderId="15" xfId="0" applyFont="1" applyFill="1" applyBorder="1" applyAlignment="1">
      <alignment horizontal="center" vertical="center"/>
    </xf>
    <xf numFmtId="0" fontId="0" fillId="16" borderId="19" xfId="0" applyFont="1" applyFill="1" applyBorder="1" applyAlignment="1">
      <alignment horizontal="center" vertical="center"/>
    </xf>
    <xf numFmtId="0" fontId="6" fillId="16" borderId="19" xfId="0" applyFont="1" applyFill="1" applyBorder="1" applyAlignment="1">
      <alignment horizontal="center" vertical="center" wrapText="1"/>
    </xf>
    <xf numFmtId="0" fontId="17" fillId="17" borderId="15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5" borderId="15" xfId="0" applyFill="1" applyBorder="1" applyAlignment="1">
      <alignment horizontal="center" vertical="center"/>
    </xf>
    <xf numFmtId="1" fontId="0" fillId="0" borderId="0" xfId="0" applyNumberFormat="1"/>
    <xf numFmtId="1" fontId="0" fillId="5" borderId="15" xfId="0" applyNumberFormat="1" applyFill="1" applyBorder="1" applyAlignment="1">
      <alignment horizontal="center" vertical="center"/>
    </xf>
    <xf numFmtId="0" fontId="16" fillId="0" borderId="0" xfId="0" applyFont="1"/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wrapText="1"/>
    </xf>
    <xf numFmtId="0" fontId="7" fillId="5" borderId="12" xfId="0" applyFont="1" applyFill="1" applyBorder="1" applyAlignment="1">
      <alignment horizontal="center" wrapText="1"/>
    </xf>
    <xf numFmtId="0" fontId="7" fillId="5" borderId="11" xfId="0" applyFont="1" applyFill="1" applyBorder="1" applyAlignment="1">
      <alignment horizontal="center" wrapText="1"/>
    </xf>
    <xf numFmtId="0" fontId="7" fillId="5" borderId="8" xfId="0" applyFont="1" applyFill="1" applyBorder="1" applyAlignment="1">
      <alignment horizontal="center" wrapText="1"/>
    </xf>
    <xf numFmtId="0" fontId="7" fillId="5" borderId="10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textRotation="1" wrapText="1"/>
    </xf>
    <xf numFmtId="0" fontId="5" fillId="7" borderId="3" xfId="0" applyFont="1" applyFill="1" applyBorder="1" applyAlignment="1">
      <alignment horizontal="center" vertical="center" textRotation="1" wrapText="1"/>
    </xf>
    <xf numFmtId="0" fontId="5" fillId="10" borderId="2" xfId="0" applyFont="1" applyFill="1" applyBorder="1" applyAlignment="1">
      <alignment horizontal="center" vertical="center" textRotation="1" wrapText="1"/>
    </xf>
    <xf numFmtId="0" fontId="5" fillId="10" borderId="3" xfId="0" applyFont="1" applyFill="1" applyBorder="1" applyAlignment="1">
      <alignment horizontal="center" vertical="center" textRotation="1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8" fillId="14" borderId="7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horizontal="center" vertical="center" textRotation="90" wrapText="1"/>
    </xf>
    <xf numFmtId="0" fontId="8" fillId="15" borderId="13" xfId="0" applyFont="1" applyFill="1" applyBorder="1" applyAlignment="1">
      <alignment horizontal="center" vertical="center" textRotation="90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textRotation="90" wrapText="1"/>
    </xf>
    <xf numFmtId="0" fontId="2" fillId="0" borderId="20" xfId="0" applyFont="1" applyBorder="1" applyAlignment="1">
      <alignment horizontal="center" vertical="center" textRotation="90" wrapText="1"/>
    </xf>
    <xf numFmtId="164" fontId="0" fillId="5" borderId="15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164" fontId="0" fillId="0" borderId="23" xfId="0" applyNumberForma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9" xfId="0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 vertical="center" wrapText="1"/>
    </xf>
    <xf numFmtId="0" fontId="0" fillId="21" borderId="19" xfId="0" applyFill="1" applyBorder="1" applyAlignment="1">
      <alignment horizontal="center" vertical="center" wrapText="1"/>
    </xf>
    <xf numFmtId="0" fontId="0" fillId="21" borderId="22" xfId="0" applyFill="1" applyBorder="1" applyAlignment="1">
      <alignment horizontal="center" vertical="center" wrapText="1"/>
    </xf>
    <xf numFmtId="0" fontId="0" fillId="21" borderId="20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8" fillId="6" borderId="6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/>
    <xf numFmtId="2" fontId="0" fillId="10" borderId="15" xfId="0" applyNumberFormat="1" applyFill="1" applyBorder="1" applyAlignment="1">
      <alignment horizontal="center" vertical="center"/>
    </xf>
    <xf numFmtId="0" fontId="0" fillId="10" borderId="15" xfId="0" applyFill="1" applyBorder="1" applyAlignment="1">
      <alignment horizontal="center"/>
    </xf>
    <xf numFmtId="2" fontId="0" fillId="13" borderId="15" xfId="0" applyNumberFormat="1" applyFill="1" applyBorder="1" applyAlignment="1">
      <alignment horizontal="center" vertical="center"/>
    </xf>
    <xf numFmtId="0" fontId="16" fillId="0" borderId="0" xfId="0" applyFont="1" applyAlignment="1">
      <alignment horizontal="center" textRotation="128"/>
    </xf>
    <xf numFmtId="0" fontId="0" fillId="0" borderId="0" xfId="0" applyAlignment="1">
      <alignment horizontal="center" textRotation="128"/>
    </xf>
    <xf numFmtId="0" fontId="16" fillId="0" borderId="0" xfId="0" applyFont="1" applyAlignment="1">
      <alignment horizontal="center" textRotation="36"/>
    </xf>
    <xf numFmtId="0" fontId="0" fillId="0" borderId="0" xfId="0" applyAlignment="1">
      <alignment horizontal="center" textRotation="36"/>
    </xf>
    <xf numFmtId="0" fontId="0" fillId="0" borderId="0" xfId="0" applyAlignment="1">
      <alignment horizontal="center" textRotation="124"/>
    </xf>
    <xf numFmtId="0" fontId="0" fillId="0" borderId="0" xfId="0" applyAlignment="1">
      <alignment horizontal="center" textRotation="29"/>
    </xf>
    <xf numFmtId="0" fontId="0" fillId="8" borderId="15" xfId="0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10" borderId="15" xfId="0" applyNumberFormat="1" applyFill="1" applyBorder="1"/>
    <xf numFmtId="2" fontId="0" fillId="5" borderId="0" xfId="0" applyNumberFormat="1" applyFill="1"/>
    <xf numFmtId="166" fontId="0" fillId="0" borderId="0" xfId="0" applyNumberFormat="1"/>
    <xf numFmtId="49" fontId="0" fillId="0" borderId="0" xfId="0" applyNumberFormat="1"/>
    <xf numFmtId="2" fontId="0" fillId="5" borderId="15" xfId="0" applyNumberFormat="1" applyFill="1" applyBorder="1" applyAlignment="1">
      <alignment horizontal="center" vertical="center"/>
    </xf>
    <xf numFmtId="0" fontId="0" fillId="10" borderId="15" xfId="0" applyFill="1" applyBorder="1" applyAlignment="1">
      <alignment horizontal="right"/>
    </xf>
    <xf numFmtId="2" fontId="0" fillId="3" borderId="15" xfId="0" applyNumberFormat="1" applyFill="1" applyBorder="1" applyAlignment="1">
      <alignment horizontal="center" vertical="center"/>
    </xf>
    <xf numFmtId="0" fontId="0" fillId="7" borderId="15" xfId="0" applyFill="1" applyBorder="1"/>
    <xf numFmtId="0" fontId="9" fillId="0" borderId="0" xfId="0" applyFont="1" applyFill="1" applyBorder="1" applyAlignment="1">
      <alignment vertical="center" wrapText="1"/>
    </xf>
    <xf numFmtId="0" fontId="0" fillId="0" borderId="10" xfId="0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10" borderId="20" xfId="0" applyFont="1" applyFill="1" applyBorder="1" applyAlignment="1">
      <alignment vertical="center" wrapText="1"/>
    </xf>
    <xf numFmtId="0" fontId="9" fillId="10" borderId="20" xfId="0" applyFont="1" applyFill="1" applyBorder="1" applyAlignment="1">
      <alignment horizontal="center" vertical="center" wrapText="1"/>
    </xf>
    <xf numFmtId="0" fontId="8" fillId="15" borderId="24" xfId="0" applyFont="1" applyFill="1" applyBorder="1" applyAlignment="1">
      <alignment horizontal="center" vertical="center" textRotation="90" wrapText="1"/>
    </xf>
    <xf numFmtId="0" fontId="8" fillId="2" borderId="24" xfId="0" applyFont="1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 wrapText="1"/>
    </xf>
    <xf numFmtId="0" fontId="9" fillId="11" borderId="20" xfId="0" applyFont="1" applyFill="1" applyBorder="1" applyAlignment="1">
      <alignment horizontal="center" vertical="center" wrapText="1"/>
    </xf>
    <xf numFmtId="1" fontId="0" fillId="10" borderId="15" xfId="0" applyNumberFormat="1" applyFill="1" applyBorder="1" applyAlignment="1">
      <alignment horizontal="center"/>
    </xf>
    <xf numFmtId="0" fontId="0" fillId="17" borderId="15" xfId="0" applyFill="1" applyBorder="1" applyAlignment="1">
      <alignment horizontal="center" vertical="center" wrapText="1"/>
    </xf>
    <xf numFmtId="0" fontId="0" fillId="17" borderId="15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E8F814"/>
      <color rgb="FFD6ED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C20" sqref="C20"/>
    </sheetView>
  </sheetViews>
  <sheetFormatPr defaultRowHeight="15" x14ac:dyDescent="0.25"/>
  <cols>
    <col min="1" max="1" width="31.42578125" customWidth="1"/>
    <col min="2" max="3" width="10.7109375" customWidth="1"/>
    <col min="4" max="4" width="4.7109375" customWidth="1"/>
    <col min="5" max="5" width="14.140625" customWidth="1"/>
    <col min="6" max="6" width="19" customWidth="1"/>
  </cols>
  <sheetData>
    <row r="2" spans="1:8" ht="15.75" thickBot="1" x14ac:dyDescent="0.3"/>
    <row r="3" spans="1:8" ht="15" customHeight="1" x14ac:dyDescent="0.25">
      <c r="A3" s="123" t="s">
        <v>19</v>
      </c>
      <c r="B3" s="124"/>
      <c r="C3" s="125"/>
      <c r="E3" s="123" t="s">
        <v>31</v>
      </c>
      <c r="F3" s="124"/>
      <c r="G3" s="124"/>
      <c r="H3" s="125"/>
    </row>
    <row r="4" spans="1:8" ht="15" customHeight="1" thickBot="1" x14ac:dyDescent="0.3">
      <c r="A4" s="126"/>
      <c r="B4" s="127"/>
      <c r="C4" s="128"/>
      <c r="E4" s="126"/>
      <c r="F4" s="127"/>
      <c r="G4" s="127"/>
      <c r="H4" s="128"/>
    </row>
    <row r="5" spans="1:8" ht="15" customHeight="1" x14ac:dyDescent="0.25">
      <c r="A5" s="129" t="s">
        <v>20</v>
      </c>
      <c r="B5" s="131" t="s">
        <v>4</v>
      </c>
      <c r="C5" s="133" t="s">
        <v>5</v>
      </c>
      <c r="E5" s="143" t="s">
        <v>32</v>
      </c>
      <c r="F5" s="143" t="s">
        <v>33</v>
      </c>
      <c r="G5" s="135" t="s">
        <v>34</v>
      </c>
      <c r="H5" s="136"/>
    </row>
    <row r="6" spans="1:8" ht="15" customHeight="1" thickBot="1" x14ac:dyDescent="0.3">
      <c r="A6" s="130"/>
      <c r="B6" s="132"/>
      <c r="C6" s="134"/>
      <c r="E6" s="144"/>
      <c r="F6" s="144"/>
      <c r="G6" s="137"/>
      <c r="H6" s="138"/>
    </row>
    <row r="7" spans="1:8" ht="15" customHeight="1" thickBot="1" x14ac:dyDescent="0.3">
      <c r="A7" s="1" t="s">
        <v>21</v>
      </c>
      <c r="B7" s="5">
        <v>37.4</v>
      </c>
      <c r="C7" s="4" t="s">
        <v>0</v>
      </c>
      <c r="E7" s="144"/>
      <c r="F7" s="144"/>
      <c r="G7" s="141" t="s">
        <v>48</v>
      </c>
      <c r="H7" s="139" t="s">
        <v>35</v>
      </c>
    </row>
    <row r="8" spans="1:8" ht="15" customHeight="1" thickBot="1" x14ac:dyDescent="0.3">
      <c r="A8" s="1" t="s">
        <v>22</v>
      </c>
      <c r="B8" s="5">
        <v>15</v>
      </c>
      <c r="C8" s="4">
        <v>22</v>
      </c>
      <c r="E8" s="145"/>
      <c r="F8" s="145"/>
      <c r="G8" s="142"/>
      <c r="H8" s="140"/>
    </row>
    <row r="9" spans="1:8" ht="15" customHeight="1" thickBot="1" x14ac:dyDescent="0.3">
      <c r="A9" s="1" t="s">
        <v>23</v>
      </c>
      <c r="B9" s="5">
        <v>27</v>
      </c>
      <c r="C9" s="4">
        <v>19</v>
      </c>
      <c r="E9" s="120" t="s">
        <v>10</v>
      </c>
      <c r="F9" s="2" t="s">
        <v>47</v>
      </c>
      <c r="G9" s="6">
        <v>4.5449999999999999</v>
      </c>
      <c r="H9" s="7">
        <v>0.221</v>
      </c>
    </row>
    <row r="10" spans="1:8" ht="15" customHeight="1" thickBot="1" x14ac:dyDescent="0.3">
      <c r="A10" s="1" t="s">
        <v>24</v>
      </c>
      <c r="B10" s="5">
        <v>32</v>
      </c>
      <c r="C10" s="4">
        <v>14</v>
      </c>
      <c r="E10" s="121"/>
      <c r="F10" s="2" t="s">
        <v>46</v>
      </c>
      <c r="G10" s="6">
        <v>2.2999999999999998</v>
      </c>
      <c r="H10" s="7">
        <v>0.435</v>
      </c>
    </row>
    <row r="11" spans="1:8" ht="15" customHeight="1" thickBot="1" x14ac:dyDescent="0.3">
      <c r="A11" s="1" t="s">
        <v>25</v>
      </c>
      <c r="B11" s="5">
        <v>35</v>
      </c>
      <c r="C11" s="4">
        <v>15</v>
      </c>
      <c r="E11" s="122"/>
      <c r="F11" s="2" t="s">
        <v>45</v>
      </c>
      <c r="G11" s="6">
        <v>3.3969999999999998</v>
      </c>
      <c r="H11" s="7">
        <v>0.27800000000000002</v>
      </c>
    </row>
    <row r="12" spans="1:8" ht="15" customHeight="1" thickBot="1" x14ac:dyDescent="0.3">
      <c r="A12" s="1" t="s">
        <v>26</v>
      </c>
      <c r="B12" s="5">
        <v>33</v>
      </c>
      <c r="C12" s="4">
        <v>14</v>
      </c>
      <c r="E12" s="120" t="s">
        <v>9</v>
      </c>
      <c r="F12" s="2" t="s">
        <v>36</v>
      </c>
      <c r="G12" s="6">
        <v>4.4640000000000004</v>
      </c>
      <c r="H12" s="7">
        <v>0.22500000000000001</v>
      </c>
    </row>
    <row r="13" spans="1:8" ht="15" customHeight="1" thickBot="1" x14ac:dyDescent="0.3">
      <c r="A13" s="1" t="s">
        <v>18</v>
      </c>
      <c r="B13" s="5">
        <v>30</v>
      </c>
      <c r="C13" s="4">
        <v>14</v>
      </c>
      <c r="E13" s="122"/>
      <c r="F13" s="2" t="s">
        <v>37</v>
      </c>
      <c r="G13" s="6">
        <v>1.7270000000000001</v>
      </c>
      <c r="H13" s="7">
        <v>0.57999999999999996</v>
      </c>
    </row>
    <row r="14" spans="1:8" ht="15" customHeight="1" thickBot="1" x14ac:dyDescent="0.3">
      <c r="A14" s="1" t="s">
        <v>27</v>
      </c>
      <c r="B14" s="5">
        <v>26</v>
      </c>
      <c r="C14" s="4">
        <v>17</v>
      </c>
      <c r="E14" s="3" t="s">
        <v>6</v>
      </c>
      <c r="F14" s="2" t="s">
        <v>38</v>
      </c>
      <c r="G14" s="6">
        <v>5.1280000000000001</v>
      </c>
      <c r="H14" s="7">
        <v>0.19600000000000001</v>
      </c>
    </row>
    <row r="15" spans="1:8" ht="15" customHeight="1" thickBot="1" x14ac:dyDescent="0.3">
      <c r="A15" s="1" t="s">
        <v>28</v>
      </c>
      <c r="B15" s="5" t="s">
        <v>29</v>
      </c>
      <c r="C15" s="4">
        <v>25</v>
      </c>
      <c r="E15" s="120" t="s">
        <v>8</v>
      </c>
      <c r="F15" s="2" t="s">
        <v>39</v>
      </c>
      <c r="G15" s="6">
        <v>4.2370000000000001</v>
      </c>
      <c r="H15" s="7">
        <v>0.23699999999999999</v>
      </c>
    </row>
    <row r="16" spans="1:8" ht="15" customHeight="1" thickBot="1" x14ac:dyDescent="0.3">
      <c r="A16" s="1" t="s">
        <v>30</v>
      </c>
      <c r="B16" s="5" t="s">
        <v>29</v>
      </c>
      <c r="C16" s="4">
        <v>23</v>
      </c>
      <c r="E16" s="122"/>
      <c r="F16" s="2" t="s">
        <v>40</v>
      </c>
      <c r="G16" s="6">
        <v>1.8149999999999999</v>
      </c>
      <c r="H16" s="7">
        <v>0.55300000000000005</v>
      </c>
    </row>
    <row r="17" spans="5:8" ht="15" customHeight="1" thickBot="1" x14ac:dyDescent="0.3">
      <c r="E17" s="120" t="s">
        <v>11</v>
      </c>
      <c r="F17" s="2" t="s">
        <v>41</v>
      </c>
      <c r="G17" s="6">
        <v>4.8310000000000004</v>
      </c>
      <c r="H17" s="7">
        <v>0.20699999999999999</v>
      </c>
    </row>
    <row r="18" spans="5:8" ht="15" customHeight="1" thickBot="1" x14ac:dyDescent="0.3">
      <c r="E18" s="121"/>
      <c r="F18" s="2" t="s">
        <v>42</v>
      </c>
      <c r="G18" s="6">
        <v>4.032</v>
      </c>
      <c r="H18" s="7">
        <v>0.248</v>
      </c>
    </row>
    <row r="19" spans="5:8" ht="15" customHeight="1" thickBot="1" x14ac:dyDescent="0.3">
      <c r="E19" s="122"/>
      <c r="F19" s="2" t="s">
        <v>43</v>
      </c>
      <c r="G19" s="6">
        <v>2.222</v>
      </c>
      <c r="H19" s="7">
        <v>0.45100000000000001</v>
      </c>
    </row>
    <row r="20" spans="5:8" ht="15" customHeight="1" thickBot="1" x14ac:dyDescent="0.3">
      <c r="E20" s="3" t="s">
        <v>12</v>
      </c>
      <c r="F20" s="2" t="s">
        <v>44</v>
      </c>
      <c r="G20" s="6">
        <v>1.3280000000000001</v>
      </c>
      <c r="H20" s="7">
        <v>0.754</v>
      </c>
    </row>
    <row r="21" spans="5:8" ht="15" customHeight="1" x14ac:dyDescent="0.25"/>
  </sheetData>
  <mergeCells count="14">
    <mergeCell ref="E9:E11"/>
    <mergeCell ref="E12:E13"/>
    <mergeCell ref="E15:E16"/>
    <mergeCell ref="E17:E19"/>
    <mergeCell ref="A3:C4"/>
    <mergeCell ref="A5:A6"/>
    <mergeCell ref="B5:B6"/>
    <mergeCell ref="C5:C6"/>
    <mergeCell ref="E3:H4"/>
    <mergeCell ref="G5:H6"/>
    <mergeCell ref="H7:H8"/>
    <mergeCell ref="G7:G8"/>
    <mergeCell ref="F5:F8"/>
    <mergeCell ref="E5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O34"/>
  <sheetViews>
    <sheetView workbookViewId="0">
      <selection activeCell="O23" sqref="O23"/>
    </sheetView>
  </sheetViews>
  <sheetFormatPr defaultRowHeight="15" x14ac:dyDescent="0.25"/>
  <cols>
    <col min="2" max="2" width="15.5703125" customWidth="1"/>
  </cols>
  <sheetData>
    <row r="2" spans="2:15" ht="15.75" thickBot="1" x14ac:dyDescent="0.3"/>
    <row r="3" spans="2:15" ht="15.75" customHeight="1" thickBot="1" x14ac:dyDescent="0.3">
      <c r="B3" s="154" t="s">
        <v>50</v>
      </c>
      <c r="C3" s="156" t="s">
        <v>77</v>
      </c>
      <c r="D3" s="146" t="s">
        <v>78</v>
      </c>
      <c r="E3" s="147"/>
      <c r="F3" s="147"/>
      <c r="G3" s="24" t="s">
        <v>15</v>
      </c>
      <c r="H3" s="26" t="s">
        <v>16</v>
      </c>
      <c r="I3" s="26" t="s">
        <v>83</v>
      </c>
      <c r="J3" s="148" t="s">
        <v>85</v>
      </c>
      <c r="K3" s="149"/>
      <c r="L3" s="150" t="s">
        <v>17</v>
      </c>
      <c r="M3" s="151"/>
      <c r="N3" s="32" t="s">
        <v>49</v>
      </c>
      <c r="O3" s="152" t="s">
        <v>88</v>
      </c>
    </row>
    <row r="4" spans="2:15" ht="72" customHeight="1" x14ac:dyDescent="0.25">
      <c r="B4" s="155"/>
      <c r="C4" s="157"/>
      <c r="D4" s="22" t="s">
        <v>79</v>
      </c>
      <c r="E4" s="23" t="s">
        <v>51</v>
      </c>
      <c r="F4" s="23" t="s">
        <v>80</v>
      </c>
      <c r="G4" s="25" t="s">
        <v>81</v>
      </c>
      <c r="H4" s="27" t="s">
        <v>82</v>
      </c>
      <c r="I4" s="28" t="s">
        <v>84</v>
      </c>
      <c r="J4" s="29" t="s">
        <v>86</v>
      </c>
      <c r="K4" s="30" t="s">
        <v>87</v>
      </c>
      <c r="L4" s="31" t="s">
        <v>89</v>
      </c>
      <c r="M4" s="31" t="s">
        <v>90</v>
      </c>
      <c r="N4" s="33" t="s">
        <v>91</v>
      </c>
      <c r="O4" s="153"/>
    </row>
    <row r="5" spans="2:15" x14ac:dyDescent="0.25">
      <c r="B5" s="20" t="s">
        <v>65</v>
      </c>
      <c r="C5" s="21" t="s">
        <v>0</v>
      </c>
      <c r="D5" s="21">
        <v>0.42</v>
      </c>
      <c r="E5" s="21">
        <v>0.52</v>
      </c>
      <c r="F5" s="21">
        <v>0.45</v>
      </c>
      <c r="G5" s="21">
        <v>0.34</v>
      </c>
      <c r="H5" s="21">
        <v>0.2</v>
      </c>
      <c r="I5" s="21">
        <v>0.32</v>
      </c>
      <c r="J5" s="21">
        <v>0.12</v>
      </c>
      <c r="K5" s="21">
        <v>0.24</v>
      </c>
      <c r="L5" s="21">
        <v>1.33</v>
      </c>
      <c r="M5" s="21">
        <v>1.1499999999999999</v>
      </c>
      <c r="N5" s="21">
        <v>1.08</v>
      </c>
      <c r="O5" s="21">
        <v>0.75</v>
      </c>
    </row>
    <row r="6" spans="2:15" x14ac:dyDescent="0.25">
      <c r="B6" s="18" t="s">
        <v>66</v>
      </c>
      <c r="C6" s="16" t="s">
        <v>1</v>
      </c>
      <c r="D6" s="19">
        <v>6.85</v>
      </c>
      <c r="E6" s="19">
        <v>7.23</v>
      </c>
      <c r="F6" s="19">
        <v>6.8</v>
      </c>
      <c r="G6" s="19">
        <v>5.71</v>
      </c>
      <c r="H6" s="19">
        <v>2.2999999999999998</v>
      </c>
      <c r="I6" s="19">
        <v>3.68</v>
      </c>
      <c r="J6" s="19">
        <v>1.65</v>
      </c>
      <c r="K6" s="19">
        <v>2.84</v>
      </c>
      <c r="L6" s="19">
        <v>13.67</v>
      </c>
      <c r="M6" s="19">
        <v>12.7</v>
      </c>
      <c r="N6" s="19">
        <v>10.44</v>
      </c>
      <c r="O6" s="19">
        <v>9.2799999999999994</v>
      </c>
    </row>
    <row r="7" spans="2:15" x14ac:dyDescent="0.25">
      <c r="B7" s="20" t="s">
        <v>67</v>
      </c>
      <c r="C7" s="21" t="s">
        <v>1</v>
      </c>
      <c r="D7" s="21" t="s">
        <v>0</v>
      </c>
      <c r="E7" s="21">
        <v>6.94</v>
      </c>
      <c r="F7" s="21">
        <v>6.15</v>
      </c>
      <c r="G7" s="21">
        <v>4.28</v>
      </c>
      <c r="H7" s="21">
        <v>2.6</v>
      </c>
      <c r="I7" s="21">
        <v>4.5599999999999996</v>
      </c>
      <c r="J7" s="21">
        <v>1.74</v>
      </c>
      <c r="K7" s="21">
        <v>2.63</v>
      </c>
      <c r="L7" s="21">
        <v>12.2</v>
      </c>
      <c r="M7" s="21">
        <v>10.5</v>
      </c>
      <c r="N7" s="21">
        <v>12.25</v>
      </c>
      <c r="O7" s="21">
        <v>8.85</v>
      </c>
    </row>
    <row r="8" spans="2:15" x14ac:dyDescent="0.25">
      <c r="B8" s="18" t="s">
        <v>68</v>
      </c>
      <c r="C8" s="16" t="s">
        <v>2</v>
      </c>
      <c r="D8" s="19">
        <v>857</v>
      </c>
      <c r="E8" s="19">
        <v>830</v>
      </c>
      <c r="F8" s="19">
        <v>830</v>
      </c>
      <c r="G8" s="19">
        <v>830</v>
      </c>
      <c r="H8" s="19">
        <v>250</v>
      </c>
      <c r="I8" s="19">
        <v>450</v>
      </c>
      <c r="J8" s="19">
        <v>120</v>
      </c>
      <c r="K8" s="19">
        <v>230</v>
      </c>
      <c r="L8" s="19">
        <v>850</v>
      </c>
      <c r="M8" s="19">
        <v>850</v>
      </c>
      <c r="N8" s="19">
        <v>900</v>
      </c>
      <c r="O8" s="19">
        <v>850</v>
      </c>
    </row>
    <row r="9" spans="2:15" x14ac:dyDescent="0.25">
      <c r="B9" s="20" t="s">
        <v>69</v>
      </c>
      <c r="C9" s="21" t="s">
        <v>2</v>
      </c>
      <c r="D9" s="21">
        <v>55</v>
      </c>
      <c r="E9" s="21">
        <v>78</v>
      </c>
      <c r="F9" s="21">
        <v>67</v>
      </c>
      <c r="G9" s="21">
        <v>13</v>
      </c>
      <c r="H9" s="21">
        <v>14</v>
      </c>
      <c r="I9" s="21">
        <v>38</v>
      </c>
      <c r="J9" s="21">
        <v>9</v>
      </c>
      <c r="K9" s="21">
        <v>7</v>
      </c>
      <c r="L9" s="21">
        <v>73</v>
      </c>
      <c r="M9" s="21">
        <v>85</v>
      </c>
      <c r="N9" s="21">
        <v>324</v>
      </c>
      <c r="O9" s="21">
        <v>97</v>
      </c>
    </row>
    <row r="10" spans="2:15" x14ac:dyDescent="0.25">
      <c r="B10" s="18" t="s">
        <v>70</v>
      </c>
      <c r="C10" s="16" t="s">
        <v>2</v>
      </c>
      <c r="D10" s="19">
        <v>25</v>
      </c>
      <c r="E10" s="19">
        <v>25</v>
      </c>
      <c r="F10" s="19">
        <v>23</v>
      </c>
      <c r="G10" s="19">
        <v>19</v>
      </c>
      <c r="H10" s="19">
        <v>10</v>
      </c>
      <c r="I10" s="19">
        <v>13</v>
      </c>
      <c r="J10" s="19">
        <v>1</v>
      </c>
      <c r="K10" s="19">
        <v>2</v>
      </c>
      <c r="L10" s="19">
        <v>42</v>
      </c>
      <c r="M10" s="19">
        <v>22</v>
      </c>
      <c r="N10" s="19">
        <v>77</v>
      </c>
      <c r="O10" s="19">
        <v>41</v>
      </c>
    </row>
    <row r="11" spans="2:15" x14ac:dyDescent="0.25">
      <c r="B11" s="20" t="s">
        <v>71</v>
      </c>
      <c r="C11" s="21" t="s">
        <v>2</v>
      </c>
      <c r="D11" s="21">
        <v>236</v>
      </c>
      <c r="E11" s="21">
        <v>244</v>
      </c>
      <c r="F11" s="21">
        <v>266</v>
      </c>
      <c r="G11" s="21">
        <v>331</v>
      </c>
      <c r="H11" s="21">
        <v>75</v>
      </c>
      <c r="I11" s="21">
        <v>148</v>
      </c>
      <c r="J11" s="21">
        <v>9</v>
      </c>
      <c r="K11" s="21">
        <v>14</v>
      </c>
      <c r="L11" s="21">
        <v>38</v>
      </c>
      <c r="M11" s="21">
        <v>49</v>
      </c>
      <c r="N11" s="21">
        <v>129</v>
      </c>
      <c r="O11" s="21">
        <v>88</v>
      </c>
    </row>
    <row r="12" spans="2:15" x14ac:dyDescent="0.25">
      <c r="B12" s="18" t="s">
        <v>52</v>
      </c>
      <c r="C12" s="16" t="s">
        <v>2</v>
      </c>
      <c r="D12" s="19">
        <v>414</v>
      </c>
      <c r="E12" s="19">
        <v>367</v>
      </c>
      <c r="F12" s="19">
        <v>352</v>
      </c>
      <c r="G12" s="19">
        <v>359</v>
      </c>
      <c r="H12" s="19">
        <v>119</v>
      </c>
      <c r="I12" s="19">
        <v>192</v>
      </c>
      <c r="J12" s="19">
        <v>87</v>
      </c>
      <c r="K12" s="19">
        <v>188</v>
      </c>
      <c r="L12" s="19">
        <v>653</v>
      </c>
      <c r="M12" s="19">
        <v>638</v>
      </c>
      <c r="N12" s="19">
        <v>221</v>
      </c>
      <c r="O12" s="19">
        <v>526</v>
      </c>
    </row>
    <row r="13" spans="2:15" x14ac:dyDescent="0.25">
      <c r="B13" s="20" t="s">
        <v>3</v>
      </c>
      <c r="C13" s="21" t="s">
        <v>2</v>
      </c>
      <c r="D13" s="21">
        <v>20</v>
      </c>
      <c r="E13" s="21">
        <v>25</v>
      </c>
      <c r="F13" s="21">
        <v>27</v>
      </c>
      <c r="G13" s="21">
        <v>2.4</v>
      </c>
      <c r="H13" s="21">
        <v>6</v>
      </c>
      <c r="I13" s="21">
        <v>22</v>
      </c>
      <c r="J13" s="21">
        <v>40</v>
      </c>
      <c r="K13" s="21">
        <v>120</v>
      </c>
      <c r="L13" s="21">
        <v>40</v>
      </c>
      <c r="M13" s="21">
        <v>32</v>
      </c>
      <c r="N13" s="21">
        <v>63</v>
      </c>
      <c r="O13" s="21">
        <v>47</v>
      </c>
    </row>
    <row r="14" spans="2:15" x14ac:dyDescent="0.25">
      <c r="B14" s="18" t="s">
        <v>53</v>
      </c>
      <c r="C14" s="16" t="s">
        <v>2</v>
      </c>
      <c r="D14" s="19">
        <v>4.2</v>
      </c>
      <c r="E14" s="19">
        <v>6.8</v>
      </c>
      <c r="F14" s="19">
        <v>4</v>
      </c>
      <c r="G14" s="19">
        <v>1.3</v>
      </c>
      <c r="H14" s="19">
        <v>0.5</v>
      </c>
      <c r="I14" s="19">
        <v>3</v>
      </c>
      <c r="J14" s="19">
        <v>0.4</v>
      </c>
      <c r="K14" s="19">
        <v>0.5</v>
      </c>
      <c r="L14" s="19">
        <v>2.1</v>
      </c>
      <c r="M14" s="19">
        <v>4.0999999999999996</v>
      </c>
      <c r="N14" s="19">
        <v>13.4</v>
      </c>
      <c r="O14" s="19">
        <v>5.4</v>
      </c>
    </row>
    <row r="15" spans="2:15" ht="25.5" x14ac:dyDescent="0.25">
      <c r="B15" s="20" t="s">
        <v>54</v>
      </c>
      <c r="C15" s="21" t="s">
        <v>2</v>
      </c>
      <c r="D15" s="21">
        <v>3.7</v>
      </c>
      <c r="E15" s="21">
        <v>2.9</v>
      </c>
      <c r="F15" s="21">
        <v>2</v>
      </c>
      <c r="G15" s="21">
        <v>1.6</v>
      </c>
      <c r="H15" s="21">
        <v>0.8</v>
      </c>
      <c r="I15" s="21">
        <v>1.4</v>
      </c>
      <c r="J15" s="21">
        <v>0.2</v>
      </c>
      <c r="K15" s="21">
        <v>0.2</v>
      </c>
      <c r="L15" s="21">
        <v>3.3</v>
      </c>
      <c r="M15" s="21">
        <v>3.6</v>
      </c>
      <c r="N15" s="21">
        <v>15.8</v>
      </c>
      <c r="O15" s="21">
        <v>3.9</v>
      </c>
    </row>
    <row r="16" spans="2:15" x14ac:dyDescent="0.25">
      <c r="B16" s="18" t="s">
        <v>55</v>
      </c>
      <c r="C16" s="16" t="s">
        <v>2</v>
      </c>
      <c r="D16" s="19">
        <v>7.2</v>
      </c>
      <c r="E16" s="19">
        <v>9.1999999999999993</v>
      </c>
      <c r="F16" s="19">
        <v>6.5</v>
      </c>
      <c r="G16" s="19">
        <v>3.3</v>
      </c>
      <c r="H16" s="19">
        <v>1.4</v>
      </c>
      <c r="I16" s="19">
        <v>2.8</v>
      </c>
      <c r="J16" s="19">
        <v>0.4</v>
      </c>
      <c r="K16" s="19">
        <v>0.5</v>
      </c>
      <c r="L16" s="19">
        <v>0.5</v>
      </c>
      <c r="M16" s="19">
        <v>2</v>
      </c>
      <c r="N16" s="19">
        <v>5.9</v>
      </c>
      <c r="O16" s="19">
        <v>2</v>
      </c>
    </row>
    <row r="17" spans="2:15" x14ac:dyDescent="0.25">
      <c r="B17" s="20" t="s">
        <v>5</v>
      </c>
      <c r="C17" s="21" t="s">
        <v>2</v>
      </c>
      <c r="D17" s="21">
        <v>2.2000000000000002</v>
      </c>
      <c r="E17" s="21">
        <v>2.2000000000000002</v>
      </c>
      <c r="F17" s="21">
        <v>2.9</v>
      </c>
      <c r="G17" s="21">
        <v>0.8</v>
      </c>
      <c r="H17" s="21">
        <v>0.4</v>
      </c>
      <c r="I17" s="21">
        <v>1.4</v>
      </c>
      <c r="J17" s="21">
        <v>0.5</v>
      </c>
      <c r="K17" s="21">
        <v>0.5</v>
      </c>
      <c r="L17" s="21">
        <v>5.2</v>
      </c>
      <c r="M17" s="21">
        <v>3.9</v>
      </c>
      <c r="N17" s="21">
        <v>12.9</v>
      </c>
      <c r="O17" s="21">
        <v>9.6</v>
      </c>
    </row>
    <row r="18" spans="2:15" x14ac:dyDescent="0.25">
      <c r="B18" s="18" t="s">
        <v>56</v>
      </c>
      <c r="C18" s="16" t="s">
        <v>2</v>
      </c>
      <c r="D18" s="19">
        <v>1.7</v>
      </c>
      <c r="E18" s="19">
        <v>1.6</v>
      </c>
      <c r="F18" s="19">
        <v>1.1000000000000001</v>
      </c>
      <c r="G18" s="19">
        <v>1.1000000000000001</v>
      </c>
      <c r="H18" s="19">
        <v>0.5</v>
      </c>
      <c r="I18" s="19">
        <v>0.8</v>
      </c>
      <c r="J18" s="19">
        <v>0.2</v>
      </c>
      <c r="K18" s="19">
        <v>0.4</v>
      </c>
      <c r="L18" s="19">
        <v>1.4</v>
      </c>
      <c r="M18" s="19">
        <v>1</v>
      </c>
      <c r="N18" s="19">
        <v>4.8</v>
      </c>
      <c r="O18" s="19">
        <v>4.3</v>
      </c>
    </row>
    <row r="19" spans="2:15" x14ac:dyDescent="0.25">
      <c r="B19" s="20" t="s">
        <v>57</v>
      </c>
      <c r="C19" s="21" t="s">
        <v>2</v>
      </c>
      <c r="D19" s="21">
        <v>16.7</v>
      </c>
      <c r="E19" s="21">
        <v>27.8</v>
      </c>
      <c r="F19" s="21">
        <v>12.3</v>
      </c>
      <c r="G19" s="21">
        <v>12.4</v>
      </c>
      <c r="H19" s="21">
        <v>2.9</v>
      </c>
      <c r="I19" s="21">
        <v>9.6</v>
      </c>
      <c r="J19" s="21">
        <v>4</v>
      </c>
      <c r="K19" s="21">
        <v>2.6</v>
      </c>
      <c r="L19" s="21">
        <v>5.2</v>
      </c>
      <c r="M19" s="21">
        <v>4</v>
      </c>
      <c r="N19" s="21">
        <v>9.5</v>
      </c>
      <c r="O19" s="21">
        <v>10.9</v>
      </c>
    </row>
    <row r="20" spans="2:15" x14ac:dyDescent="0.25">
      <c r="B20" s="18" t="s">
        <v>58</v>
      </c>
      <c r="C20" s="16" t="s">
        <v>2</v>
      </c>
      <c r="D20" s="19">
        <v>0.4</v>
      </c>
      <c r="E20" s="19">
        <v>2.9</v>
      </c>
      <c r="F20" s="19">
        <v>0.8</v>
      </c>
      <c r="G20" s="19">
        <v>0.8</v>
      </c>
      <c r="H20" s="19">
        <v>0.35</v>
      </c>
      <c r="I20" s="19">
        <v>0.7</v>
      </c>
      <c r="J20" s="19">
        <v>1.3</v>
      </c>
      <c r="K20" s="19">
        <v>1.3</v>
      </c>
      <c r="L20" s="19">
        <v>1.3</v>
      </c>
      <c r="M20" s="19">
        <v>0.8</v>
      </c>
      <c r="N20" s="19">
        <v>1.3</v>
      </c>
      <c r="O20" s="19">
        <v>0.9</v>
      </c>
    </row>
    <row r="21" spans="2:15" x14ac:dyDescent="0.25">
      <c r="B21" s="20" t="s">
        <v>59</v>
      </c>
      <c r="C21" s="21" t="s">
        <v>2</v>
      </c>
      <c r="D21" s="21">
        <v>6.8</v>
      </c>
      <c r="E21" s="21">
        <v>1.9</v>
      </c>
      <c r="F21" s="21">
        <v>2.6</v>
      </c>
      <c r="G21" s="21">
        <v>4.3</v>
      </c>
      <c r="H21" s="21">
        <v>1.3</v>
      </c>
      <c r="I21" s="21">
        <v>1.5</v>
      </c>
      <c r="J21" s="21">
        <v>1.1000000000000001</v>
      </c>
      <c r="K21" s="21">
        <v>2</v>
      </c>
      <c r="L21" s="21">
        <v>1</v>
      </c>
      <c r="M21" s="21">
        <v>1.3</v>
      </c>
      <c r="N21" s="21">
        <v>1</v>
      </c>
      <c r="O21" s="21">
        <v>1</v>
      </c>
    </row>
    <row r="22" spans="2:15" x14ac:dyDescent="0.25">
      <c r="B22" s="18" t="s">
        <v>60</v>
      </c>
      <c r="C22" s="16" t="s">
        <v>2</v>
      </c>
      <c r="D22" s="19">
        <v>1.8</v>
      </c>
      <c r="E22" s="19">
        <v>1.7</v>
      </c>
      <c r="F22" s="19">
        <v>1.21</v>
      </c>
      <c r="G22" s="19">
        <v>1.6</v>
      </c>
      <c r="H22" s="19">
        <v>0.4</v>
      </c>
      <c r="I22" s="19">
        <v>0.7</v>
      </c>
      <c r="J22" s="19">
        <v>0.2</v>
      </c>
      <c r="K22" s="19">
        <v>0.3</v>
      </c>
      <c r="L22" s="19">
        <v>0.5</v>
      </c>
      <c r="M22" s="19">
        <v>2.4</v>
      </c>
      <c r="N22" s="19">
        <v>5.5</v>
      </c>
      <c r="O22" s="19">
        <v>1.9</v>
      </c>
    </row>
    <row r="23" spans="2:15" x14ac:dyDescent="0.25">
      <c r="B23" s="20" t="s">
        <v>61</v>
      </c>
      <c r="C23" s="21" t="s">
        <v>7</v>
      </c>
      <c r="D23" s="21">
        <v>92</v>
      </c>
      <c r="E23" s="21">
        <v>89</v>
      </c>
      <c r="F23" s="21">
        <v>102</v>
      </c>
      <c r="G23" s="21">
        <v>373</v>
      </c>
      <c r="H23" s="21">
        <v>61</v>
      </c>
      <c r="I23" s="21">
        <v>119</v>
      </c>
      <c r="J23" s="21">
        <v>8</v>
      </c>
      <c r="K23" s="21">
        <v>31</v>
      </c>
      <c r="L23" s="21">
        <v>303</v>
      </c>
      <c r="M23" s="21">
        <v>50</v>
      </c>
      <c r="N23" s="21">
        <v>215</v>
      </c>
      <c r="O23" s="21">
        <v>170</v>
      </c>
    </row>
    <row r="24" spans="2:15" x14ac:dyDescent="0.25">
      <c r="B24" s="18" t="s">
        <v>62</v>
      </c>
      <c r="C24" s="16" t="s">
        <v>7</v>
      </c>
      <c r="D24" s="19">
        <v>5.5</v>
      </c>
      <c r="E24" s="19">
        <v>5.4</v>
      </c>
      <c r="F24" s="19">
        <v>2.11</v>
      </c>
      <c r="G24" s="19">
        <v>3</v>
      </c>
      <c r="H24" s="19">
        <v>1</v>
      </c>
      <c r="I24" s="19">
        <v>1.8</v>
      </c>
      <c r="J24" s="19">
        <v>1.9</v>
      </c>
      <c r="K24" s="19">
        <v>2.2999999999999998</v>
      </c>
      <c r="L24" s="19">
        <v>2.9</v>
      </c>
      <c r="M24" s="19">
        <v>4.2</v>
      </c>
      <c r="N24" s="19">
        <v>17.2</v>
      </c>
      <c r="O24" s="19">
        <v>11.3</v>
      </c>
    </row>
    <row r="25" spans="2:15" x14ac:dyDescent="0.25">
      <c r="B25" s="20" t="s">
        <v>9</v>
      </c>
      <c r="C25" s="21" t="s">
        <v>7</v>
      </c>
      <c r="D25" s="21">
        <v>21.2</v>
      </c>
      <c r="E25" s="21">
        <v>25.4</v>
      </c>
      <c r="F25" s="21">
        <v>20.9</v>
      </c>
      <c r="G25" s="21">
        <v>20.2</v>
      </c>
      <c r="H25" s="21">
        <v>5.8</v>
      </c>
      <c r="I25" s="21">
        <v>8.1</v>
      </c>
      <c r="J25" s="21">
        <v>3.3</v>
      </c>
      <c r="K25" s="21">
        <v>7.1</v>
      </c>
      <c r="L25" s="21">
        <v>29.6</v>
      </c>
      <c r="M25" s="21">
        <v>35.1</v>
      </c>
      <c r="N25" s="21">
        <v>40</v>
      </c>
      <c r="O25" s="21">
        <v>81</v>
      </c>
    </row>
    <row r="26" spans="2:15" x14ac:dyDescent="0.25">
      <c r="B26" s="18" t="s">
        <v>63</v>
      </c>
      <c r="C26" s="16" t="s">
        <v>7</v>
      </c>
      <c r="D26" s="19">
        <v>94</v>
      </c>
      <c r="E26" s="19">
        <v>60.2</v>
      </c>
      <c r="F26" s="19">
        <v>68.5</v>
      </c>
      <c r="G26" s="19">
        <v>52</v>
      </c>
      <c r="H26" s="19">
        <v>4</v>
      </c>
      <c r="I26" s="19">
        <v>26</v>
      </c>
      <c r="J26" s="19">
        <v>11.1</v>
      </c>
      <c r="K26" s="19">
        <v>21.5</v>
      </c>
      <c r="L26" s="19">
        <v>3.9</v>
      </c>
      <c r="M26" s="19">
        <v>13.5</v>
      </c>
      <c r="N26" s="19">
        <v>37.9</v>
      </c>
      <c r="O26" s="19">
        <v>117</v>
      </c>
    </row>
    <row r="27" spans="2:15" x14ac:dyDescent="0.25">
      <c r="B27" s="20" t="s">
        <v>11</v>
      </c>
      <c r="C27" s="21" t="s">
        <v>7</v>
      </c>
      <c r="D27" s="21">
        <v>0.1</v>
      </c>
      <c r="E27" s="21">
        <v>0.2</v>
      </c>
      <c r="F27" s="21">
        <v>0.24</v>
      </c>
      <c r="G27" s="21">
        <v>0.14000000000000001</v>
      </c>
      <c r="H27" s="21">
        <v>7.0000000000000007E-2</v>
      </c>
      <c r="I27" s="21">
        <v>0.39</v>
      </c>
      <c r="J27" s="21">
        <v>0.1</v>
      </c>
      <c r="K27" s="21">
        <v>0.02</v>
      </c>
      <c r="L27" s="21">
        <v>0.06</v>
      </c>
      <c r="M27" s="21">
        <v>0.26</v>
      </c>
      <c r="N27" s="21">
        <v>0.19</v>
      </c>
      <c r="O27" s="21">
        <v>0.1</v>
      </c>
    </row>
    <row r="28" spans="2:15" x14ac:dyDescent="0.25">
      <c r="B28" s="18" t="s">
        <v>12</v>
      </c>
      <c r="C28" s="16" t="s">
        <v>7</v>
      </c>
      <c r="D28" s="19">
        <v>0.4</v>
      </c>
      <c r="E28" s="19">
        <v>0.3</v>
      </c>
      <c r="F28" s="19">
        <v>0.32</v>
      </c>
      <c r="G28" s="19">
        <v>0.46</v>
      </c>
      <c r="H28" s="19">
        <v>0.06</v>
      </c>
      <c r="I28" s="19">
        <v>0.1</v>
      </c>
      <c r="J28" s="19">
        <v>0.01</v>
      </c>
      <c r="K28" s="19">
        <v>0.17</v>
      </c>
      <c r="L28" s="19">
        <v>0.12</v>
      </c>
      <c r="M28" s="19">
        <v>0.22</v>
      </c>
      <c r="N28" s="19">
        <v>0.37</v>
      </c>
      <c r="O28" s="19">
        <v>1.75</v>
      </c>
    </row>
    <row r="29" spans="2:15" x14ac:dyDescent="0.25">
      <c r="B29" s="20" t="s">
        <v>13</v>
      </c>
      <c r="C29" s="21" t="s">
        <v>7</v>
      </c>
      <c r="D29" s="21">
        <v>15</v>
      </c>
      <c r="E29" s="21">
        <v>25</v>
      </c>
      <c r="F29" s="21">
        <v>15</v>
      </c>
      <c r="G29" s="21">
        <v>4</v>
      </c>
      <c r="H29" s="21">
        <v>20</v>
      </c>
      <c r="I29" s="21">
        <v>30</v>
      </c>
      <c r="J29" s="21">
        <v>0.1</v>
      </c>
      <c r="K29" s="21">
        <v>0.3</v>
      </c>
      <c r="L29" s="21">
        <v>6.8</v>
      </c>
      <c r="M29" s="21">
        <v>0.52</v>
      </c>
      <c r="N29" s="21" t="s">
        <v>0</v>
      </c>
      <c r="O29" s="21">
        <v>2.6</v>
      </c>
    </row>
    <row r="30" spans="2:15" x14ac:dyDescent="0.25">
      <c r="B30" s="18" t="s">
        <v>72</v>
      </c>
      <c r="C30" s="16" t="s">
        <v>64</v>
      </c>
      <c r="D30" s="19">
        <v>150</v>
      </c>
      <c r="E30" s="19">
        <v>250</v>
      </c>
      <c r="F30" s="19">
        <v>250</v>
      </c>
      <c r="G30" s="19">
        <v>10</v>
      </c>
      <c r="H30" s="19">
        <v>50</v>
      </c>
      <c r="I30" s="19">
        <v>160</v>
      </c>
      <c r="J30" s="19" t="s">
        <v>0</v>
      </c>
      <c r="K30" s="19" t="s">
        <v>0</v>
      </c>
      <c r="L30" s="19" t="s">
        <v>0</v>
      </c>
      <c r="M30" s="19" t="s">
        <v>0</v>
      </c>
      <c r="N30" s="19">
        <v>5</v>
      </c>
      <c r="O30" s="19" t="s">
        <v>0</v>
      </c>
    </row>
    <row r="31" spans="2:15" x14ac:dyDescent="0.25">
      <c r="B31" s="20" t="s">
        <v>73</v>
      </c>
      <c r="C31" s="21" t="s">
        <v>7</v>
      </c>
      <c r="D31" s="21">
        <v>60</v>
      </c>
      <c r="E31" s="21">
        <v>100</v>
      </c>
      <c r="F31" s="21">
        <v>63</v>
      </c>
      <c r="G31" s="21" t="s">
        <v>0</v>
      </c>
      <c r="H31" s="21">
        <v>46</v>
      </c>
      <c r="I31" s="21">
        <v>45</v>
      </c>
      <c r="J31" s="21">
        <v>0.7</v>
      </c>
      <c r="K31" s="21">
        <v>0.4</v>
      </c>
      <c r="L31" s="21">
        <v>22.6</v>
      </c>
      <c r="M31" s="21">
        <v>50</v>
      </c>
      <c r="N31" s="21">
        <v>11</v>
      </c>
      <c r="O31" s="21">
        <v>20.9</v>
      </c>
    </row>
    <row r="32" spans="2:15" x14ac:dyDescent="0.25">
      <c r="B32" s="18" t="s">
        <v>74</v>
      </c>
      <c r="C32" s="16" t="s">
        <v>7</v>
      </c>
      <c r="D32" s="19">
        <v>2</v>
      </c>
      <c r="E32" s="19">
        <v>1.3</v>
      </c>
      <c r="F32" s="19">
        <v>1.3</v>
      </c>
      <c r="G32" s="19" t="s">
        <v>0</v>
      </c>
      <c r="H32" s="19">
        <v>0.65</v>
      </c>
      <c r="I32" s="19">
        <v>2.4</v>
      </c>
      <c r="J32" s="19">
        <v>0.1</v>
      </c>
      <c r="K32" s="19">
        <v>0.2</v>
      </c>
      <c r="L32" s="19">
        <v>4</v>
      </c>
      <c r="M32" s="19">
        <v>3.5</v>
      </c>
      <c r="N32" s="19">
        <v>6.3</v>
      </c>
      <c r="O32" s="19">
        <v>6</v>
      </c>
    </row>
    <row r="33" spans="2:15" x14ac:dyDescent="0.25">
      <c r="B33" s="20" t="s">
        <v>75</v>
      </c>
      <c r="C33" s="21" t="s">
        <v>7</v>
      </c>
      <c r="D33" s="21">
        <v>6</v>
      </c>
      <c r="E33" s="21">
        <v>6.8</v>
      </c>
      <c r="F33" s="21">
        <v>6.8</v>
      </c>
      <c r="G33" s="21" t="s">
        <v>0</v>
      </c>
      <c r="H33" s="21">
        <v>1.75</v>
      </c>
      <c r="I33" s="21">
        <v>3.6</v>
      </c>
      <c r="J33" s="21" t="s">
        <v>0</v>
      </c>
      <c r="K33" s="21" t="s">
        <v>0</v>
      </c>
      <c r="L33" s="21">
        <v>1.2</v>
      </c>
      <c r="M33" s="21">
        <v>1.1000000000000001</v>
      </c>
      <c r="N33" s="21">
        <v>3.1</v>
      </c>
      <c r="O33" s="21">
        <v>2.9</v>
      </c>
    </row>
    <row r="34" spans="2:15" x14ac:dyDescent="0.25">
      <c r="B34" s="18" t="s">
        <v>76</v>
      </c>
      <c r="C34" s="16" t="s">
        <v>14</v>
      </c>
      <c r="D34" s="19" t="s">
        <v>0</v>
      </c>
      <c r="E34" s="19" t="s">
        <v>0</v>
      </c>
      <c r="F34" s="19" t="s">
        <v>0</v>
      </c>
      <c r="G34" s="19" t="s">
        <v>0</v>
      </c>
      <c r="H34" s="19" t="s">
        <v>0</v>
      </c>
      <c r="I34" s="19" t="s">
        <v>0</v>
      </c>
      <c r="J34" s="19" t="s">
        <v>0</v>
      </c>
      <c r="K34" s="19" t="s">
        <v>0</v>
      </c>
      <c r="L34" s="19" t="s">
        <v>0</v>
      </c>
      <c r="M34" s="19" t="s">
        <v>0</v>
      </c>
      <c r="N34" s="19" t="s">
        <v>0</v>
      </c>
      <c r="O34" s="19" t="s">
        <v>0</v>
      </c>
    </row>
  </sheetData>
  <mergeCells count="6">
    <mergeCell ref="D3:F3"/>
    <mergeCell ref="J3:K3"/>
    <mergeCell ref="L3:M3"/>
    <mergeCell ref="O3:O4"/>
    <mergeCell ref="B3:B4"/>
    <mergeCell ref="C3:C4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2"/>
  <sheetViews>
    <sheetView workbookViewId="0">
      <selection activeCell="I12" sqref="I12"/>
    </sheetView>
  </sheetViews>
  <sheetFormatPr defaultRowHeight="15" x14ac:dyDescent="0.25"/>
  <cols>
    <col min="2" max="2" width="6.85546875" customWidth="1"/>
    <col min="3" max="3" width="6.28515625" customWidth="1"/>
    <col min="4" max="4" width="5.85546875" customWidth="1"/>
    <col min="5" max="5" width="5.28515625" customWidth="1"/>
    <col min="6" max="6" width="5.85546875" customWidth="1"/>
    <col min="7" max="7" width="6.140625" customWidth="1"/>
    <col min="8" max="8" width="5.42578125" customWidth="1"/>
    <col min="9" max="9" width="5.7109375" customWidth="1"/>
    <col min="10" max="12" width="6.5703125" customWidth="1"/>
    <col min="13" max="13" width="7" customWidth="1"/>
    <col min="14" max="14" width="8.5703125" customWidth="1"/>
    <col min="15" max="15" width="6.28515625" customWidth="1"/>
    <col min="16" max="16" width="5.42578125" customWidth="1"/>
    <col min="17" max="17" width="6.85546875" customWidth="1"/>
    <col min="18" max="18" width="7" customWidth="1"/>
    <col min="19" max="19" width="7.140625" customWidth="1"/>
    <col min="20" max="20" width="6.140625" customWidth="1"/>
  </cols>
  <sheetData>
    <row r="2" spans="1:20" ht="57" customHeight="1" x14ac:dyDescent="0.25">
      <c r="B2" s="11"/>
      <c r="C2" s="162" t="s">
        <v>106</v>
      </c>
      <c r="D2" s="162" t="s">
        <v>108</v>
      </c>
      <c r="E2" s="162" t="s">
        <v>92</v>
      </c>
      <c r="F2" s="162" t="s">
        <v>114</v>
      </c>
      <c r="G2" s="162" t="s">
        <v>115</v>
      </c>
      <c r="H2" s="162" t="s">
        <v>93</v>
      </c>
      <c r="I2" s="162" t="s">
        <v>94</v>
      </c>
      <c r="J2" s="159" t="s">
        <v>107</v>
      </c>
      <c r="K2" s="160"/>
      <c r="L2" s="161"/>
      <c r="M2" s="162" t="s">
        <v>116</v>
      </c>
      <c r="N2" s="162" t="s">
        <v>113</v>
      </c>
      <c r="O2" s="162" t="s">
        <v>95</v>
      </c>
      <c r="P2" s="162" t="s">
        <v>96</v>
      </c>
      <c r="Q2" s="158" t="s">
        <v>112</v>
      </c>
      <c r="R2" s="158"/>
      <c r="S2" s="158" t="s">
        <v>99</v>
      </c>
      <c r="T2" s="158"/>
    </row>
    <row r="3" spans="1:20" ht="111" customHeight="1" x14ac:dyDescent="0.25">
      <c r="A3" s="9"/>
      <c r="B3" s="11"/>
      <c r="C3" s="163"/>
      <c r="D3" s="163"/>
      <c r="E3" s="163"/>
      <c r="F3" s="163"/>
      <c r="G3" s="163"/>
      <c r="H3" s="163"/>
      <c r="I3" s="163"/>
      <c r="J3" s="13" t="s">
        <v>109</v>
      </c>
      <c r="K3" s="13" t="s">
        <v>110</v>
      </c>
      <c r="L3" s="13" t="s">
        <v>111</v>
      </c>
      <c r="M3" s="163"/>
      <c r="N3" s="163"/>
      <c r="O3" s="163"/>
      <c r="P3" s="163"/>
      <c r="Q3" s="12" t="s">
        <v>97</v>
      </c>
      <c r="R3" s="12" t="s">
        <v>98</v>
      </c>
      <c r="S3" s="12" t="s">
        <v>100</v>
      </c>
      <c r="T3" s="12" t="s">
        <v>101</v>
      </c>
    </row>
    <row r="4" spans="1:20" x14ac:dyDescent="0.25">
      <c r="B4" s="14" t="s">
        <v>102</v>
      </c>
      <c r="C4" s="14">
        <v>37</v>
      </c>
      <c r="D4" s="14">
        <v>34.4</v>
      </c>
      <c r="E4" s="14">
        <v>32.700000000000003</v>
      </c>
      <c r="F4" s="14" t="s">
        <v>0</v>
      </c>
      <c r="G4" s="14" t="s">
        <v>0</v>
      </c>
      <c r="H4" s="14">
        <v>36.1</v>
      </c>
      <c r="I4" s="14">
        <v>31.6</v>
      </c>
      <c r="J4" s="14">
        <v>39.200000000000003</v>
      </c>
      <c r="K4" s="14">
        <v>38</v>
      </c>
      <c r="L4" s="14">
        <v>36</v>
      </c>
      <c r="M4" s="14" t="s">
        <v>0</v>
      </c>
      <c r="N4" s="14">
        <v>15</v>
      </c>
      <c r="O4" s="14">
        <v>25</v>
      </c>
      <c r="P4" s="14" t="s">
        <v>0</v>
      </c>
      <c r="Q4" s="14">
        <v>34</v>
      </c>
      <c r="R4" s="14">
        <v>30</v>
      </c>
      <c r="S4" s="14">
        <v>33</v>
      </c>
      <c r="T4" s="14">
        <v>34.799999999999997</v>
      </c>
    </row>
    <row r="5" spans="1:20" x14ac:dyDescent="0.25">
      <c r="B5" s="15" t="s">
        <v>103</v>
      </c>
      <c r="C5" s="15" t="s">
        <v>0</v>
      </c>
      <c r="D5" s="15" t="s">
        <v>0</v>
      </c>
      <c r="E5" s="15">
        <v>0.1</v>
      </c>
      <c r="F5" s="15">
        <v>23</v>
      </c>
      <c r="G5" s="15">
        <v>20</v>
      </c>
      <c r="H5" s="15" t="s">
        <v>0</v>
      </c>
      <c r="I5" s="15">
        <v>14.6</v>
      </c>
      <c r="J5" s="15" t="s">
        <v>0</v>
      </c>
      <c r="K5" s="15" t="s">
        <v>0</v>
      </c>
      <c r="L5" s="15" t="s">
        <v>0</v>
      </c>
      <c r="M5" s="15">
        <v>25</v>
      </c>
      <c r="N5" s="15">
        <v>22</v>
      </c>
      <c r="O5" s="15">
        <v>19</v>
      </c>
      <c r="P5" s="15" t="s">
        <v>0</v>
      </c>
      <c r="Q5" s="15">
        <v>18</v>
      </c>
      <c r="R5" s="15">
        <v>12</v>
      </c>
      <c r="S5" s="15">
        <v>14</v>
      </c>
      <c r="T5" s="15">
        <v>0.1</v>
      </c>
    </row>
    <row r="6" spans="1:20" x14ac:dyDescent="0.25">
      <c r="B6" s="16" t="s">
        <v>104</v>
      </c>
      <c r="C6" s="16" t="s">
        <v>0</v>
      </c>
      <c r="D6" s="16" t="s">
        <v>0</v>
      </c>
      <c r="E6" s="16" t="s">
        <v>0</v>
      </c>
      <c r="F6" s="16" t="s">
        <v>0</v>
      </c>
      <c r="G6" s="16">
        <v>31</v>
      </c>
      <c r="H6" s="16" t="s">
        <v>0</v>
      </c>
      <c r="I6" s="16" t="s">
        <v>0</v>
      </c>
      <c r="J6" s="16" t="s">
        <v>0</v>
      </c>
      <c r="K6" s="16" t="s">
        <v>0</v>
      </c>
      <c r="L6" s="16" t="s">
        <v>0</v>
      </c>
      <c r="M6" s="16" t="s">
        <v>0</v>
      </c>
      <c r="N6" s="16" t="s">
        <v>0</v>
      </c>
      <c r="O6" s="16" t="s">
        <v>0</v>
      </c>
      <c r="P6" s="16">
        <v>39</v>
      </c>
      <c r="Q6" s="16" t="s">
        <v>0</v>
      </c>
      <c r="R6" s="16" t="s">
        <v>0</v>
      </c>
      <c r="S6" s="16" t="s">
        <v>0</v>
      </c>
      <c r="T6" s="16" t="s">
        <v>0</v>
      </c>
    </row>
    <row r="7" spans="1:20" x14ac:dyDescent="0.25">
      <c r="B7" s="17" t="s">
        <v>105</v>
      </c>
      <c r="C7" s="17" t="s">
        <v>0</v>
      </c>
      <c r="D7" s="17" t="s">
        <v>0</v>
      </c>
      <c r="E7" s="17" t="s">
        <v>0</v>
      </c>
      <c r="F7" s="17">
        <v>19</v>
      </c>
      <c r="G7" s="17" t="s">
        <v>0</v>
      </c>
      <c r="H7" s="17" t="s">
        <v>0</v>
      </c>
      <c r="I7" s="17" t="s">
        <v>0</v>
      </c>
      <c r="J7" s="17" t="s">
        <v>0</v>
      </c>
      <c r="K7" s="17" t="s">
        <v>0</v>
      </c>
      <c r="L7" s="17" t="s">
        <v>0</v>
      </c>
      <c r="M7" s="17">
        <v>12</v>
      </c>
      <c r="N7" s="17" t="s">
        <v>0</v>
      </c>
      <c r="O7" s="17" t="s">
        <v>0</v>
      </c>
      <c r="P7" s="17" t="s">
        <v>0</v>
      </c>
      <c r="Q7" s="17" t="s">
        <v>0</v>
      </c>
      <c r="R7" s="17" t="s">
        <v>0</v>
      </c>
      <c r="S7" s="17" t="s">
        <v>0</v>
      </c>
      <c r="T7" s="17" t="s">
        <v>0</v>
      </c>
    </row>
    <row r="12" spans="1:20" ht="38.25" customHeight="1" x14ac:dyDescent="0.25"/>
  </sheetData>
  <mergeCells count="14">
    <mergeCell ref="Q2:R2"/>
    <mergeCell ref="S2:T2"/>
    <mergeCell ref="J2:L2"/>
    <mergeCell ref="C2:C3"/>
    <mergeCell ref="D2:D3"/>
    <mergeCell ref="E2:E3"/>
    <mergeCell ref="F2:F3"/>
    <mergeCell ref="P2:P3"/>
    <mergeCell ref="G2:G3"/>
    <mergeCell ref="H2:H3"/>
    <mergeCell ref="I2:I3"/>
    <mergeCell ref="M2:M3"/>
    <mergeCell ref="N2:N3"/>
    <mergeCell ref="O2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222"/>
  <sheetViews>
    <sheetView tabSelected="1" topLeftCell="A143" workbookViewId="0">
      <selection activeCell="Q153" sqref="Q153"/>
    </sheetView>
  </sheetViews>
  <sheetFormatPr defaultRowHeight="15" x14ac:dyDescent="0.25"/>
  <cols>
    <col min="1" max="1" width="6.28515625" customWidth="1"/>
    <col min="2" max="2" width="7.5703125" customWidth="1"/>
    <col min="3" max="3" width="6.7109375" customWidth="1"/>
    <col min="4" max="4" width="6" customWidth="1"/>
    <col min="5" max="5" width="5.85546875" customWidth="1"/>
    <col min="6" max="6" width="6.85546875" customWidth="1"/>
    <col min="7" max="7" width="9" customWidth="1"/>
    <col min="8" max="8" width="7.7109375" customWidth="1"/>
    <col min="9" max="9" width="6.140625" customWidth="1"/>
    <col min="10" max="10" width="6.7109375" customWidth="1"/>
    <col min="11" max="11" width="4.28515625" customWidth="1"/>
    <col min="12" max="12" width="4.85546875" customWidth="1"/>
    <col min="13" max="13" width="5.140625" customWidth="1"/>
    <col min="14" max="14" width="6.28515625" customWidth="1"/>
    <col min="15" max="15" width="5" customWidth="1"/>
    <col min="16" max="16" width="5.28515625" customWidth="1"/>
    <col min="17" max="17" width="7.5703125" customWidth="1"/>
    <col min="18" max="18" width="4.7109375" customWidth="1"/>
    <col min="19" max="19" width="7.5703125" customWidth="1"/>
    <col min="20" max="20" width="5" customWidth="1"/>
    <col min="21" max="21" width="4.85546875" customWidth="1"/>
    <col min="22" max="22" width="6.7109375" customWidth="1"/>
    <col min="27" max="27" width="6.42578125" customWidth="1"/>
    <col min="28" max="28" width="8.85546875" customWidth="1"/>
    <col min="29" max="29" width="7" customWidth="1"/>
    <col min="30" max="30" width="10.28515625" customWidth="1"/>
    <col min="31" max="31" width="9" customWidth="1"/>
    <col min="32" max="32" width="9.42578125" customWidth="1"/>
    <col min="33" max="33" width="8.28515625" customWidth="1"/>
    <col min="34" max="34" width="9.85546875" customWidth="1"/>
    <col min="35" max="35" width="6.5703125" customWidth="1"/>
    <col min="36" max="36" width="5.7109375" customWidth="1"/>
    <col min="37" max="37" width="6.42578125" customWidth="1"/>
    <col min="38" max="38" width="5.28515625" customWidth="1"/>
    <col min="39" max="39" width="3.42578125" customWidth="1"/>
    <col min="40" max="40" width="5.42578125" customWidth="1"/>
    <col min="41" max="41" width="4.5703125" customWidth="1"/>
    <col min="42" max="42" width="3.5703125" customWidth="1"/>
    <col min="43" max="43" width="6" customWidth="1"/>
    <col min="44" max="45" width="4.5703125" customWidth="1"/>
    <col min="46" max="46" width="4" customWidth="1"/>
    <col min="47" max="48" width="4.5703125" customWidth="1"/>
    <col min="49" max="49" width="6" customWidth="1"/>
    <col min="50" max="50" width="9.140625" customWidth="1"/>
    <col min="51" max="51" width="8" customWidth="1"/>
  </cols>
  <sheetData>
    <row r="2" spans="1:7" x14ac:dyDescent="0.25">
      <c r="A2" s="181" t="s">
        <v>144</v>
      </c>
      <c r="B2" s="181"/>
    </row>
    <row r="3" spans="1:7" x14ac:dyDescent="0.25">
      <c r="B3" t="s">
        <v>145</v>
      </c>
      <c r="F3" s="35">
        <v>400</v>
      </c>
      <c r="G3" t="s">
        <v>146</v>
      </c>
    </row>
    <row r="4" spans="1:7" x14ac:dyDescent="0.25">
      <c r="B4" t="s">
        <v>147</v>
      </c>
      <c r="F4" s="36">
        <v>14</v>
      </c>
      <c r="G4" t="s">
        <v>148</v>
      </c>
    </row>
    <row r="5" spans="1:7" x14ac:dyDescent="0.25">
      <c r="B5" t="s">
        <v>149</v>
      </c>
      <c r="F5" s="35">
        <v>4.2</v>
      </c>
      <c r="G5" t="s">
        <v>150</v>
      </c>
    </row>
    <row r="6" spans="1:7" x14ac:dyDescent="0.25">
      <c r="B6" t="s">
        <v>154</v>
      </c>
      <c r="F6" s="35">
        <v>6</v>
      </c>
      <c r="G6" t="s">
        <v>153</v>
      </c>
    </row>
    <row r="7" spans="1:7" x14ac:dyDescent="0.25">
      <c r="B7" t="s">
        <v>151</v>
      </c>
      <c r="F7" s="35" t="s">
        <v>152</v>
      </c>
    </row>
    <row r="8" spans="1:7" x14ac:dyDescent="0.25">
      <c r="B8" t="s">
        <v>155</v>
      </c>
      <c r="F8" s="35">
        <v>2</v>
      </c>
      <c r="G8" t="s">
        <v>156</v>
      </c>
    </row>
    <row r="10" spans="1:7" x14ac:dyDescent="0.25">
      <c r="A10" t="s">
        <v>195</v>
      </c>
    </row>
    <row r="11" spans="1:7" x14ac:dyDescent="0.25">
      <c r="B11" t="s">
        <v>196</v>
      </c>
    </row>
    <row r="12" spans="1:7" x14ac:dyDescent="0.25">
      <c r="B12" t="s">
        <v>197</v>
      </c>
    </row>
    <row r="13" spans="1:7" x14ac:dyDescent="0.25">
      <c r="B13" t="s">
        <v>198</v>
      </c>
    </row>
    <row r="14" spans="1:7" x14ac:dyDescent="0.25">
      <c r="B14" t="s">
        <v>199</v>
      </c>
    </row>
    <row r="15" spans="1:7" x14ac:dyDescent="0.25">
      <c r="B15" t="s">
        <v>200</v>
      </c>
    </row>
    <row r="16" spans="1:7" x14ac:dyDescent="0.25">
      <c r="B16" t="s">
        <v>201</v>
      </c>
    </row>
    <row r="17" spans="1:25" x14ac:dyDescent="0.25">
      <c r="B17" t="s">
        <v>202</v>
      </c>
    </row>
    <row r="18" spans="1:25" x14ac:dyDescent="0.25">
      <c r="B18" t="s">
        <v>203</v>
      </c>
    </row>
    <row r="19" spans="1:25" x14ac:dyDescent="0.25">
      <c r="B19" t="s">
        <v>204</v>
      </c>
    </row>
    <row r="20" spans="1:25" x14ac:dyDescent="0.25">
      <c r="B20" t="s">
        <v>205</v>
      </c>
    </row>
    <row r="21" spans="1:25" x14ac:dyDescent="0.25">
      <c r="B21" t="s">
        <v>206</v>
      </c>
    </row>
    <row r="22" spans="1:25" x14ac:dyDescent="0.25">
      <c r="B22" t="s">
        <v>207</v>
      </c>
    </row>
    <row r="25" spans="1:25" x14ac:dyDescent="0.25">
      <c r="A25" t="s">
        <v>143</v>
      </c>
    </row>
    <row r="26" spans="1:25" ht="42.75" x14ac:dyDescent="0.25">
      <c r="A26" s="40" t="s">
        <v>162</v>
      </c>
      <c r="B26" s="41" t="s">
        <v>120</v>
      </c>
      <c r="C26" s="41" t="s">
        <v>121</v>
      </c>
      <c r="D26" s="41" t="s">
        <v>122</v>
      </c>
      <c r="E26" s="41" t="s">
        <v>123</v>
      </c>
      <c r="F26" s="41" t="s">
        <v>124</v>
      </c>
      <c r="G26" s="41" t="s">
        <v>125</v>
      </c>
      <c r="H26" s="41" t="s">
        <v>126</v>
      </c>
      <c r="I26" s="41" t="s">
        <v>127</v>
      </c>
      <c r="J26" s="41" t="s">
        <v>117</v>
      </c>
      <c r="K26" s="41" t="s">
        <v>128</v>
      </c>
      <c r="L26" s="41" t="s">
        <v>129</v>
      </c>
      <c r="M26" s="41" t="s">
        <v>130</v>
      </c>
      <c r="N26" s="41" t="s">
        <v>131</v>
      </c>
      <c r="O26" s="41" t="s">
        <v>132</v>
      </c>
      <c r="P26" s="41" t="s">
        <v>133</v>
      </c>
      <c r="Q26" s="41" t="s">
        <v>134</v>
      </c>
      <c r="R26" s="41" t="s">
        <v>135</v>
      </c>
      <c r="S26" s="41" t="s">
        <v>136</v>
      </c>
      <c r="T26" s="41" t="s">
        <v>137</v>
      </c>
      <c r="U26" s="41" t="s">
        <v>138</v>
      </c>
      <c r="V26" s="41" t="s">
        <v>139</v>
      </c>
      <c r="W26" s="41" t="s">
        <v>140</v>
      </c>
      <c r="X26" s="41" t="s">
        <v>118</v>
      </c>
      <c r="Y26" s="41" t="s">
        <v>119</v>
      </c>
    </row>
    <row r="27" spans="1:25" x14ac:dyDescent="0.25">
      <c r="A27" s="45">
        <v>14</v>
      </c>
      <c r="B27" s="46">
        <v>11</v>
      </c>
      <c r="C27" s="46">
        <v>127</v>
      </c>
      <c r="D27" s="46">
        <v>13.3</v>
      </c>
      <c r="E27" s="46">
        <v>1652</v>
      </c>
      <c r="F27" s="46">
        <v>1100</v>
      </c>
      <c r="G27" s="46">
        <v>3590</v>
      </c>
      <c r="H27" s="46">
        <v>1485</v>
      </c>
      <c r="I27" s="46">
        <v>990</v>
      </c>
      <c r="J27" s="46">
        <v>350</v>
      </c>
      <c r="K27" s="46">
        <v>76</v>
      </c>
      <c r="L27" s="46">
        <v>76</v>
      </c>
      <c r="M27" s="46">
        <v>54</v>
      </c>
      <c r="N27" s="46">
        <v>20</v>
      </c>
      <c r="O27" s="46">
        <v>81</v>
      </c>
      <c r="P27" s="46">
        <v>26</v>
      </c>
      <c r="Q27" s="46">
        <v>880</v>
      </c>
      <c r="R27" s="46">
        <v>100</v>
      </c>
      <c r="S27" s="46">
        <v>660</v>
      </c>
      <c r="T27" s="46">
        <v>7.7</v>
      </c>
      <c r="U27" s="46">
        <v>660</v>
      </c>
      <c r="V27" s="46">
        <v>8.8000000000000007</v>
      </c>
      <c r="W27" s="46">
        <v>495</v>
      </c>
      <c r="X27" s="46">
        <v>11</v>
      </c>
      <c r="Y27" s="46">
        <v>440</v>
      </c>
    </row>
    <row r="28" spans="1:25" ht="15.75" x14ac:dyDescent="0.25">
      <c r="A28" s="47">
        <v>16</v>
      </c>
      <c r="B28" s="48">
        <v>12</v>
      </c>
      <c r="C28" s="48">
        <v>138</v>
      </c>
      <c r="D28" s="48">
        <v>14.1</v>
      </c>
      <c r="E28" s="48">
        <v>1845</v>
      </c>
      <c r="F28" s="48">
        <v>1200</v>
      </c>
      <c r="G28" s="48">
        <v>3670</v>
      </c>
      <c r="H28" s="48">
        <v>1620</v>
      </c>
      <c r="I28" s="48">
        <v>1080</v>
      </c>
      <c r="J28" s="48">
        <v>385</v>
      </c>
      <c r="K28" s="48">
        <v>84</v>
      </c>
      <c r="L28" s="48">
        <v>84</v>
      </c>
      <c r="M28" s="48">
        <v>60</v>
      </c>
      <c r="N28" s="48">
        <v>22</v>
      </c>
      <c r="O28" s="48">
        <v>88</v>
      </c>
      <c r="P28" s="48">
        <v>28</v>
      </c>
      <c r="Q28" s="48">
        <v>960</v>
      </c>
      <c r="R28" s="48">
        <v>110</v>
      </c>
      <c r="S28" s="48">
        <v>720</v>
      </c>
      <c r="T28" s="48">
        <v>8.4</v>
      </c>
      <c r="U28" s="48">
        <v>720</v>
      </c>
      <c r="V28" s="48">
        <v>9.6</v>
      </c>
      <c r="W28" s="48">
        <v>540</v>
      </c>
      <c r="X28" s="48">
        <v>12</v>
      </c>
      <c r="Y28" s="48">
        <v>480</v>
      </c>
    </row>
    <row r="29" spans="1:25" ht="15.75" x14ac:dyDescent="0.25">
      <c r="A29" s="50">
        <v>20</v>
      </c>
      <c r="B29" s="49">
        <v>14.2</v>
      </c>
      <c r="C29" s="49">
        <v>160</v>
      </c>
      <c r="D29" s="49">
        <v>15.8</v>
      </c>
      <c r="E29" s="49">
        <v>2185</v>
      </c>
      <c r="F29" s="49">
        <v>1420</v>
      </c>
      <c r="G29" s="49">
        <v>3790</v>
      </c>
      <c r="H29" s="49">
        <v>1920</v>
      </c>
      <c r="I29" s="49">
        <v>1280</v>
      </c>
      <c r="J29" s="49">
        <v>455</v>
      </c>
      <c r="K29" s="49">
        <v>100</v>
      </c>
      <c r="L29" s="49">
        <v>100</v>
      </c>
      <c r="M29" s="49">
        <v>72</v>
      </c>
      <c r="N29" s="49">
        <v>24</v>
      </c>
      <c r="O29" s="49">
        <v>102</v>
      </c>
      <c r="P29" s="49">
        <v>32</v>
      </c>
      <c r="Q29" s="49">
        <v>1135</v>
      </c>
      <c r="R29" s="49">
        <v>130</v>
      </c>
      <c r="S29" s="49">
        <v>850</v>
      </c>
      <c r="T29" s="49">
        <v>9.9</v>
      </c>
      <c r="U29" s="49">
        <v>850</v>
      </c>
      <c r="V29" s="49">
        <v>11.4</v>
      </c>
      <c r="W29" s="49">
        <v>640</v>
      </c>
      <c r="X29" s="49">
        <v>14.2</v>
      </c>
      <c r="Y29" s="49">
        <v>570</v>
      </c>
    </row>
    <row r="35" spans="1:14" x14ac:dyDescent="0.25">
      <c r="A35" t="s">
        <v>141</v>
      </c>
    </row>
    <row r="36" spans="1:14" ht="15.75" x14ac:dyDescent="0.25">
      <c r="B36" t="s">
        <v>142</v>
      </c>
      <c r="D36" s="34"/>
    </row>
    <row r="37" spans="1:14" ht="15.75" x14ac:dyDescent="0.25">
      <c r="C37" s="39">
        <f>F4</f>
        <v>14</v>
      </c>
      <c r="D37" s="34" t="s">
        <v>157</v>
      </c>
      <c r="E37" s="35">
        <f>F5</f>
        <v>4.2</v>
      </c>
      <c r="F37" s="8" t="s">
        <v>158</v>
      </c>
      <c r="G37" s="37">
        <f>C37*E37</f>
        <v>58.800000000000004</v>
      </c>
      <c r="H37" t="s">
        <v>159</v>
      </c>
    </row>
    <row r="38" spans="1:14" ht="15.75" x14ac:dyDescent="0.25">
      <c r="C38" s="34"/>
      <c r="D38" s="34"/>
    </row>
    <row r="39" spans="1:14" ht="15.75" x14ac:dyDescent="0.25">
      <c r="B39" t="s">
        <v>160</v>
      </c>
      <c r="C39" s="34"/>
      <c r="D39" s="34"/>
    </row>
    <row r="40" spans="1:14" ht="15.75" x14ac:dyDescent="0.25">
      <c r="C40" s="38">
        <f>G37</f>
        <v>58.800000000000004</v>
      </c>
      <c r="D40" s="34" t="s">
        <v>161</v>
      </c>
      <c r="E40" s="35">
        <v>3.8</v>
      </c>
      <c r="F40" s="8" t="s">
        <v>158</v>
      </c>
      <c r="G40" s="42">
        <f>C40/E40</f>
        <v>15.473684210526317</v>
      </c>
      <c r="H40" t="s">
        <v>163</v>
      </c>
      <c r="M40" s="37">
        <v>16</v>
      </c>
      <c r="N40" t="s">
        <v>159</v>
      </c>
    </row>
    <row r="43" spans="1:14" x14ac:dyDescent="0.25">
      <c r="A43" t="s">
        <v>164</v>
      </c>
    </row>
    <row r="44" spans="1:14" x14ac:dyDescent="0.25">
      <c r="B44" s="43" t="s">
        <v>167</v>
      </c>
      <c r="C44" t="s">
        <v>168</v>
      </c>
    </row>
    <row r="45" spans="1:14" x14ac:dyDescent="0.25">
      <c r="B45" s="43"/>
      <c r="C45" t="s">
        <v>169</v>
      </c>
    </row>
    <row r="46" spans="1:14" x14ac:dyDescent="0.25">
      <c r="B46" s="43"/>
    </row>
    <row r="47" spans="1:14" x14ac:dyDescent="0.25">
      <c r="B47" s="44" t="s">
        <v>170</v>
      </c>
      <c r="C47" t="s">
        <v>171</v>
      </c>
    </row>
    <row r="48" spans="1:14" x14ac:dyDescent="0.25">
      <c r="B48" s="44"/>
      <c r="D48" t="s">
        <v>169</v>
      </c>
    </row>
    <row r="49" spans="1:19" x14ac:dyDescent="0.25">
      <c r="B49" s="44"/>
    </row>
    <row r="50" spans="1:19" x14ac:dyDescent="0.25">
      <c r="B50" s="44" t="s">
        <v>172</v>
      </c>
      <c r="C50" t="s">
        <v>165</v>
      </c>
    </row>
    <row r="51" spans="1:19" x14ac:dyDescent="0.25">
      <c r="B51" s="44"/>
      <c r="C51" s="44" t="s">
        <v>173</v>
      </c>
      <c r="D51" t="s">
        <v>174</v>
      </c>
    </row>
    <row r="52" spans="1:19" x14ac:dyDescent="0.25">
      <c r="B52" s="44"/>
      <c r="C52" s="44"/>
      <c r="D52" t="s">
        <v>175</v>
      </c>
    </row>
    <row r="53" spans="1:19" x14ac:dyDescent="0.25">
      <c r="B53" s="44"/>
      <c r="C53" s="44"/>
    </row>
    <row r="54" spans="1:19" x14ac:dyDescent="0.25">
      <c r="B54" s="44"/>
      <c r="C54" s="44" t="s">
        <v>176</v>
      </c>
      <c r="D54" t="s">
        <v>166</v>
      </c>
    </row>
    <row r="55" spans="1:19" x14ac:dyDescent="0.25">
      <c r="D55" t="s">
        <v>177</v>
      </c>
    </row>
    <row r="56" spans="1:19" x14ac:dyDescent="0.25">
      <c r="D56" s="35">
        <f>M40</f>
        <v>16</v>
      </c>
      <c r="E56" s="8" t="s">
        <v>178</v>
      </c>
      <c r="F56" s="35">
        <v>4</v>
      </c>
      <c r="G56" s="8" t="s">
        <v>158</v>
      </c>
      <c r="H56" s="37">
        <f>D56+F56</f>
        <v>20</v>
      </c>
      <c r="I56" t="s">
        <v>179</v>
      </c>
    </row>
    <row r="58" spans="1:19" x14ac:dyDescent="0.25">
      <c r="A58" t="s">
        <v>180</v>
      </c>
    </row>
    <row r="59" spans="1:19" x14ac:dyDescent="0.25">
      <c r="B59" t="s">
        <v>181</v>
      </c>
    </row>
    <row r="60" spans="1:19" x14ac:dyDescent="0.25">
      <c r="B60" t="s">
        <v>182</v>
      </c>
    </row>
    <row r="61" spans="1:19" x14ac:dyDescent="0.25">
      <c r="B61" t="s">
        <v>183</v>
      </c>
    </row>
    <row r="62" spans="1:19" x14ac:dyDescent="0.25">
      <c r="A62" t="s">
        <v>184</v>
      </c>
    </row>
    <row r="63" spans="1:19" x14ac:dyDescent="0.25">
      <c r="A63" t="s">
        <v>188</v>
      </c>
      <c r="G63" s="57">
        <f>C29</f>
        <v>160</v>
      </c>
      <c r="H63" t="s">
        <v>209</v>
      </c>
    </row>
    <row r="64" spans="1:19" x14ac:dyDescent="0.25">
      <c r="B64" t="s">
        <v>185</v>
      </c>
      <c r="E64" s="8" t="s">
        <v>187</v>
      </c>
      <c r="F64" s="58">
        <v>20</v>
      </c>
      <c r="G64" t="s">
        <v>150</v>
      </c>
      <c r="H64" s="8" t="s">
        <v>189</v>
      </c>
      <c r="I64" s="57">
        <f>G63</f>
        <v>160</v>
      </c>
      <c r="J64" s="10" t="s">
        <v>187</v>
      </c>
      <c r="K64" s="37">
        <f>F64*I64/100</f>
        <v>32</v>
      </c>
      <c r="M64" t="s">
        <v>190</v>
      </c>
      <c r="R64">
        <f>G63</f>
        <v>160</v>
      </c>
      <c r="S64" t="s">
        <v>191</v>
      </c>
    </row>
    <row r="65" spans="1:19" x14ac:dyDescent="0.25">
      <c r="B65" t="s">
        <v>182</v>
      </c>
      <c r="E65" s="8" t="s">
        <v>187</v>
      </c>
      <c r="F65" s="60">
        <v>50</v>
      </c>
      <c r="G65" t="s">
        <v>150</v>
      </c>
      <c r="H65" s="8" t="s">
        <v>189</v>
      </c>
      <c r="I65" s="35">
        <f>G63</f>
        <v>160</v>
      </c>
      <c r="J65" s="10" t="s">
        <v>187</v>
      </c>
      <c r="K65" s="37">
        <f>F65*I65/100</f>
        <v>80</v>
      </c>
      <c r="M65" s="61">
        <f>K64</f>
        <v>32</v>
      </c>
      <c r="N65" s="8" t="s">
        <v>178</v>
      </c>
      <c r="O65" s="61">
        <f>K65</f>
        <v>80</v>
      </c>
      <c r="P65" s="8" t="s">
        <v>178</v>
      </c>
      <c r="Q65" s="61">
        <f>K66</f>
        <v>48</v>
      </c>
      <c r="R65" s="8" t="s">
        <v>158</v>
      </c>
      <c r="S65" s="62">
        <f>M65+O65+Q65</f>
        <v>160</v>
      </c>
    </row>
    <row r="66" spans="1:19" x14ac:dyDescent="0.25">
      <c r="B66" t="s">
        <v>186</v>
      </c>
      <c r="E66" s="8" t="s">
        <v>187</v>
      </c>
      <c r="F66" s="59">
        <f>100-(F64+F65)</f>
        <v>30</v>
      </c>
      <c r="G66" t="s">
        <v>150</v>
      </c>
      <c r="H66" s="8" t="s">
        <v>189</v>
      </c>
      <c r="I66" s="35">
        <f>G63</f>
        <v>160</v>
      </c>
      <c r="J66" s="10" t="s">
        <v>187</v>
      </c>
      <c r="K66" s="37">
        <f>F66*I66/100</f>
        <v>48</v>
      </c>
    </row>
    <row r="69" spans="1:19" x14ac:dyDescent="0.25">
      <c r="A69" t="s">
        <v>192</v>
      </c>
    </row>
    <row r="70" spans="1:19" x14ac:dyDescent="0.25">
      <c r="B70" t="s">
        <v>193</v>
      </c>
    </row>
    <row r="72" spans="1:19" x14ac:dyDescent="0.25">
      <c r="B72" t="s">
        <v>212</v>
      </c>
    </row>
    <row r="73" spans="1:19" x14ac:dyDescent="0.25">
      <c r="C73" s="68" t="s">
        <v>208</v>
      </c>
    </row>
    <row r="74" spans="1:19" x14ac:dyDescent="0.25">
      <c r="D74" t="s">
        <v>196</v>
      </c>
      <c r="H74">
        <v>50</v>
      </c>
      <c r="I74" t="s">
        <v>150</v>
      </c>
    </row>
    <row r="75" spans="1:19" x14ac:dyDescent="0.25">
      <c r="D75" t="s">
        <v>197</v>
      </c>
      <c r="H75">
        <v>50</v>
      </c>
      <c r="I75" t="s">
        <v>150</v>
      </c>
    </row>
    <row r="76" spans="1:19" x14ac:dyDescent="0.25">
      <c r="D76" t="s">
        <v>198</v>
      </c>
      <c r="H76">
        <v>0</v>
      </c>
      <c r="I76" t="s">
        <v>150</v>
      </c>
    </row>
    <row r="77" spans="1:19" x14ac:dyDescent="0.25">
      <c r="D77" t="s">
        <v>199</v>
      </c>
      <c r="H77">
        <v>0</v>
      </c>
      <c r="I77" t="s">
        <v>150</v>
      </c>
    </row>
    <row r="78" spans="1:19" x14ac:dyDescent="0.25">
      <c r="H78" s="64">
        <f>SUM(H74:H77)</f>
        <v>100</v>
      </c>
      <c r="I78" t="s">
        <v>150</v>
      </c>
    </row>
    <row r="80" spans="1:19" x14ac:dyDescent="0.25">
      <c r="C80" s="68" t="s">
        <v>217</v>
      </c>
    </row>
    <row r="81" spans="2:16" x14ac:dyDescent="0.25">
      <c r="D81" t="s">
        <v>200</v>
      </c>
      <c r="H81">
        <v>50</v>
      </c>
      <c r="I81" t="s">
        <v>150</v>
      </c>
    </row>
    <row r="82" spans="2:16" x14ac:dyDescent="0.25">
      <c r="D82" t="s">
        <v>201</v>
      </c>
      <c r="H82">
        <v>40</v>
      </c>
      <c r="I82" t="s">
        <v>150</v>
      </c>
    </row>
    <row r="83" spans="2:16" x14ac:dyDescent="0.25">
      <c r="D83" t="s">
        <v>202</v>
      </c>
      <c r="H83">
        <v>10</v>
      </c>
      <c r="I83" t="s">
        <v>150</v>
      </c>
    </row>
    <row r="84" spans="2:16" x14ac:dyDescent="0.25">
      <c r="D84" t="s">
        <v>203</v>
      </c>
      <c r="H84">
        <v>0</v>
      </c>
      <c r="I84" t="s">
        <v>150</v>
      </c>
    </row>
    <row r="85" spans="2:16" x14ac:dyDescent="0.25">
      <c r="H85" s="64">
        <f>SUM(H81:H84)</f>
        <v>100</v>
      </c>
      <c r="I85" t="s">
        <v>150</v>
      </c>
    </row>
    <row r="88" spans="2:16" x14ac:dyDescent="0.25">
      <c r="B88" t="s">
        <v>213</v>
      </c>
    </row>
    <row r="89" spans="2:16" x14ac:dyDescent="0.25">
      <c r="B89" s="68" t="s">
        <v>208</v>
      </c>
      <c r="D89" s="8" t="s">
        <v>187</v>
      </c>
      <c r="E89" s="40">
        <f>K64</f>
        <v>32</v>
      </c>
      <c r="F89" t="s">
        <v>209</v>
      </c>
    </row>
    <row r="90" spans="2:16" x14ac:dyDescent="0.25">
      <c r="C90" t="s">
        <v>196</v>
      </c>
      <c r="G90" s="8" t="s">
        <v>194</v>
      </c>
      <c r="H90">
        <f>H74</f>
        <v>50</v>
      </c>
      <c r="I90" t="s">
        <v>150</v>
      </c>
      <c r="J90" s="8" t="s">
        <v>157</v>
      </c>
      <c r="K90">
        <f>E89</f>
        <v>32</v>
      </c>
      <c r="L90" s="8" t="s">
        <v>187</v>
      </c>
      <c r="M90" s="37">
        <f>K90*H90/100</f>
        <v>16</v>
      </c>
      <c r="N90" t="s">
        <v>209</v>
      </c>
      <c r="P90" s="8"/>
    </row>
    <row r="91" spans="2:16" x14ac:dyDescent="0.25">
      <c r="C91" t="s">
        <v>197</v>
      </c>
      <c r="G91" s="8" t="s">
        <v>194</v>
      </c>
      <c r="H91">
        <f>H75</f>
        <v>50</v>
      </c>
      <c r="I91" t="s">
        <v>150</v>
      </c>
      <c r="J91" s="8" t="s">
        <v>157</v>
      </c>
      <c r="K91">
        <f>E89</f>
        <v>32</v>
      </c>
      <c r="L91" s="8" t="s">
        <v>187</v>
      </c>
      <c r="M91" s="37">
        <f t="shared" ref="M91:M93" si="0">K91*H91/100</f>
        <v>16</v>
      </c>
      <c r="N91" t="s">
        <v>209</v>
      </c>
      <c r="P91" s="8"/>
    </row>
    <row r="92" spans="2:16" x14ac:dyDescent="0.25">
      <c r="C92" t="s">
        <v>198</v>
      </c>
      <c r="G92" s="8" t="s">
        <v>194</v>
      </c>
      <c r="H92">
        <f>H76</f>
        <v>0</v>
      </c>
      <c r="I92" t="s">
        <v>150</v>
      </c>
      <c r="J92" s="8" t="s">
        <v>157</v>
      </c>
      <c r="K92">
        <f>E89</f>
        <v>32</v>
      </c>
      <c r="L92" s="8" t="s">
        <v>187</v>
      </c>
      <c r="M92" s="37">
        <f t="shared" si="0"/>
        <v>0</v>
      </c>
      <c r="N92" t="s">
        <v>209</v>
      </c>
      <c r="P92" s="8"/>
    </row>
    <row r="93" spans="2:16" x14ac:dyDescent="0.25">
      <c r="C93" t="s">
        <v>199</v>
      </c>
      <c r="G93" s="8" t="s">
        <v>194</v>
      </c>
      <c r="H93">
        <f>H77</f>
        <v>0</v>
      </c>
      <c r="I93" t="s">
        <v>150</v>
      </c>
      <c r="J93" s="8" t="s">
        <v>157</v>
      </c>
      <c r="K93">
        <f>E89</f>
        <v>32</v>
      </c>
      <c r="L93" s="8" t="s">
        <v>187</v>
      </c>
      <c r="M93" s="37">
        <f t="shared" si="0"/>
        <v>0</v>
      </c>
      <c r="N93" t="s">
        <v>209</v>
      </c>
      <c r="P93" s="8"/>
    </row>
    <row r="94" spans="2:16" x14ac:dyDescent="0.25">
      <c r="C94" s="180" t="s">
        <v>210</v>
      </c>
      <c r="D94" s="180"/>
      <c r="E94" s="180"/>
      <c r="F94" s="180"/>
      <c r="G94" s="180"/>
      <c r="H94" s="64">
        <f>H78</f>
        <v>100</v>
      </c>
      <c r="I94" t="s">
        <v>150</v>
      </c>
      <c r="J94" s="181" t="s">
        <v>211</v>
      </c>
      <c r="K94" s="181"/>
      <c r="L94" s="182"/>
      <c r="M94" s="61">
        <f>SUM(M90:M93)</f>
        <v>32</v>
      </c>
    </row>
    <row r="96" spans="2:16" x14ac:dyDescent="0.25">
      <c r="B96" s="68" t="s">
        <v>217</v>
      </c>
      <c r="D96" s="8" t="s">
        <v>187</v>
      </c>
      <c r="E96" s="40">
        <f>K65</f>
        <v>80</v>
      </c>
      <c r="F96" t="s">
        <v>209</v>
      </c>
    </row>
    <row r="97" spans="1:16" x14ac:dyDescent="0.25">
      <c r="C97" t="s">
        <v>200</v>
      </c>
      <c r="G97" s="8" t="s">
        <v>194</v>
      </c>
      <c r="H97">
        <f>H81</f>
        <v>50</v>
      </c>
      <c r="I97" t="s">
        <v>150</v>
      </c>
      <c r="J97" s="8" t="s">
        <v>157</v>
      </c>
      <c r="K97">
        <f>E96</f>
        <v>80</v>
      </c>
      <c r="L97" s="8" t="s">
        <v>187</v>
      </c>
      <c r="M97" s="37">
        <f>K97*H97/100</f>
        <v>40</v>
      </c>
      <c r="N97" t="s">
        <v>209</v>
      </c>
      <c r="P97" s="8"/>
    </row>
    <row r="98" spans="1:16" x14ac:dyDescent="0.25">
      <c r="C98" t="s">
        <v>201</v>
      </c>
      <c r="G98" s="8" t="s">
        <v>194</v>
      </c>
      <c r="H98">
        <f>H82</f>
        <v>40</v>
      </c>
      <c r="I98" t="s">
        <v>150</v>
      </c>
      <c r="J98" s="8" t="s">
        <v>157</v>
      </c>
      <c r="K98">
        <f>E96</f>
        <v>80</v>
      </c>
      <c r="L98" s="8" t="s">
        <v>187</v>
      </c>
      <c r="M98" s="37">
        <f t="shared" ref="M98:M100" si="1">K98*H98/100</f>
        <v>32</v>
      </c>
      <c r="N98" t="s">
        <v>209</v>
      </c>
      <c r="P98" s="8"/>
    </row>
    <row r="99" spans="1:16" x14ac:dyDescent="0.25">
      <c r="C99" t="s">
        <v>202</v>
      </c>
      <c r="G99" s="8" t="s">
        <v>194</v>
      </c>
      <c r="H99">
        <f>H83</f>
        <v>10</v>
      </c>
      <c r="I99" t="s">
        <v>150</v>
      </c>
      <c r="J99" s="8" t="s">
        <v>157</v>
      </c>
      <c r="K99">
        <f>E96</f>
        <v>80</v>
      </c>
      <c r="L99" s="8" t="s">
        <v>187</v>
      </c>
      <c r="M99" s="37">
        <f t="shared" si="1"/>
        <v>8</v>
      </c>
      <c r="N99" t="s">
        <v>209</v>
      </c>
      <c r="P99" s="8"/>
    </row>
    <row r="100" spans="1:16" x14ac:dyDescent="0.25">
      <c r="C100" t="s">
        <v>203</v>
      </c>
      <c r="G100" s="8" t="s">
        <v>194</v>
      </c>
      <c r="H100">
        <f>H84</f>
        <v>0</v>
      </c>
      <c r="I100" t="s">
        <v>150</v>
      </c>
      <c r="J100" s="8" t="s">
        <v>157</v>
      </c>
      <c r="K100">
        <f>E96</f>
        <v>80</v>
      </c>
      <c r="L100" s="8" t="s">
        <v>187</v>
      </c>
      <c r="M100" s="37">
        <f t="shared" si="1"/>
        <v>0</v>
      </c>
      <c r="N100" t="s">
        <v>209</v>
      </c>
      <c r="P100" s="8"/>
    </row>
    <row r="101" spans="1:16" x14ac:dyDescent="0.25">
      <c r="C101" s="180" t="s">
        <v>210</v>
      </c>
      <c r="D101" s="180"/>
      <c r="E101" s="180"/>
      <c r="F101" s="180"/>
      <c r="G101" s="180"/>
      <c r="H101" s="64">
        <f>H85</f>
        <v>100</v>
      </c>
      <c r="I101" t="s">
        <v>150</v>
      </c>
      <c r="J101" s="181" t="s">
        <v>211</v>
      </c>
      <c r="K101" s="181"/>
      <c r="L101" s="182"/>
      <c r="M101" s="61">
        <f>SUM(M97:M100)</f>
        <v>80</v>
      </c>
    </row>
    <row r="102" spans="1:16" x14ac:dyDescent="0.25">
      <c r="A102" s="69"/>
      <c r="B102" s="69"/>
      <c r="C102" s="70"/>
      <c r="D102" s="70"/>
      <c r="E102" s="70"/>
      <c r="F102" s="70"/>
      <c r="G102" s="70"/>
      <c r="H102" s="65"/>
      <c r="I102" s="69"/>
      <c r="J102" s="71"/>
      <c r="K102" s="71"/>
      <c r="L102" s="67"/>
      <c r="M102" s="66"/>
      <c r="N102" s="69"/>
    </row>
    <row r="103" spans="1:16" x14ac:dyDescent="0.25">
      <c r="A103" s="69"/>
      <c r="B103" s="69"/>
      <c r="C103" s="70"/>
      <c r="D103" s="70"/>
      <c r="E103" s="70"/>
      <c r="F103" s="70"/>
      <c r="G103" s="70"/>
      <c r="H103" s="65"/>
      <c r="I103" s="69"/>
      <c r="J103" s="71"/>
      <c r="K103" s="71"/>
      <c r="L103" s="67"/>
      <c r="M103" s="66"/>
      <c r="N103" s="69"/>
    </row>
    <row r="104" spans="1:16" x14ac:dyDescent="0.25">
      <c r="B104" t="s">
        <v>214</v>
      </c>
    </row>
    <row r="105" spans="1:16" x14ac:dyDescent="0.25">
      <c r="C105" s="68" t="s">
        <v>208</v>
      </c>
    </row>
    <row r="106" spans="1:16" x14ac:dyDescent="0.25">
      <c r="C106" t="s">
        <v>196</v>
      </c>
      <c r="G106" s="8" t="s">
        <v>194</v>
      </c>
      <c r="H106" s="40">
        <f>M90</f>
        <v>16</v>
      </c>
      <c r="I106" t="s">
        <v>215</v>
      </c>
      <c r="J106" s="66"/>
      <c r="K106" s="66" t="s">
        <v>216</v>
      </c>
      <c r="L106" s="62">
        <f>'Корма для Ани институт'!D6</f>
        <v>6.85</v>
      </c>
      <c r="M106" s="66" t="s">
        <v>187</v>
      </c>
      <c r="N106" s="72">
        <f>H106/L106</f>
        <v>2.3357664233576645</v>
      </c>
      <c r="O106" s="65" t="s">
        <v>146</v>
      </c>
      <c r="P106" s="66"/>
    </row>
    <row r="107" spans="1:16" x14ac:dyDescent="0.25">
      <c r="C107" t="s">
        <v>197</v>
      </c>
      <c r="G107" s="8" t="s">
        <v>194</v>
      </c>
      <c r="H107" s="40">
        <f>M91</f>
        <v>16</v>
      </c>
      <c r="I107" t="s">
        <v>215</v>
      </c>
      <c r="J107" s="66"/>
      <c r="K107" s="66" t="s">
        <v>216</v>
      </c>
      <c r="L107" s="62">
        <f>'Корма для Ани институт'!E6</f>
        <v>7.23</v>
      </c>
      <c r="M107" s="66" t="s">
        <v>187</v>
      </c>
      <c r="N107" s="72">
        <f>H107/L107</f>
        <v>2.2130013831258641</v>
      </c>
      <c r="O107" s="65" t="s">
        <v>146</v>
      </c>
      <c r="P107" s="66"/>
    </row>
    <row r="108" spans="1:16" x14ac:dyDescent="0.25">
      <c r="C108" t="s">
        <v>198</v>
      </c>
      <c r="G108" s="8" t="s">
        <v>194</v>
      </c>
      <c r="H108" s="40">
        <f>M92</f>
        <v>0</v>
      </c>
      <c r="I108" t="s">
        <v>215</v>
      </c>
      <c r="J108" s="66"/>
      <c r="K108" s="66" t="s">
        <v>216</v>
      </c>
      <c r="L108" s="62">
        <f>'Корма для Ани институт'!F6</f>
        <v>6.8</v>
      </c>
      <c r="M108" s="66" t="s">
        <v>187</v>
      </c>
      <c r="N108" s="72">
        <f>H108/L108</f>
        <v>0</v>
      </c>
      <c r="O108" s="65" t="s">
        <v>146</v>
      </c>
      <c r="P108" s="66"/>
    </row>
    <row r="109" spans="1:16" x14ac:dyDescent="0.25">
      <c r="C109" t="s">
        <v>199</v>
      </c>
      <c r="G109" s="8" t="s">
        <v>194</v>
      </c>
      <c r="H109" s="40">
        <f>M93</f>
        <v>0</v>
      </c>
      <c r="I109" t="s">
        <v>215</v>
      </c>
      <c r="J109" s="66"/>
      <c r="K109" s="66" t="s">
        <v>216</v>
      </c>
      <c r="L109" s="62">
        <f>'Корма для Ани институт'!G6</f>
        <v>5.71</v>
      </c>
      <c r="M109" s="66" t="s">
        <v>187</v>
      </c>
      <c r="N109" s="72">
        <f>H109/L109</f>
        <v>0</v>
      </c>
      <c r="O109" s="65" t="s">
        <v>146</v>
      </c>
      <c r="P109" s="66"/>
    </row>
    <row r="110" spans="1:16" x14ac:dyDescent="0.25">
      <c r="H110" s="65"/>
      <c r="I110" s="65"/>
      <c r="J110" s="65"/>
      <c r="K110" s="65"/>
      <c r="L110" s="65"/>
      <c r="M110" s="65"/>
      <c r="N110" s="65"/>
      <c r="O110" s="65"/>
      <c r="P110" s="65"/>
    </row>
    <row r="111" spans="1:16" x14ac:dyDescent="0.25">
      <c r="C111" s="68" t="s">
        <v>217</v>
      </c>
    </row>
    <row r="112" spans="1:16" x14ac:dyDescent="0.25">
      <c r="C112" t="s">
        <v>200</v>
      </c>
      <c r="G112" s="8" t="s">
        <v>194</v>
      </c>
      <c r="H112" s="40">
        <f>M97</f>
        <v>40</v>
      </c>
      <c r="I112" t="s">
        <v>215</v>
      </c>
      <c r="K112" s="66" t="s">
        <v>216</v>
      </c>
      <c r="L112" s="62">
        <f>'Корма для Ани институт'!H6</f>
        <v>2.2999999999999998</v>
      </c>
      <c r="M112" s="66" t="s">
        <v>187</v>
      </c>
      <c r="N112" s="73">
        <f>H112/L112</f>
        <v>17.39130434782609</v>
      </c>
      <c r="O112" s="65" t="s">
        <v>146</v>
      </c>
    </row>
    <row r="113" spans="1:51" x14ac:dyDescent="0.25">
      <c r="C113" t="s">
        <v>201</v>
      </c>
      <c r="G113" s="8" t="s">
        <v>194</v>
      </c>
      <c r="H113" s="40">
        <f t="shared" ref="H113:H115" si="2">M98</f>
        <v>32</v>
      </c>
      <c r="I113" t="s">
        <v>215</v>
      </c>
      <c r="K113" s="66" t="s">
        <v>216</v>
      </c>
      <c r="L113" s="62">
        <f>'Корма для Ани институт'!I6</f>
        <v>3.68</v>
      </c>
      <c r="M113" s="66" t="s">
        <v>187</v>
      </c>
      <c r="N113" s="73">
        <f t="shared" ref="N113:N115" si="3">H113/L113</f>
        <v>8.695652173913043</v>
      </c>
      <c r="O113" s="65" t="s">
        <v>146</v>
      </c>
    </row>
    <row r="114" spans="1:51" x14ac:dyDescent="0.25">
      <c r="C114" t="s">
        <v>202</v>
      </c>
      <c r="G114" s="8" t="s">
        <v>194</v>
      </c>
      <c r="H114" s="40">
        <f t="shared" si="2"/>
        <v>8</v>
      </c>
      <c r="I114" t="s">
        <v>215</v>
      </c>
      <c r="K114" s="66" t="s">
        <v>216</v>
      </c>
      <c r="L114" s="62">
        <f>'Корма для Ани институт'!J6</f>
        <v>1.65</v>
      </c>
      <c r="M114" s="66" t="s">
        <v>187</v>
      </c>
      <c r="N114" s="73">
        <f t="shared" si="3"/>
        <v>4.8484848484848486</v>
      </c>
      <c r="O114" s="65" t="s">
        <v>146</v>
      </c>
    </row>
    <row r="115" spans="1:51" x14ac:dyDescent="0.25">
      <c r="C115" t="s">
        <v>203</v>
      </c>
      <c r="G115" s="8" t="s">
        <v>194</v>
      </c>
      <c r="H115" s="40">
        <f t="shared" si="2"/>
        <v>0</v>
      </c>
      <c r="I115" t="s">
        <v>215</v>
      </c>
      <c r="K115" s="66" t="s">
        <v>216</v>
      </c>
      <c r="L115" s="62">
        <f>'Корма для Ани институт'!K6</f>
        <v>2.84</v>
      </c>
      <c r="M115" s="66" t="s">
        <v>187</v>
      </c>
      <c r="N115" s="73">
        <f t="shared" si="3"/>
        <v>0</v>
      </c>
      <c r="O115" s="65" t="s">
        <v>146</v>
      </c>
    </row>
    <row r="119" spans="1:51" x14ac:dyDescent="0.25">
      <c r="A119" t="s">
        <v>218</v>
      </c>
    </row>
    <row r="120" spans="1:51" x14ac:dyDescent="0.25">
      <c r="B120" t="s">
        <v>219</v>
      </c>
    </row>
    <row r="121" spans="1:51" ht="43.5" thickBot="1" x14ac:dyDescent="0.3">
      <c r="AA121" s="40" t="s">
        <v>162</v>
      </c>
      <c r="AB121" s="41" t="s">
        <v>120</v>
      </c>
      <c r="AC121" s="41" t="s">
        <v>121</v>
      </c>
      <c r="AD121" s="41" t="s">
        <v>122</v>
      </c>
      <c r="AE121" s="41" t="s">
        <v>123</v>
      </c>
      <c r="AF121" s="41" t="s">
        <v>124</v>
      </c>
      <c r="AG121" s="41" t="s">
        <v>125</v>
      </c>
      <c r="AH121" s="41" t="s">
        <v>126</v>
      </c>
      <c r="AI121" s="41" t="s">
        <v>127</v>
      </c>
      <c r="AJ121" s="41" t="s">
        <v>117</v>
      </c>
      <c r="AK121" s="41" t="s">
        <v>128</v>
      </c>
      <c r="AL121" s="41" t="s">
        <v>129</v>
      </c>
      <c r="AM121" s="41" t="s">
        <v>130</v>
      </c>
      <c r="AN121" s="41" t="s">
        <v>131</v>
      </c>
      <c r="AO121" s="41" t="s">
        <v>132</v>
      </c>
      <c r="AP121" s="41" t="s">
        <v>133</v>
      </c>
      <c r="AQ121" s="41" t="s">
        <v>134</v>
      </c>
      <c r="AR121" s="41" t="s">
        <v>135</v>
      </c>
      <c r="AS121" s="41" t="s">
        <v>136</v>
      </c>
      <c r="AT121" s="41" t="s">
        <v>137</v>
      </c>
      <c r="AU121" s="41" t="s">
        <v>138</v>
      </c>
      <c r="AV121" s="41" t="s">
        <v>139</v>
      </c>
      <c r="AW121" s="41" t="s">
        <v>140</v>
      </c>
      <c r="AX121" s="41" t="s">
        <v>118</v>
      </c>
      <c r="AY121" s="41" t="s">
        <v>119</v>
      </c>
    </row>
    <row r="122" spans="1:51" ht="26.25" thickBot="1" x14ac:dyDescent="0.3">
      <c r="A122" s="178" t="s">
        <v>220</v>
      </c>
      <c r="B122" s="178"/>
      <c r="C122" s="178"/>
      <c r="D122" s="178"/>
      <c r="E122" s="178"/>
      <c r="F122" s="178"/>
      <c r="G122" s="178"/>
      <c r="H122" s="178"/>
      <c r="I122" s="178"/>
      <c r="J122" s="178"/>
      <c r="M122" s="154" t="s">
        <v>50</v>
      </c>
      <c r="N122" s="154" t="s">
        <v>77</v>
      </c>
      <c r="O122" s="146" t="s">
        <v>78</v>
      </c>
      <c r="P122" s="147"/>
      <c r="Q122" s="147"/>
      <c r="R122" s="24" t="s">
        <v>15</v>
      </c>
      <c r="S122" s="74" t="s">
        <v>16</v>
      </c>
      <c r="T122" s="74" t="s">
        <v>83</v>
      </c>
      <c r="U122" s="148" t="s">
        <v>85</v>
      </c>
      <c r="V122" s="179"/>
      <c r="W122" s="169" t="s">
        <v>227</v>
      </c>
      <c r="X122" s="175" t="s">
        <v>226</v>
      </c>
      <c r="Y122" s="172" t="s">
        <v>225</v>
      </c>
      <c r="AA122" s="109">
        <v>14</v>
      </c>
      <c r="AB122" s="46">
        <v>11</v>
      </c>
      <c r="AC122" s="46">
        <v>127</v>
      </c>
      <c r="AD122" s="46">
        <v>13.3</v>
      </c>
      <c r="AE122" s="46">
        <v>1652</v>
      </c>
      <c r="AF122" s="46">
        <v>1100</v>
      </c>
      <c r="AG122" s="46">
        <v>3590</v>
      </c>
      <c r="AH122" s="46">
        <v>1485</v>
      </c>
      <c r="AI122" s="46">
        <v>990</v>
      </c>
      <c r="AJ122" s="46">
        <v>350</v>
      </c>
      <c r="AK122" s="46">
        <v>76</v>
      </c>
      <c r="AL122" s="46">
        <v>76</v>
      </c>
      <c r="AM122" s="46">
        <v>54</v>
      </c>
      <c r="AN122" s="46">
        <v>20</v>
      </c>
      <c r="AO122" s="46">
        <v>81</v>
      </c>
      <c r="AP122" s="46">
        <v>26</v>
      </c>
      <c r="AQ122" s="46">
        <v>880</v>
      </c>
      <c r="AR122" s="46">
        <v>100</v>
      </c>
      <c r="AS122" s="46">
        <v>660</v>
      </c>
      <c r="AT122" s="46">
        <v>7.7</v>
      </c>
      <c r="AU122" s="46">
        <v>660</v>
      </c>
      <c r="AV122" s="46">
        <v>8.8000000000000007</v>
      </c>
      <c r="AW122" s="46">
        <v>495</v>
      </c>
      <c r="AX122" s="46">
        <v>11</v>
      </c>
      <c r="AY122" s="46">
        <v>440</v>
      </c>
    </row>
    <row r="123" spans="1:51" ht="51.75" thickBot="1" x14ac:dyDescent="0.3">
      <c r="A123" s="154" t="s">
        <v>50</v>
      </c>
      <c r="B123" s="154" t="s">
        <v>77</v>
      </c>
      <c r="C123" s="146" t="s">
        <v>78</v>
      </c>
      <c r="D123" s="147"/>
      <c r="E123" s="147"/>
      <c r="F123" s="24" t="s">
        <v>15</v>
      </c>
      <c r="G123" s="74" t="s">
        <v>16</v>
      </c>
      <c r="H123" s="74" t="s">
        <v>83</v>
      </c>
      <c r="I123" s="148" t="s">
        <v>85</v>
      </c>
      <c r="J123" s="179"/>
      <c r="K123" s="183"/>
      <c r="L123" s="183"/>
      <c r="M123" s="155"/>
      <c r="N123" s="155"/>
      <c r="O123" s="75" t="s">
        <v>79</v>
      </c>
      <c r="P123" s="76" t="s">
        <v>51</v>
      </c>
      <c r="Q123" s="76" t="s">
        <v>80</v>
      </c>
      <c r="R123" s="77" t="s">
        <v>81</v>
      </c>
      <c r="S123" s="78" t="s">
        <v>82</v>
      </c>
      <c r="T123" s="78" t="s">
        <v>84</v>
      </c>
      <c r="U123" s="29" t="s">
        <v>86</v>
      </c>
      <c r="V123" s="79" t="s">
        <v>87</v>
      </c>
      <c r="W123" s="170"/>
      <c r="X123" s="176"/>
      <c r="Y123" s="173"/>
      <c r="AA123" s="110">
        <v>16</v>
      </c>
      <c r="AB123" s="111">
        <v>12</v>
      </c>
      <c r="AC123" s="111">
        <v>138</v>
      </c>
      <c r="AD123" s="111">
        <v>14.1</v>
      </c>
      <c r="AE123" s="111">
        <v>1845</v>
      </c>
      <c r="AF123" s="111">
        <v>1200</v>
      </c>
      <c r="AG123" s="111">
        <v>3670</v>
      </c>
      <c r="AH123" s="111">
        <v>1620</v>
      </c>
      <c r="AI123" s="111">
        <v>1080</v>
      </c>
      <c r="AJ123" s="111">
        <v>385</v>
      </c>
      <c r="AK123" s="111">
        <v>84</v>
      </c>
      <c r="AL123" s="111">
        <v>84</v>
      </c>
      <c r="AM123" s="111">
        <v>60</v>
      </c>
      <c r="AN123" s="111">
        <v>22</v>
      </c>
      <c r="AO123" s="111">
        <v>88</v>
      </c>
      <c r="AP123" s="111">
        <v>28</v>
      </c>
      <c r="AQ123" s="111">
        <v>960</v>
      </c>
      <c r="AR123" s="111">
        <v>110</v>
      </c>
      <c r="AS123" s="111">
        <v>720</v>
      </c>
      <c r="AT123" s="111">
        <v>8.4</v>
      </c>
      <c r="AU123" s="111">
        <v>720</v>
      </c>
      <c r="AV123" s="111">
        <v>9.6</v>
      </c>
      <c r="AW123" s="111">
        <v>540</v>
      </c>
      <c r="AX123" s="111">
        <v>12</v>
      </c>
      <c r="AY123" s="111">
        <v>480</v>
      </c>
    </row>
    <row r="124" spans="1:51" ht="39" x14ac:dyDescent="0.25">
      <c r="A124" s="155"/>
      <c r="B124" s="155"/>
      <c r="C124" s="75" t="s">
        <v>79</v>
      </c>
      <c r="D124" s="76" t="s">
        <v>51</v>
      </c>
      <c r="E124" s="76" t="s">
        <v>80</v>
      </c>
      <c r="F124" s="77" t="s">
        <v>81</v>
      </c>
      <c r="G124" s="78" t="s">
        <v>82</v>
      </c>
      <c r="H124" s="78" t="s">
        <v>84</v>
      </c>
      <c r="I124" s="29" t="s">
        <v>86</v>
      </c>
      <c r="J124" s="79" t="s">
        <v>87</v>
      </c>
      <c r="K124" s="82"/>
      <c r="L124" s="82"/>
      <c r="M124" s="35" t="s">
        <v>222</v>
      </c>
      <c r="N124" s="35" t="s">
        <v>221</v>
      </c>
      <c r="O124" s="84">
        <f>N106</f>
        <v>2.3357664233576645</v>
      </c>
      <c r="P124" s="84">
        <f>N107</f>
        <v>2.2130013831258641</v>
      </c>
      <c r="Q124" s="84">
        <f>N108</f>
        <v>0</v>
      </c>
      <c r="R124" s="84">
        <f>N109</f>
        <v>0</v>
      </c>
      <c r="S124" s="85">
        <f>N112</f>
        <v>17.39130434782609</v>
      </c>
      <c r="T124" s="85">
        <f>N113</f>
        <v>8.695652173913043</v>
      </c>
      <c r="U124" s="85">
        <f>N114</f>
        <v>4.8484848484848486</v>
      </c>
      <c r="V124" s="86">
        <f>N115</f>
        <v>0</v>
      </c>
      <c r="W124" s="171"/>
      <c r="X124" s="177"/>
      <c r="Y124" s="174"/>
      <c r="AA124" s="112">
        <v>20</v>
      </c>
      <c r="AB124" s="113">
        <v>14.2</v>
      </c>
      <c r="AC124" s="113">
        <v>160</v>
      </c>
      <c r="AD124" s="113">
        <v>15.8</v>
      </c>
      <c r="AE124" s="113">
        <v>2185</v>
      </c>
      <c r="AF124" s="113">
        <v>1420</v>
      </c>
      <c r="AG124" s="113">
        <v>3790</v>
      </c>
      <c r="AH124" s="113">
        <v>1920</v>
      </c>
      <c r="AI124" s="113">
        <v>1280</v>
      </c>
      <c r="AJ124" s="113">
        <v>455</v>
      </c>
      <c r="AK124" s="113">
        <v>100</v>
      </c>
      <c r="AL124" s="113">
        <v>100</v>
      </c>
      <c r="AM124" s="113">
        <v>72</v>
      </c>
      <c r="AN124" s="113">
        <v>24</v>
      </c>
      <c r="AO124" s="113">
        <v>102</v>
      </c>
      <c r="AP124" s="113">
        <v>32</v>
      </c>
      <c r="AQ124" s="113">
        <v>1135</v>
      </c>
      <c r="AR124" s="113">
        <v>130</v>
      </c>
      <c r="AS124" s="113">
        <v>850</v>
      </c>
      <c r="AT124" s="113">
        <v>9.9</v>
      </c>
      <c r="AU124" s="113">
        <v>850</v>
      </c>
      <c r="AV124" s="113">
        <v>11.4</v>
      </c>
      <c r="AW124" s="113">
        <v>640</v>
      </c>
      <c r="AX124" s="113">
        <v>14.2</v>
      </c>
      <c r="AY124" s="113">
        <v>570</v>
      </c>
    </row>
    <row r="125" spans="1:51" x14ac:dyDescent="0.25">
      <c r="A125" s="20" t="s">
        <v>65</v>
      </c>
      <c r="B125" s="21" t="s">
        <v>0</v>
      </c>
      <c r="C125" s="21">
        <v>0.42</v>
      </c>
      <c r="D125" s="21">
        <v>0.52</v>
      </c>
      <c r="E125" s="21">
        <v>0.45</v>
      </c>
      <c r="F125" s="21">
        <v>0.34</v>
      </c>
      <c r="G125" s="21">
        <v>0.2</v>
      </c>
      <c r="H125" s="21">
        <v>0.32</v>
      </c>
      <c r="I125" s="21">
        <v>0.12</v>
      </c>
      <c r="J125" s="80">
        <v>0.24</v>
      </c>
      <c r="K125" s="83"/>
      <c r="L125" s="83"/>
      <c r="M125" s="20" t="s">
        <v>65</v>
      </c>
      <c r="N125" s="20" t="s">
        <v>65</v>
      </c>
      <c r="O125" s="88">
        <f>C125*O124</f>
        <v>0.98102189781021909</v>
      </c>
      <c r="P125" s="88">
        <f>D125*P124</f>
        <v>1.1507607192254494</v>
      </c>
      <c r="Q125" s="88">
        <f>E125*Q124</f>
        <v>0</v>
      </c>
      <c r="R125" s="88">
        <f t="shared" ref="R125:V125" si="4">F125*R124</f>
        <v>0</v>
      </c>
      <c r="S125" s="88">
        <f t="shared" si="4"/>
        <v>3.4782608695652182</v>
      </c>
      <c r="T125" s="88">
        <f t="shared" si="4"/>
        <v>2.7826086956521738</v>
      </c>
      <c r="U125" s="88">
        <f t="shared" si="4"/>
        <v>0.58181818181818179</v>
      </c>
      <c r="V125" s="89">
        <f t="shared" si="4"/>
        <v>0</v>
      </c>
      <c r="W125" s="87">
        <f>SUM(O125:V125)</f>
        <v>8.9744703640712427</v>
      </c>
      <c r="X125" s="73">
        <f>AB124</f>
        <v>14.2</v>
      </c>
      <c r="Y125" s="107">
        <f>W125-X125</f>
        <v>-5.2255296359287566</v>
      </c>
    </row>
    <row r="126" spans="1:51" ht="38.25" x14ac:dyDescent="0.25">
      <c r="A126" s="18" t="s">
        <v>66</v>
      </c>
      <c r="B126" s="16" t="s">
        <v>1</v>
      </c>
      <c r="C126" s="19">
        <v>6.85</v>
      </c>
      <c r="D126" s="19">
        <v>7.23</v>
      </c>
      <c r="E126" s="19">
        <v>6.8</v>
      </c>
      <c r="F126" s="19">
        <v>5.71</v>
      </c>
      <c r="G126" s="19">
        <v>2.2999999999999998</v>
      </c>
      <c r="H126" s="19">
        <v>3.68</v>
      </c>
      <c r="I126" s="19">
        <v>1.65</v>
      </c>
      <c r="J126" s="81">
        <v>2.84</v>
      </c>
      <c r="K126" s="83"/>
      <c r="L126" s="83"/>
      <c r="M126" s="18" t="s">
        <v>66</v>
      </c>
      <c r="N126" s="16" t="s">
        <v>1</v>
      </c>
      <c r="O126" s="19">
        <f>C126*O124</f>
        <v>16</v>
      </c>
      <c r="P126" s="19">
        <f t="shared" ref="P126:V126" si="5">D126*P124</f>
        <v>15.999999999999998</v>
      </c>
      <c r="Q126" s="19">
        <f t="shared" si="5"/>
        <v>0</v>
      </c>
      <c r="R126" s="19">
        <f t="shared" si="5"/>
        <v>0</v>
      </c>
      <c r="S126" s="19">
        <f t="shared" si="5"/>
        <v>40</v>
      </c>
      <c r="T126" s="19">
        <f t="shared" si="5"/>
        <v>32</v>
      </c>
      <c r="U126" s="19">
        <f>I126*U124</f>
        <v>8</v>
      </c>
      <c r="V126" s="81">
        <f t="shared" si="5"/>
        <v>0</v>
      </c>
      <c r="W126" s="87">
        <f t="shared" ref="W126:W145" si="6">SUM(O126:V126)</f>
        <v>112</v>
      </c>
      <c r="X126" s="73">
        <f>AC124</f>
        <v>160</v>
      </c>
      <c r="Y126" s="107">
        <f t="shared" ref="Y126:Y145" si="7">W126-X126</f>
        <v>-48</v>
      </c>
    </row>
    <row r="127" spans="1:51" ht="25.5" x14ac:dyDescent="0.25">
      <c r="A127" s="18" t="s">
        <v>68</v>
      </c>
      <c r="B127" s="16" t="s">
        <v>2</v>
      </c>
      <c r="C127" s="19">
        <v>857</v>
      </c>
      <c r="D127" s="19">
        <v>830</v>
      </c>
      <c r="E127" s="19">
        <v>830</v>
      </c>
      <c r="F127" s="19">
        <v>830</v>
      </c>
      <c r="G127" s="19">
        <v>250</v>
      </c>
      <c r="H127" s="19">
        <v>450</v>
      </c>
      <c r="I127" s="19">
        <v>120</v>
      </c>
      <c r="J127" s="81">
        <v>230</v>
      </c>
      <c r="K127" s="83"/>
      <c r="L127" s="83"/>
      <c r="M127" s="18" t="s">
        <v>68</v>
      </c>
      <c r="N127" s="16" t="s">
        <v>2</v>
      </c>
      <c r="O127" s="19">
        <f t="shared" ref="O127:V127" si="8">C127*O124</f>
        <v>2001.7518248175184</v>
      </c>
      <c r="P127" s="19">
        <f t="shared" si="8"/>
        <v>1836.7911479944673</v>
      </c>
      <c r="Q127" s="19">
        <f t="shared" si="8"/>
        <v>0</v>
      </c>
      <c r="R127" s="19">
        <f t="shared" si="8"/>
        <v>0</v>
      </c>
      <c r="S127" s="19">
        <f t="shared" si="8"/>
        <v>4347.826086956522</v>
      </c>
      <c r="T127" s="19">
        <f t="shared" si="8"/>
        <v>3913.0434782608695</v>
      </c>
      <c r="U127" s="19">
        <f t="shared" si="8"/>
        <v>581.81818181818187</v>
      </c>
      <c r="V127" s="81">
        <f t="shared" si="8"/>
        <v>0</v>
      </c>
      <c r="W127" s="92">
        <f t="shared" si="6"/>
        <v>12681.230719847559</v>
      </c>
      <c r="X127" s="73">
        <f>AD124*1000</f>
        <v>15800</v>
      </c>
      <c r="Y127" s="108">
        <f t="shared" si="7"/>
        <v>-3118.7692801524408</v>
      </c>
    </row>
    <row r="128" spans="1:51" x14ac:dyDescent="0.25">
      <c r="A128" s="20" t="s">
        <v>69</v>
      </c>
      <c r="B128" s="21" t="s">
        <v>2</v>
      </c>
      <c r="C128" s="21">
        <v>55</v>
      </c>
      <c r="D128" s="21">
        <v>78</v>
      </c>
      <c r="E128" s="21">
        <v>67</v>
      </c>
      <c r="F128" s="21">
        <v>13</v>
      </c>
      <c r="G128" s="21">
        <v>14</v>
      </c>
      <c r="H128" s="21">
        <v>38</v>
      </c>
      <c r="I128" s="21">
        <v>9</v>
      </c>
      <c r="J128" s="80">
        <v>7</v>
      </c>
      <c r="K128" s="83"/>
      <c r="L128" s="83"/>
      <c r="M128" s="20" t="s">
        <v>69</v>
      </c>
      <c r="N128" s="21" t="s">
        <v>2</v>
      </c>
      <c r="O128" s="90">
        <f t="shared" ref="O128:V128" si="9">C128*O124</f>
        <v>128.46715328467155</v>
      </c>
      <c r="P128" s="90">
        <f t="shared" si="9"/>
        <v>172.61410788381741</v>
      </c>
      <c r="Q128" s="90">
        <f t="shared" si="9"/>
        <v>0</v>
      </c>
      <c r="R128" s="90">
        <f t="shared" si="9"/>
        <v>0</v>
      </c>
      <c r="S128" s="90">
        <f t="shared" si="9"/>
        <v>243.47826086956525</v>
      </c>
      <c r="T128" s="90">
        <f t="shared" si="9"/>
        <v>330.43478260869563</v>
      </c>
      <c r="U128" s="90">
        <f t="shared" si="9"/>
        <v>43.63636363636364</v>
      </c>
      <c r="V128" s="91">
        <f t="shared" si="9"/>
        <v>0</v>
      </c>
      <c r="W128" s="92">
        <f t="shared" si="6"/>
        <v>918.63066828311344</v>
      </c>
      <c r="X128" s="105">
        <f>AF124</f>
        <v>1420</v>
      </c>
      <c r="Y128" s="108">
        <f t="shared" si="7"/>
        <v>-501.36933171688656</v>
      </c>
    </row>
    <row r="129" spans="1:25" ht="25.5" x14ac:dyDescent="0.25">
      <c r="A129" s="18" t="s">
        <v>70</v>
      </c>
      <c r="B129" s="16" t="s">
        <v>2</v>
      </c>
      <c r="C129" s="19">
        <v>25</v>
      </c>
      <c r="D129" s="19">
        <v>25</v>
      </c>
      <c r="E129" s="19">
        <v>23</v>
      </c>
      <c r="F129" s="19">
        <v>19</v>
      </c>
      <c r="G129" s="19">
        <v>10</v>
      </c>
      <c r="H129" s="19">
        <v>13</v>
      </c>
      <c r="I129" s="19">
        <v>1</v>
      </c>
      <c r="J129" s="81">
        <v>2</v>
      </c>
      <c r="K129" s="83"/>
      <c r="L129" s="83"/>
      <c r="M129" s="18" t="s">
        <v>70</v>
      </c>
      <c r="N129" s="16" t="s">
        <v>2</v>
      </c>
      <c r="O129" s="93">
        <f t="shared" ref="O129:V129" si="10">C129*O124</f>
        <v>58.394160583941613</v>
      </c>
      <c r="P129" s="93">
        <f t="shared" si="10"/>
        <v>55.325034578146607</v>
      </c>
      <c r="Q129" s="93">
        <f t="shared" si="10"/>
        <v>0</v>
      </c>
      <c r="R129" s="93">
        <f t="shared" si="10"/>
        <v>0</v>
      </c>
      <c r="S129" s="93">
        <f t="shared" si="10"/>
        <v>173.9130434782609</v>
      </c>
      <c r="T129" s="93">
        <f t="shared" si="10"/>
        <v>113.04347826086956</v>
      </c>
      <c r="U129" s="93">
        <f t="shared" si="10"/>
        <v>4.8484848484848486</v>
      </c>
      <c r="V129" s="94">
        <f t="shared" si="10"/>
        <v>0</v>
      </c>
      <c r="W129" s="92">
        <f t="shared" si="6"/>
        <v>405.52420174970354</v>
      </c>
      <c r="X129" s="105">
        <f>AJ124</f>
        <v>455</v>
      </c>
      <c r="Y129" s="107">
        <f t="shared" si="7"/>
        <v>-49.475798250296464</v>
      </c>
    </row>
    <row r="130" spans="1:25" ht="38.25" x14ac:dyDescent="0.25">
      <c r="A130" s="20" t="s">
        <v>71</v>
      </c>
      <c r="B130" s="21" t="s">
        <v>2</v>
      </c>
      <c r="C130" s="21">
        <v>236</v>
      </c>
      <c r="D130" s="21">
        <v>244</v>
      </c>
      <c r="E130" s="21">
        <v>266</v>
      </c>
      <c r="F130" s="21">
        <v>331</v>
      </c>
      <c r="G130" s="21">
        <v>75</v>
      </c>
      <c r="H130" s="21">
        <v>148</v>
      </c>
      <c r="I130" s="21">
        <v>9</v>
      </c>
      <c r="J130" s="80">
        <v>14</v>
      </c>
      <c r="K130" s="83"/>
      <c r="L130" s="83"/>
      <c r="M130" s="20" t="s">
        <v>71</v>
      </c>
      <c r="N130" s="21" t="s">
        <v>2</v>
      </c>
      <c r="O130" s="95">
        <f t="shared" ref="O130:V130" si="11">C130*O124</f>
        <v>551.2408759124088</v>
      </c>
      <c r="P130" s="95">
        <f t="shared" si="11"/>
        <v>539.97233748271083</v>
      </c>
      <c r="Q130" s="95">
        <f t="shared" si="11"/>
        <v>0</v>
      </c>
      <c r="R130" s="95">
        <f t="shared" si="11"/>
        <v>0</v>
      </c>
      <c r="S130" s="95">
        <f t="shared" si="11"/>
        <v>1304.3478260869567</v>
      </c>
      <c r="T130" s="95">
        <f t="shared" si="11"/>
        <v>1286.9565217391303</v>
      </c>
      <c r="U130" s="95">
        <f t="shared" si="11"/>
        <v>43.63636363636364</v>
      </c>
      <c r="V130" s="96">
        <f t="shared" si="11"/>
        <v>0</v>
      </c>
      <c r="W130" s="92">
        <f t="shared" si="6"/>
        <v>3726.1539248575696</v>
      </c>
      <c r="X130" s="105">
        <f>AG124</f>
        <v>3790</v>
      </c>
      <c r="Y130" s="107">
        <f t="shared" si="7"/>
        <v>-63.846075142430436</v>
      </c>
    </row>
    <row r="131" spans="1:25" ht="25.5" x14ac:dyDescent="0.25">
      <c r="A131" s="20" t="s">
        <v>3</v>
      </c>
      <c r="B131" s="21" t="s">
        <v>2</v>
      </c>
      <c r="C131" s="21">
        <v>20</v>
      </c>
      <c r="D131" s="21">
        <v>25</v>
      </c>
      <c r="E131" s="21">
        <v>27</v>
      </c>
      <c r="F131" s="21">
        <v>2.4</v>
      </c>
      <c r="G131" s="21">
        <v>6</v>
      </c>
      <c r="H131" s="21">
        <v>22</v>
      </c>
      <c r="I131" s="21">
        <v>40</v>
      </c>
      <c r="J131" s="80">
        <v>120</v>
      </c>
      <c r="K131" s="83"/>
      <c r="L131" s="83"/>
      <c r="M131" s="20" t="s">
        <v>3</v>
      </c>
      <c r="N131" s="21" t="s">
        <v>2</v>
      </c>
      <c r="O131" s="90">
        <f t="shared" ref="O131:V131" si="12">C131*O124</f>
        <v>46.715328467153292</v>
      </c>
      <c r="P131" s="90">
        <f t="shared" si="12"/>
        <v>55.325034578146607</v>
      </c>
      <c r="Q131" s="90">
        <f t="shared" si="12"/>
        <v>0</v>
      </c>
      <c r="R131" s="90">
        <f t="shared" si="12"/>
        <v>0</v>
      </c>
      <c r="S131" s="90">
        <f t="shared" si="12"/>
        <v>104.34782608695653</v>
      </c>
      <c r="T131" s="90">
        <f t="shared" si="12"/>
        <v>191.30434782608694</v>
      </c>
      <c r="U131" s="90">
        <f t="shared" si="12"/>
        <v>193.93939393939394</v>
      </c>
      <c r="V131" s="91">
        <f t="shared" si="12"/>
        <v>0</v>
      </c>
      <c r="W131" s="92">
        <f t="shared" si="6"/>
        <v>591.63193089773722</v>
      </c>
      <c r="X131" s="105">
        <f>AI124</f>
        <v>1280</v>
      </c>
      <c r="Y131" s="107">
        <f t="shared" si="7"/>
        <v>-688.36806910226278</v>
      </c>
    </row>
    <row r="132" spans="1:25" ht="25.5" x14ac:dyDescent="0.25">
      <c r="A132" s="18" t="s">
        <v>55</v>
      </c>
      <c r="B132" s="16" t="s">
        <v>2</v>
      </c>
      <c r="C132" s="19">
        <v>7.2</v>
      </c>
      <c r="D132" s="19">
        <v>9.1999999999999993</v>
      </c>
      <c r="E132" s="19">
        <v>6.5</v>
      </c>
      <c r="F132" s="19">
        <v>3.3</v>
      </c>
      <c r="G132" s="19">
        <v>1.4</v>
      </c>
      <c r="H132" s="19">
        <v>2.8</v>
      </c>
      <c r="I132" s="19">
        <v>0.4</v>
      </c>
      <c r="J132" s="81">
        <v>0.5</v>
      </c>
      <c r="K132" s="83"/>
      <c r="L132" s="83"/>
      <c r="M132" s="18" t="s">
        <v>55</v>
      </c>
      <c r="N132" s="16" t="s">
        <v>2</v>
      </c>
      <c r="O132" s="93">
        <f t="shared" ref="O132:V132" si="13">C132*O124</f>
        <v>16.817518248175183</v>
      </c>
      <c r="P132" s="93">
        <f t="shared" si="13"/>
        <v>20.359612724757948</v>
      </c>
      <c r="Q132" s="93">
        <f t="shared" si="13"/>
        <v>0</v>
      </c>
      <c r="R132" s="93">
        <f t="shared" si="13"/>
        <v>0</v>
      </c>
      <c r="S132" s="93">
        <f t="shared" si="13"/>
        <v>24.347826086956523</v>
      </c>
      <c r="T132" s="93">
        <f t="shared" si="13"/>
        <v>24.34782608695652</v>
      </c>
      <c r="U132" s="93">
        <f t="shared" si="13"/>
        <v>1.9393939393939394</v>
      </c>
      <c r="V132" s="94">
        <f t="shared" si="13"/>
        <v>0</v>
      </c>
      <c r="W132" s="87">
        <f t="shared" si="6"/>
        <v>87.812177086240112</v>
      </c>
      <c r="X132" s="73">
        <f>AL124</f>
        <v>100</v>
      </c>
      <c r="Y132" s="107">
        <f t="shared" si="7"/>
        <v>-12.187822913759888</v>
      </c>
    </row>
    <row r="133" spans="1:25" ht="25.5" x14ac:dyDescent="0.25">
      <c r="A133" s="20" t="s">
        <v>5</v>
      </c>
      <c r="B133" s="21" t="s">
        <v>2</v>
      </c>
      <c r="C133" s="21">
        <v>2.2000000000000002</v>
      </c>
      <c r="D133" s="21">
        <v>2.2000000000000002</v>
      </c>
      <c r="E133" s="21">
        <v>2.9</v>
      </c>
      <c r="F133" s="21">
        <v>0.8</v>
      </c>
      <c r="G133" s="21">
        <v>0.4</v>
      </c>
      <c r="H133" s="21">
        <v>1.4</v>
      </c>
      <c r="I133" s="21">
        <v>0.5</v>
      </c>
      <c r="J133" s="80">
        <v>0.5</v>
      </c>
      <c r="K133" s="83"/>
      <c r="L133" s="83"/>
      <c r="M133" s="20" t="s">
        <v>5</v>
      </c>
      <c r="N133" s="21" t="s">
        <v>2</v>
      </c>
      <c r="O133" s="90">
        <f t="shared" ref="O133:V133" si="14">C133*O124</f>
        <v>5.1386861313868621</v>
      </c>
      <c r="P133" s="90">
        <f t="shared" si="14"/>
        <v>4.8686030428769014</v>
      </c>
      <c r="Q133" s="90">
        <f t="shared" si="14"/>
        <v>0</v>
      </c>
      <c r="R133" s="90">
        <f t="shared" si="14"/>
        <v>0</v>
      </c>
      <c r="S133" s="90">
        <f t="shared" si="14"/>
        <v>6.9565217391304364</v>
      </c>
      <c r="T133" s="90">
        <f t="shared" si="14"/>
        <v>12.17391304347826</v>
      </c>
      <c r="U133" s="90">
        <f t="shared" si="14"/>
        <v>2.4242424242424243</v>
      </c>
      <c r="V133" s="91">
        <f t="shared" si="14"/>
        <v>0</v>
      </c>
      <c r="W133" s="87">
        <f t="shared" si="6"/>
        <v>31.561966381114889</v>
      </c>
      <c r="X133" s="73">
        <f>AM124</f>
        <v>72</v>
      </c>
      <c r="Y133" s="107">
        <f t="shared" si="7"/>
        <v>-40.438033618885115</v>
      </c>
    </row>
    <row r="134" spans="1:25" ht="25.5" x14ac:dyDescent="0.25">
      <c r="A134" s="18" t="s">
        <v>56</v>
      </c>
      <c r="B134" s="16" t="s">
        <v>2</v>
      </c>
      <c r="C134" s="19">
        <v>1.7</v>
      </c>
      <c r="D134" s="19">
        <v>1.6</v>
      </c>
      <c r="E134" s="19">
        <v>1.1000000000000001</v>
      </c>
      <c r="F134" s="19">
        <v>1.1000000000000001</v>
      </c>
      <c r="G134" s="19">
        <v>0.5</v>
      </c>
      <c r="H134" s="19">
        <v>0.8</v>
      </c>
      <c r="I134" s="19">
        <v>0.2</v>
      </c>
      <c r="J134" s="81">
        <v>0.4</v>
      </c>
      <c r="K134" s="83"/>
      <c r="L134" s="83"/>
      <c r="M134" s="18" t="s">
        <v>56</v>
      </c>
      <c r="N134" s="16" t="s">
        <v>2</v>
      </c>
      <c r="O134" s="93">
        <f t="shared" ref="O134:V134" si="15">C134*O124</f>
        <v>3.9708029197080297</v>
      </c>
      <c r="P134" s="93">
        <f t="shared" si="15"/>
        <v>3.540802213001383</v>
      </c>
      <c r="Q134" s="93">
        <f t="shared" si="15"/>
        <v>0</v>
      </c>
      <c r="R134" s="93">
        <f t="shared" si="15"/>
        <v>0</v>
      </c>
      <c r="S134" s="93">
        <f t="shared" si="15"/>
        <v>8.6956521739130448</v>
      </c>
      <c r="T134" s="93">
        <f t="shared" si="15"/>
        <v>6.9565217391304346</v>
      </c>
      <c r="U134" s="93">
        <f t="shared" si="15"/>
        <v>0.96969696969696972</v>
      </c>
      <c r="V134" s="94">
        <f t="shared" si="15"/>
        <v>0</v>
      </c>
      <c r="W134" s="87">
        <f t="shared" si="6"/>
        <v>24.133476015449862</v>
      </c>
      <c r="X134" s="73">
        <f>AN124</f>
        <v>24</v>
      </c>
      <c r="Y134" s="107">
        <f t="shared" si="7"/>
        <v>0.13347601544986176</v>
      </c>
    </row>
    <row r="135" spans="1:25" ht="25.5" x14ac:dyDescent="0.25">
      <c r="A135" s="20" t="s">
        <v>57</v>
      </c>
      <c r="B135" s="21" t="s">
        <v>2</v>
      </c>
      <c r="C135" s="21">
        <v>16.7</v>
      </c>
      <c r="D135" s="21">
        <v>27.8</v>
      </c>
      <c r="E135" s="21">
        <v>12.3</v>
      </c>
      <c r="F135" s="21">
        <v>12.4</v>
      </c>
      <c r="G135" s="21">
        <v>2.9</v>
      </c>
      <c r="H135" s="21">
        <v>9.6</v>
      </c>
      <c r="I135" s="21">
        <v>4</v>
      </c>
      <c r="J135" s="80">
        <v>2.6</v>
      </c>
      <c r="K135" s="83"/>
      <c r="L135" s="83"/>
      <c r="M135" s="20" t="s">
        <v>57</v>
      </c>
      <c r="N135" s="21" t="s">
        <v>2</v>
      </c>
      <c r="O135" s="90">
        <f t="shared" ref="O135:V135" si="16">C135*O124</f>
        <v>39.007299270072998</v>
      </c>
      <c r="P135" s="90">
        <f t="shared" si="16"/>
        <v>61.521438450899026</v>
      </c>
      <c r="Q135" s="90">
        <f t="shared" si="16"/>
        <v>0</v>
      </c>
      <c r="R135" s="90">
        <f t="shared" si="16"/>
        <v>0</v>
      </c>
      <c r="S135" s="90">
        <f t="shared" si="16"/>
        <v>50.434782608695656</v>
      </c>
      <c r="T135" s="90">
        <f t="shared" si="16"/>
        <v>83.478260869565204</v>
      </c>
      <c r="U135" s="90">
        <f t="shared" si="16"/>
        <v>19.393939393939394</v>
      </c>
      <c r="V135" s="91">
        <f t="shared" si="16"/>
        <v>0</v>
      </c>
      <c r="W135" s="92">
        <f t="shared" si="6"/>
        <v>253.83572059317228</v>
      </c>
      <c r="X135" s="105">
        <f>AO124</f>
        <v>102</v>
      </c>
      <c r="Y135" s="107">
        <f t="shared" si="7"/>
        <v>151.83572059317228</v>
      </c>
    </row>
    <row r="136" spans="1:25" ht="25.5" x14ac:dyDescent="0.25">
      <c r="A136" s="18" t="s">
        <v>60</v>
      </c>
      <c r="B136" s="16" t="s">
        <v>2</v>
      </c>
      <c r="C136" s="19">
        <v>1.8</v>
      </c>
      <c r="D136" s="19">
        <v>1.7</v>
      </c>
      <c r="E136" s="19">
        <v>1.21</v>
      </c>
      <c r="F136" s="19">
        <v>1.6</v>
      </c>
      <c r="G136" s="19">
        <v>0.4</v>
      </c>
      <c r="H136" s="19">
        <v>0.7</v>
      </c>
      <c r="I136" s="19">
        <v>0.2</v>
      </c>
      <c r="J136" s="81">
        <v>0.3</v>
      </c>
      <c r="K136" s="83"/>
      <c r="L136" s="83"/>
      <c r="M136" s="18" t="s">
        <v>60</v>
      </c>
      <c r="N136" s="16" t="s">
        <v>2</v>
      </c>
      <c r="O136" s="93">
        <f t="shared" ref="O136:V136" si="17">C136*O124</f>
        <v>4.2043795620437958</v>
      </c>
      <c r="P136" s="93">
        <f t="shared" si="17"/>
        <v>3.7621023513139691</v>
      </c>
      <c r="Q136" s="93">
        <f t="shared" si="17"/>
        <v>0</v>
      </c>
      <c r="R136" s="93">
        <f t="shared" si="17"/>
        <v>0</v>
      </c>
      <c r="S136" s="93">
        <f t="shared" si="17"/>
        <v>6.9565217391304364</v>
      </c>
      <c r="T136" s="93">
        <f t="shared" si="17"/>
        <v>6.0869565217391299</v>
      </c>
      <c r="U136" s="93">
        <f t="shared" si="17"/>
        <v>0.96969696969696972</v>
      </c>
      <c r="V136" s="94">
        <f t="shared" si="17"/>
        <v>0</v>
      </c>
      <c r="W136" s="87">
        <f t="shared" si="6"/>
        <v>21.9796571439243</v>
      </c>
      <c r="X136" s="73">
        <f>AP124</f>
        <v>32</v>
      </c>
      <c r="Y136" s="107">
        <f t="shared" si="7"/>
        <v>-10.0203428560757</v>
      </c>
    </row>
    <row r="137" spans="1:25" ht="25.5" x14ac:dyDescent="0.25">
      <c r="A137" s="20" t="s">
        <v>61</v>
      </c>
      <c r="B137" s="21" t="s">
        <v>7</v>
      </c>
      <c r="C137" s="21">
        <v>92</v>
      </c>
      <c r="D137" s="21">
        <v>89</v>
      </c>
      <c r="E137" s="21">
        <v>102</v>
      </c>
      <c r="F137" s="21">
        <v>373</v>
      </c>
      <c r="G137" s="21">
        <v>61</v>
      </c>
      <c r="H137" s="21">
        <v>119</v>
      </c>
      <c r="I137" s="21">
        <v>8</v>
      </c>
      <c r="J137" s="80">
        <v>31</v>
      </c>
      <c r="K137" s="83"/>
      <c r="L137" s="83"/>
      <c r="M137" s="20" t="s">
        <v>61</v>
      </c>
      <c r="N137" s="21" t="s">
        <v>7</v>
      </c>
      <c r="O137" s="95">
        <f t="shared" ref="O137:V137" si="18">C137*O124</f>
        <v>214.89051094890513</v>
      </c>
      <c r="P137" s="95">
        <f t="shared" si="18"/>
        <v>196.95712309820192</v>
      </c>
      <c r="Q137" s="95">
        <f t="shared" si="18"/>
        <v>0</v>
      </c>
      <c r="R137" s="95">
        <f t="shared" si="18"/>
        <v>0</v>
      </c>
      <c r="S137" s="95">
        <f t="shared" si="18"/>
        <v>1060.8695652173915</v>
      </c>
      <c r="T137" s="95">
        <f t="shared" si="18"/>
        <v>1034.782608695652</v>
      </c>
      <c r="U137" s="95">
        <f t="shared" si="18"/>
        <v>38.787878787878789</v>
      </c>
      <c r="V137" s="96">
        <f t="shared" si="18"/>
        <v>0</v>
      </c>
      <c r="W137" s="92">
        <f t="shared" si="6"/>
        <v>2546.2876867480295</v>
      </c>
      <c r="X137" s="105">
        <f>AQ124</f>
        <v>1135</v>
      </c>
      <c r="Y137" s="107">
        <f t="shared" si="7"/>
        <v>1411.2876867480295</v>
      </c>
    </row>
    <row r="138" spans="1:25" x14ac:dyDescent="0.25">
      <c r="A138" s="18" t="s">
        <v>62</v>
      </c>
      <c r="B138" s="16" t="s">
        <v>7</v>
      </c>
      <c r="C138" s="19">
        <v>5.5</v>
      </c>
      <c r="D138" s="19">
        <v>5.4</v>
      </c>
      <c r="E138" s="19">
        <v>2.11</v>
      </c>
      <c r="F138" s="19">
        <v>3</v>
      </c>
      <c r="G138" s="19">
        <v>1</v>
      </c>
      <c r="H138" s="19">
        <v>1.8</v>
      </c>
      <c r="I138" s="19">
        <v>1.9</v>
      </c>
      <c r="J138" s="81">
        <v>2.2999999999999998</v>
      </c>
      <c r="K138" s="83"/>
      <c r="L138" s="83"/>
      <c r="M138" s="18" t="s">
        <v>62</v>
      </c>
      <c r="N138" s="16" t="s">
        <v>7</v>
      </c>
      <c r="O138" s="99">
        <f t="shared" ref="O138:V138" si="19">C138*O124</f>
        <v>12.846715328467155</v>
      </c>
      <c r="P138" s="99">
        <f t="shared" si="19"/>
        <v>11.950207468879666</v>
      </c>
      <c r="Q138" s="99">
        <f t="shared" si="19"/>
        <v>0</v>
      </c>
      <c r="R138" s="99">
        <f t="shared" si="19"/>
        <v>0</v>
      </c>
      <c r="S138" s="99">
        <f t="shared" si="19"/>
        <v>17.39130434782609</v>
      </c>
      <c r="T138" s="99">
        <f t="shared" si="19"/>
        <v>15.652173913043478</v>
      </c>
      <c r="U138" s="99">
        <f t="shared" si="19"/>
        <v>9.2121212121212128</v>
      </c>
      <c r="V138" s="100">
        <f t="shared" si="19"/>
        <v>0</v>
      </c>
      <c r="W138" s="101">
        <f t="shared" si="6"/>
        <v>67.052522270337604</v>
      </c>
      <c r="X138" s="106">
        <f>AR124</f>
        <v>130</v>
      </c>
      <c r="Y138" s="107">
        <f t="shared" si="7"/>
        <v>-62.947477729662396</v>
      </c>
    </row>
    <row r="139" spans="1:25" x14ac:dyDescent="0.25">
      <c r="A139" s="20" t="s">
        <v>9</v>
      </c>
      <c r="B139" s="21" t="s">
        <v>7</v>
      </c>
      <c r="C139" s="21">
        <v>21.2</v>
      </c>
      <c r="D139" s="21">
        <v>25.4</v>
      </c>
      <c r="E139" s="21">
        <v>20.9</v>
      </c>
      <c r="F139" s="21">
        <v>20.2</v>
      </c>
      <c r="G139" s="21">
        <v>5.8</v>
      </c>
      <c r="H139" s="21">
        <v>8.1</v>
      </c>
      <c r="I139" s="21">
        <v>3.3</v>
      </c>
      <c r="J139" s="80">
        <v>7.1</v>
      </c>
      <c r="K139" s="83"/>
      <c r="L139" s="83"/>
      <c r="M139" s="20" t="s">
        <v>9</v>
      </c>
      <c r="N139" s="21" t="s">
        <v>7</v>
      </c>
      <c r="O139" s="90">
        <f t="shared" ref="O139:V139" si="20">C139*O124</f>
        <v>49.518248175182485</v>
      </c>
      <c r="P139" s="90">
        <f t="shared" si="20"/>
        <v>56.210235131396949</v>
      </c>
      <c r="Q139" s="90">
        <f t="shared" si="20"/>
        <v>0</v>
      </c>
      <c r="R139" s="90">
        <f t="shared" si="20"/>
        <v>0</v>
      </c>
      <c r="S139" s="90">
        <f t="shared" si="20"/>
        <v>100.86956521739131</v>
      </c>
      <c r="T139" s="90">
        <f t="shared" si="20"/>
        <v>70.434782608695642</v>
      </c>
      <c r="U139" s="90">
        <f t="shared" si="20"/>
        <v>16</v>
      </c>
      <c r="V139" s="91">
        <f t="shared" si="20"/>
        <v>0</v>
      </c>
      <c r="W139" s="92">
        <f t="shared" si="6"/>
        <v>293.03283113266639</v>
      </c>
      <c r="X139" s="105">
        <f>AS124</f>
        <v>850</v>
      </c>
      <c r="Y139" s="107">
        <f t="shared" si="7"/>
        <v>-556.96716886733361</v>
      </c>
    </row>
    <row r="140" spans="1:25" ht="38.25" x14ac:dyDescent="0.25">
      <c r="A140" s="18" t="s">
        <v>63</v>
      </c>
      <c r="B140" s="16" t="s">
        <v>7</v>
      </c>
      <c r="C140" s="19">
        <v>94</v>
      </c>
      <c r="D140" s="19">
        <v>60.2</v>
      </c>
      <c r="E140" s="19">
        <v>68.5</v>
      </c>
      <c r="F140" s="19">
        <v>52</v>
      </c>
      <c r="G140" s="19">
        <v>4</v>
      </c>
      <c r="H140" s="19">
        <v>26</v>
      </c>
      <c r="I140" s="19">
        <v>11.1</v>
      </c>
      <c r="J140" s="81">
        <v>21.5</v>
      </c>
      <c r="K140" s="83"/>
      <c r="L140" s="83"/>
      <c r="M140" s="18" t="s">
        <v>63</v>
      </c>
      <c r="N140" s="16" t="s">
        <v>7</v>
      </c>
      <c r="O140" s="93">
        <f t="shared" ref="O140:V140" si="21">C140*O124</f>
        <v>219.56204379562047</v>
      </c>
      <c r="P140" s="93">
        <f t="shared" si="21"/>
        <v>133.22268326417702</v>
      </c>
      <c r="Q140" s="93">
        <f t="shared" si="21"/>
        <v>0</v>
      </c>
      <c r="R140" s="93">
        <f t="shared" si="21"/>
        <v>0</v>
      </c>
      <c r="S140" s="93">
        <f t="shared" si="21"/>
        <v>69.565217391304358</v>
      </c>
      <c r="T140" s="93">
        <f t="shared" si="21"/>
        <v>226.08695652173913</v>
      </c>
      <c r="U140" s="93">
        <f t="shared" si="21"/>
        <v>53.81818181818182</v>
      </c>
      <c r="V140" s="94">
        <f t="shared" si="21"/>
        <v>0</v>
      </c>
      <c r="W140" s="92">
        <f t="shared" si="6"/>
        <v>702.2550827910228</v>
      </c>
      <c r="X140" s="105">
        <f>AU124</f>
        <v>850</v>
      </c>
      <c r="Y140" s="107">
        <f t="shared" si="7"/>
        <v>-147.7449172089772</v>
      </c>
    </row>
    <row r="141" spans="1:25" ht="25.5" x14ac:dyDescent="0.25">
      <c r="A141" s="20" t="s">
        <v>11</v>
      </c>
      <c r="B141" s="21" t="s">
        <v>7</v>
      </c>
      <c r="C141" s="21">
        <v>0.1</v>
      </c>
      <c r="D141" s="21">
        <v>0.2</v>
      </c>
      <c r="E141" s="21">
        <v>0.24</v>
      </c>
      <c r="F141" s="21">
        <v>0.14000000000000001</v>
      </c>
      <c r="G141" s="21">
        <v>7.0000000000000007E-2</v>
      </c>
      <c r="H141" s="21">
        <v>0.39</v>
      </c>
      <c r="I141" s="21">
        <v>0.1</v>
      </c>
      <c r="J141" s="80">
        <v>0.02</v>
      </c>
      <c r="K141" s="83"/>
      <c r="L141" s="83"/>
      <c r="M141" s="20" t="s">
        <v>11</v>
      </c>
      <c r="N141" s="21" t="s">
        <v>7</v>
      </c>
      <c r="O141" s="88">
        <f t="shared" ref="O141:V141" si="22">C141*O124</f>
        <v>0.23357664233576647</v>
      </c>
      <c r="P141" s="88">
        <f t="shared" si="22"/>
        <v>0.44260027662517287</v>
      </c>
      <c r="Q141" s="88">
        <f t="shared" si="22"/>
        <v>0</v>
      </c>
      <c r="R141" s="88">
        <f t="shared" si="22"/>
        <v>0</v>
      </c>
      <c r="S141" s="88">
        <f t="shared" si="22"/>
        <v>1.2173913043478264</v>
      </c>
      <c r="T141" s="88">
        <f t="shared" si="22"/>
        <v>3.3913043478260869</v>
      </c>
      <c r="U141" s="88">
        <f t="shared" si="22"/>
        <v>0.48484848484848486</v>
      </c>
      <c r="V141" s="89">
        <f t="shared" si="22"/>
        <v>0</v>
      </c>
      <c r="W141" s="102">
        <f t="shared" si="6"/>
        <v>5.7697210559833376</v>
      </c>
      <c r="X141" s="72">
        <f>AT124</f>
        <v>9.9</v>
      </c>
      <c r="Y141" s="107">
        <f t="shared" si="7"/>
        <v>-4.1302789440166627</v>
      </c>
    </row>
    <row r="142" spans="1:25" x14ac:dyDescent="0.25">
      <c r="A142" s="18" t="s">
        <v>12</v>
      </c>
      <c r="B142" s="16" t="s">
        <v>7</v>
      </c>
      <c r="C142" s="19">
        <v>0.4</v>
      </c>
      <c r="D142" s="19">
        <v>0.3</v>
      </c>
      <c r="E142" s="19">
        <v>0.32</v>
      </c>
      <c r="F142" s="19">
        <v>0.46</v>
      </c>
      <c r="G142" s="19">
        <v>0.06</v>
      </c>
      <c r="H142" s="19">
        <v>0.1</v>
      </c>
      <c r="I142" s="19">
        <v>0.01</v>
      </c>
      <c r="J142" s="81">
        <v>0.17</v>
      </c>
      <c r="K142" s="83"/>
      <c r="L142" s="83"/>
      <c r="M142" s="18" t="s">
        <v>12</v>
      </c>
      <c r="N142" s="16" t="s">
        <v>7</v>
      </c>
      <c r="O142" s="103">
        <f t="shared" ref="O142:V142" si="23">C142*O124</f>
        <v>0.93430656934306588</v>
      </c>
      <c r="P142" s="103">
        <f t="shared" si="23"/>
        <v>0.6639004149377592</v>
      </c>
      <c r="Q142" s="103">
        <f t="shared" si="23"/>
        <v>0</v>
      </c>
      <c r="R142" s="103">
        <f t="shared" si="23"/>
        <v>0</v>
      </c>
      <c r="S142" s="103">
        <f t="shared" si="23"/>
        <v>1.0434782608695654</v>
      </c>
      <c r="T142" s="103">
        <f t="shared" si="23"/>
        <v>0.86956521739130432</v>
      </c>
      <c r="U142" s="103">
        <f t="shared" si="23"/>
        <v>4.8484848484848485E-2</v>
      </c>
      <c r="V142" s="104">
        <f t="shared" si="23"/>
        <v>0</v>
      </c>
      <c r="W142" s="102">
        <f t="shared" si="6"/>
        <v>3.5597353110265431</v>
      </c>
      <c r="X142" s="72">
        <f>AV124</f>
        <v>11.4</v>
      </c>
      <c r="Y142" s="107">
        <f t="shared" si="7"/>
        <v>-7.8402646889734573</v>
      </c>
    </row>
    <row r="143" spans="1:25" ht="25.5" x14ac:dyDescent="0.25">
      <c r="A143" s="20" t="s">
        <v>13</v>
      </c>
      <c r="B143" s="21" t="s">
        <v>7</v>
      </c>
      <c r="C143" s="21">
        <v>15</v>
      </c>
      <c r="D143" s="21">
        <v>25</v>
      </c>
      <c r="E143" s="21">
        <v>15</v>
      </c>
      <c r="F143" s="21">
        <v>4</v>
      </c>
      <c r="G143" s="21">
        <v>20</v>
      </c>
      <c r="H143" s="21">
        <v>30</v>
      </c>
      <c r="I143" s="21">
        <v>0.1</v>
      </c>
      <c r="J143" s="80">
        <v>0.3</v>
      </c>
      <c r="K143" s="83"/>
      <c r="L143" s="83"/>
      <c r="M143" s="20" t="s">
        <v>13</v>
      </c>
      <c r="N143" s="21" t="s">
        <v>7</v>
      </c>
      <c r="O143" s="90">
        <f t="shared" ref="O143:V143" si="24">C143*O124</f>
        <v>35.03649635036497</v>
      </c>
      <c r="P143" s="90">
        <f t="shared" si="24"/>
        <v>55.325034578146607</v>
      </c>
      <c r="Q143" s="90">
        <f t="shared" si="24"/>
        <v>0</v>
      </c>
      <c r="R143" s="90">
        <f t="shared" si="24"/>
        <v>0</v>
      </c>
      <c r="S143" s="90">
        <f t="shared" si="24"/>
        <v>347.82608695652181</v>
      </c>
      <c r="T143" s="90">
        <f t="shared" si="24"/>
        <v>260.86956521739131</v>
      </c>
      <c r="U143" s="90">
        <f t="shared" si="24"/>
        <v>0.48484848484848486</v>
      </c>
      <c r="V143" s="91">
        <f t="shared" si="24"/>
        <v>0</v>
      </c>
      <c r="W143" s="92">
        <f t="shared" si="6"/>
        <v>699.54203158727319</v>
      </c>
      <c r="X143" s="105">
        <f>AW124</f>
        <v>640</v>
      </c>
      <c r="Y143" s="107">
        <f t="shared" si="7"/>
        <v>59.542031587273186</v>
      </c>
    </row>
    <row r="144" spans="1:25" x14ac:dyDescent="0.25">
      <c r="A144" s="18" t="s">
        <v>72</v>
      </c>
      <c r="B144" s="16" t="s">
        <v>64</v>
      </c>
      <c r="C144" s="19">
        <v>150</v>
      </c>
      <c r="D144" s="19">
        <v>250</v>
      </c>
      <c r="E144" s="19">
        <v>250</v>
      </c>
      <c r="F144" s="19">
        <v>10</v>
      </c>
      <c r="G144" s="19">
        <v>50</v>
      </c>
      <c r="H144" s="19">
        <v>160</v>
      </c>
      <c r="I144" s="19">
        <v>0</v>
      </c>
      <c r="J144" s="81">
        <v>0</v>
      </c>
      <c r="K144" s="83"/>
      <c r="L144" s="83"/>
      <c r="M144" s="18" t="s">
        <v>72</v>
      </c>
      <c r="N144" s="16" t="s">
        <v>64</v>
      </c>
      <c r="O144" s="97">
        <f t="shared" ref="O144:V144" si="25">C144*O124</f>
        <v>350.36496350364968</v>
      </c>
      <c r="P144" s="97">
        <f t="shared" si="25"/>
        <v>553.25034578146608</v>
      </c>
      <c r="Q144" s="97">
        <f t="shared" si="25"/>
        <v>0</v>
      </c>
      <c r="R144" s="97">
        <f t="shared" si="25"/>
        <v>0</v>
      </c>
      <c r="S144" s="97">
        <f t="shared" si="25"/>
        <v>869.56521739130449</v>
      </c>
      <c r="T144" s="97">
        <f t="shared" si="25"/>
        <v>1391.304347826087</v>
      </c>
      <c r="U144" s="97">
        <f t="shared" si="25"/>
        <v>0</v>
      </c>
      <c r="V144" s="98">
        <f t="shared" si="25"/>
        <v>0</v>
      </c>
      <c r="W144" s="92">
        <f t="shared" si="6"/>
        <v>3164.4848745025074</v>
      </c>
      <c r="X144" s="105">
        <f>AX124*1000</f>
        <v>14200</v>
      </c>
      <c r="Y144" s="108">
        <f t="shared" si="7"/>
        <v>-11035.515125497492</v>
      </c>
    </row>
    <row r="145" spans="1:25" x14ac:dyDescent="0.25">
      <c r="A145" s="20" t="s">
        <v>73</v>
      </c>
      <c r="B145" s="21" t="s">
        <v>7</v>
      </c>
      <c r="C145" s="21">
        <v>60</v>
      </c>
      <c r="D145" s="21">
        <v>100</v>
      </c>
      <c r="E145" s="21">
        <v>63</v>
      </c>
      <c r="F145" s="21">
        <v>0</v>
      </c>
      <c r="G145" s="21">
        <v>46</v>
      </c>
      <c r="H145" s="21">
        <v>45</v>
      </c>
      <c r="I145" s="21">
        <v>0.7</v>
      </c>
      <c r="J145" s="80">
        <v>0.4</v>
      </c>
      <c r="K145" s="83"/>
      <c r="L145" s="83"/>
      <c r="M145" s="20" t="s">
        <v>73</v>
      </c>
      <c r="N145" s="21" t="s">
        <v>7</v>
      </c>
      <c r="O145" s="95">
        <f t="shared" ref="O145:V145" si="26">C145*O124</f>
        <v>140.14598540145988</v>
      </c>
      <c r="P145" s="95">
        <f t="shared" si="26"/>
        <v>221.30013831258643</v>
      </c>
      <c r="Q145" s="95">
        <f t="shared" si="26"/>
        <v>0</v>
      </c>
      <c r="R145" s="95">
        <f t="shared" si="26"/>
        <v>0</v>
      </c>
      <c r="S145" s="95">
        <f t="shared" si="26"/>
        <v>800.00000000000011</v>
      </c>
      <c r="T145" s="95">
        <f t="shared" si="26"/>
        <v>391.30434782608694</v>
      </c>
      <c r="U145" s="95">
        <f t="shared" si="26"/>
        <v>3.393939393939394</v>
      </c>
      <c r="V145" s="96">
        <f t="shared" si="26"/>
        <v>0</v>
      </c>
      <c r="W145" s="92">
        <f t="shared" si="6"/>
        <v>1556.1444109340728</v>
      </c>
      <c r="X145" s="105">
        <f>AY124</f>
        <v>570</v>
      </c>
      <c r="Y145" s="107">
        <f t="shared" si="7"/>
        <v>986.14441093407277</v>
      </c>
    </row>
    <row r="146" spans="1:25" x14ac:dyDescent="0.25">
      <c r="K146" s="65"/>
      <c r="L146" s="65"/>
      <c r="M146" s="65"/>
      <c r="N146" s="65"/>
      <c r="O146" s="65"/>
      <c r="P146" s="65"/>
    </row>
    <row r="148" spans="1:25" x14ac:dyDescent="0.25">
      <c r="A148" t="s">
        <v>223</v>
      </c>
    </row>
    <row r="149" spans="1:25" x14ac:dyDescent="0.25">
      <c r="A149" t="s">
        <v>224</v>
      </c>
    </row>
    <row r="152" spans="1:25" x14ac:dyDescent="0.25">
      <c r="A152" t="s">
        <v>228</v>
      </c>
    </row>
    <row r="153" spans="1:25" x14ac:dyDescent="0.25">
      <c r="A153" s="68" t="s">
        <v>229</v>
      </c>
    </row>
    <row r="154" spans="1:25" x14ac:dyDescent="0.25">
      <c r="B154" t="s">
        <v>204</v>
      </c>
    </row>
    <row r="155" spans="1:25" x14ac:dyDescent="0.25">
      <c r="B155" t="s">
        <v>205</v>
      </c>
    </row>
    <row r="156" spans="1:25" x14ac:dyDescent="0.25">
      <c r="B156" t="s">
        <v>206</v>
      </c>
    </row>
    <row r="157" spans="1:25" x14ac:dyDescent="0.25">
      <c r="B157" t="s">
        <v>207</v>
      </c>
    </row>
    <row r="159" spans="1:25" x14ac:dyDescent="0.25">
      <c r="B159" t="s">
        <v>230</v>
      </c>
    </row>
    <row r="160" spans="1:25" x14ac:dyDescent="0.25">
      <c r="C160" t="s">
        <v>231</v>
      </c>
    </row>
    <row r="161" spans="1:17" x14ac:dyDescent="0.25">
      <c r="D161" t="s">
        <v>234</v>
      </c>
      <c r="H161" s="85">
        <f>Y126</f>
        <v>-48</v>
      </c>
      <c r="I161" t="s">
        <v>232</v>
      </c>
      <c r="J161" t="s">
        <v>233</v>
      </c>
      <c r="K161" s="164">
        <f>Y128</f>
        <v>-501.36933171688656</v>
      </c>
      <c r="L161" s="165"/>
      <c r="M161" t="s">
        <v>69</v>
      </c>
    </row>
    <row r="162" spans="1:17" x14ac:dyDescent="0.25">
      <c r="D162" t="s">
        <v>237</v>
      </c>
      <c r="F162" s="85">
        <f>Y126</f>
        <v>-48</v>
      </c>
      <c r="G162" t="s">
        <v>232</v>
      </c>
      <c r="H162" t="s">
        <v>236</v>
      </c>
      <c r="I162" s="114">
        <f>X126</f>
        <v>160</v>
      </c>
      <c r="J162" s="8" t="s">
        <v>194</v>
      </c>
      <c r="K162" s="166">
        <f>W126</f>
        <v>112</v>
      </c>
      <c r="L162" s="166"/>
      <c r="M162" t="s">
        <v>191</v>
      </c>
    </row>
    <row r="163" spans="1:17" x14ac:dyDescent="0.25">
      <c r="D163" t="s">
        <v>235</v>
      </c>
      <c r="F163" s="117">
        <f>Y128</f>
        <v>-501.36933171688656</v>
      </c>
      <c r="G163" t="s">
        <v>2</v>
      </c>
      <c r="H163" t="s">
        <v>236</v>
      </c>
      <c r="I163" s="116">
        <f>X128</f>
        <v>1420</v>
      </c>
      <c r="J163" s="8" t="s">
        <v>194</v>
      </c>
      <c r="K163" s="167">
        <f>W128</f>
        <v>918.63066828311344</v>
      </c>
      <c r="L163" s="168"/>
      <c r="M163" t="s">
        <v>191</v>
      </c>
    </row>
    <row r="165" spans="1:17" x14ac:dyDescent="0.25">
      <c r="B165" t="s">
        <v>238</v>
      </c>
    </row>
    <row r="166" spans="1:17" x14ac:dyDescent="0.25">
      <c r="C166" s="117">
        <f>ABS(F163)</f>
        <v>501.36933171688656</v>
      </c>
      <c r="D166" s="8" t="s">
        <v>161</v>
      </c>
      <c r="E166" s="85">
        <f>ABS(F162)</f>
        <v>48</v>
      </c>
      <c r="F166" s="8" t="s">
        <v>187</v>
      </c>
      <c r="G166" s="72">
        <f>C166/E166</f>
        <v>10.445194410768471</v>
      </c>
    </row>
    <row r="167" spans="1:17" x14ac:dyDescent="0.25">
      <c r="B167" t="s">
        <v>239</v>
      </c>
      <c r="Q167" s="118"/>
    </row>
    <row r="168" spans="1:17" x14ac:dyDescent="0.25">
      <c r="C168" t="s">
        <v>240</v>
      </c>
      <c r="G168" s="115">
        <f>'Корма для Ани институт'!M9</f>
        <v>85</v>
      </c>
      <c r="H168" s="63" t="s">
        <v>161</v>
      </c>
      <c r="I168" s="115">
        <f>'Корма для Ани институт'!M6</f>
        <v>12.7</v>
      </c>
      <c r="J168" s="8" t="s">
        <v>158</v>
      </c>
      <c r="K168" s="187">
        <f>G168/I168</f>
        <v>6.6929133858267722</v>
      </c>
      <c r="L168" s="187"/>
      <c r="M168" s="184" t="s">
        <v>241</v>
      </c>
      <c r="N168" s="119"/>
      <c r="O168" s="119"/>
      <c r="Q168" s="118"/>
    </row>
    <row r="169" spans="1:17" x14ac:dyDescent="0.25">
      <c r="C169" t="s">
        <v>242</v>
      </c>
      <c r="G169" s="115">
        <f>'Корма для Ани институт'!L9</f>
        <v>73</v>
      </c>
      <c r="H169" s="63" t="s">
        <v>161</v>
      </c>
      <c r="I169" s="115">
        <f>'Корма для Ани институт'!L6</f>
        <v>13.67</v>
      </c>
      <c r="J169" s="63" t="s">
        <v>158</v>
      </c>
      <c r="K169" s="187">
        <f t="shared" ref="K169:K171" si="27">G169/I169</f>
        <v>5.3401609363569857</v>
      </c>
      <c r="L169" s="187"/>
      <c r="M169" s="184" t="s">
        <v>241</v>
      </c>
    </row>
    <row r="170" spans="1:17" x14ac:dyDescent="0.25">
      <c r="C170" t="s">
        <v>243</v>
      </c>
      <c r="D170" s="8"/>
      <c r="G170" s="115">
        <f>'Корма для Ани институт'!N9</f>
        <v>324</v>
      </c>
      <c r="H170" s="63" t="s">
        <v>161</v>
      </c>
      <c r="I170" s="115">
        <f>'Корма для Ани институт'!N6</f>
        <v>10.44</v>
      </c>
      <c r="J170" s="63" t="s">
        <v>158</v>
      </c>
      <c r="K170" s="187">
        <f t="shared" si="27"/>
        <v>31.03448275862069</v>
      </c>
      <c r="L170" s="187"/>
      <c r="M170" s="184" t="s">
        <v>241</v>
      </c>
    </row>
    <row r="171" spans="1:17" x14ac:dyDescent="0.25">
      <c r="C171" t="s">
        <v>244</v>
      </c>
      <c r="D171" s="8"/>
      <c r="G171" s="115">
        <f>'Корма для Ани институт'!O9</f>
        <v>97</v>
      </c>
      <c r="H171" s="63" t="s">
        <v>161</v>
      </c>
      <c r="I171" s="115">
        <f>'Корма для Ани институт'!O6</f>
        <v>9.2799999999999994</v>
      </c>
      <c r="J171" s="63" t="s">
        <v>158</v>
      </c>
      <c r="K171" s="187">
        <f t="shared" si="27"/>
        <v>10.452586206896552</v>
      </c>
      <c r="L171" s="187"/>
      <c r="M171" s="184" t="s">
        <v>241</v>
      </c>
    </row>
    <row r="172" spans="1:17" x14ac:dyDescent="0.25">
      <c r="D172" s="63"/>
      <c r="M172" s="184"/>
    </row>
    <row r="173" spans="1:17" x14ac:dyDescent="0.25">
      <c r="D173" s="63"/>
      <c r="M173" s="184"/>
    </row>
    <row r="174" spans="1:17" x14ac:dyDescent="0.25">
      <c r="A174" t="s">
        <v>245</v>
      </c>
      <c r="D174" s="63"/>
      <c r="H174" s="40">
        <f>ABS(F162)</f>
        <v>48</v>
      </c>
      <c r="I174" s="63" t="s">
        <v>216</v>
      </c>
      <c r="J174" s="40">
        <v>4</v>
      </c>
      <c r="K174" t="s">
        <v>187</v>
      </c>
      <c r="L174" s="37">
        <f>H174/J174</f>
        <v>12</v>
      </c>
      <c r="M174" s="184" t="s">
        <v>246</v>
      </c>
    </row>
    <row r="175" spans="1:17" x14ac:dyDescent="0.25">
      <c r="B175" t="s">
        <v>247</v>
      </c>
      <c r="D175" s="63"/>
      <c r="E175" s="40">
        <f>L174</f>
        <v>12</v>
      </c>
      <c r="F175" s="63" t="s">
        <v>216</v>
      </c>
      <c r="G175" s="40">
        <f>'Корма для Ани институт'!O6</f>
        <v>9.2799999999999994</v>
      </c>
      <c r="H175" s="63" t="s">
        <v>187</v>
      </c>
      <c r="I175" s="72">
        <f>ROUND(E175/G175, 2)</f>
        <v>1.29</v>
      </c>
      <c r="J175" t="s">
        <v>146</v>
      </c>
      <c r="M175" s="184"/>
    </row>
    <row r="176" spans="1:17" x14ac:dyDescent="0.25">
      <c r="B176" t="s">
        <v>260</v>
      </c>
      <c r="D176" s="63"/>
      <c r="M176" s="184"/>
    </row>
    <row r="177" spans="1:28" x14ac:dyDescent="0.25">
      <c r="F177" s="40">
        <f>ABS(F162)</f>
        <v>48</v>
      </c>
      <c r="G177" s="63" t="s">
        <v>194</v>
      </c>
      <c r="H177" s="40">
        <f>E175</f>
        <v>12</v>
      </c>
      <c r="I177" s="63" t="s">
        <v>187</v>
      </c>
      <c r="J177" s="37">
        <f>F177-H177</f>
        <v>36</v>
      </c>
      <c r="K177" s="184" t="s">
        <v>246</v>
      </c>
      <c r="M177" s="184"/>
    </row>
    <row r="178" spans="1:28" x14ac:dyDescent="0.25">
      <c r="D178" s="63"/>
      <c r="F178" s="40">
        <f xml:space="preserve"> ROUND( ABS(F163), 0)</f>
        <v>501</v>
      </c>
      <c r="G178" s="63" t="s">
        <v>194</v>
      </c>
      <c r="H178" s="40">
        <f>G175</f>
        <v>9.2799999999999994</v>
      </c>
      <c r="I178" s="63" t="s">
        <v>187</v>
      </c>
      <c r="J178" s="37">
        <f>ROUND(F178-H178, 0)</f>
        <v>492</v>
      </c>
      <c r="K178" t="s">
        <v>69</v>
      </c>
    </row>
    <row r="179" spans="1:28" x14ac:dyDescent="0.25">
      <c r="B179" t="s">
        <v>248</v>
      </c>
      <c r="D179" s="63"/>
      <c r="F179" s="40">
        <f>J178</f>
        <v>492</v>
      </c>
      <c r="G179" s="63" t="s">
        <v>249</v>
      </c>
      <c r="H179" s="40">
        <f>J177</f>
        <v>36</v>
      </c>
      <c r="I179" s="66" t="s">
        <v>187</v>
      </c>
      <c r="J179" s="37">
        <f>ROUND(F179/H179, 2)</f>
        <v>13.67</v>
      </c>
    </row>
    <row r="180" spans="1:28" x14ac:dyDescent="0.25">
      <c r="D180" s="63"/>
    </row>
    <row r="181" spans="1:28" x14ac:dyDescent="0.25">
      <c r="A181" t="s">
        <v>252</v>
      </c>
      <c r="D181" s="63"/>
    </row>
    <row r="182" spans="1:28" x14ac:dyDescent="0.25">
      <c r="A182" t="s">
        <v>250</v>
      </c>
      <c r="C182" t="s">
        <v>240</v>
      </c>
      <c r="D182" s="63"/>
      <c r="F182" s="84">
        <f>K168</f>
        <v>6.6929133858267722</v>
      </c>
      <c r="G182" s="190" t="s">
        <v>253</v>
      </c>
      <c r="I182" s="195" t="s">
        <v>253</v>
      </c>
      <c r="J182" s="195"/>
      <c r="K182" s="197">
        <f xml:space="preserve"> ROUND( ABS( F186-H184), 2)</f>
        <v>20.59</v>
      </c>
      <c r="L182" s="196"/>
      <c r="M182" t="s">
        <v>254</v>
      </c>
      <c r="P182" s="63" t="s">
        <v>256</v>
      </c>
      <c r="Q182" s="199">
        <f>N184</f>
        <v>24.34</v>
      </c>
      <c r="R182" s="63" t="s">
        <v>187</v>
      </c>
      <c r="S182">
        <f>K182*Q182</f>
        <v>501.16059999999999</v>
      </c>
    </row>
    <row r="183" spans="1:28" x14ac:dyDescent="0.25">
      <c r="D183" s="63"/>
      <c r="G183" s="191"/>
      <c r="I183" s="195"/>
      <c r="J183" s="195"/>
    </row>
    <row r="184" spans="1:28" x14ac:dyDescent="0.25">
      <c r="B184" t="s">
        <v>251</v>
      </c>
      <c r="D184" s="63"/>
      <c r="H184" s="189">
        <f>G166</f>
        <v>10.445194410768471</v>
      </c>
      <c r="K184" s="168" t="s">
        <v>255</v>
      </c>
      <c r="L184" s="168"/>
      <c r="M184" s="63" t="s">
        <v>187</v>
      </c>
      <c r="N184" s="198">
        <f>K182+K186</f>
        <v>24.34</v>
      </c>
      <c r="O184" t="s">
        <v>257</v>
      </c>
      <c r="S184" s="115">
        <f>J177</f>
        <v>36</v>
      </c>
      <c r="T184" s="200" t="str">
        <f>K177</f>
        <v>МДж Эн</v>
      </c>
    </row>
    <row r="185" spans="1:28" x14ac:dyDescent="0.25">
      <c r="D185" s="63"/>
      <c r="G185" s="192" t="s">
        <v>253</v>
      </c>
      <c r="I185" s="194" t="s">
        <v>253</v>
      </c>
      <c r="J185" s="194"/>
    </row>
    <row r="186" spans="1:28" x14ac:dyDescent="0.25">
      <c r="A186" t="s">
        <v>250</v>
      </c>
      <c r="C186" t="s">
        <v>243</v>
      </c>
      <c r="D186" s="63"/>
      <c r="F186" s="84">
        <f>K170</f>
        <v>31.03448275862069</v>
      </c>
      <c r="G186" s="193"/>
      <c r="I186" s="194"/>
      <c r="J186" s="194"/>
      <c r="K186" s="196">
        <f xml:space="preserve"> ROUND( ABS(F182-H184), 2)</f>
        <v>3.75</v>
      </c>
      <c r="L186" s="196"/>
      <c r="M186" t="s">
        <v>254</v>
      </c>
    </row>
    <row r="187" spans="1:28" x14ac:dyDescent="0.25">
      <c r="D187" s="63"/>
      <c r="I187" s="186"/>
      <c r="J187" s="186"/>
    </row>
    <row r="188" spans="1:28" x14ac:dyDescent="0.25">
      <c r="D188" s="63"/>
    </row>
    <row r="189" spans="1:28" x14ac:dyDescent="0.25">
      <c r="C189" t="s">
        <v>261</v>
      </c>
      <c r="D189" s="8"/>
      <c r="F189" s="115">
        <f>S184</f>
        <v>36</v>
      </c>
      <c r="G189" s="201" t="str">
        <f>T184</f>
        <v>МДж Эн</v>
      </c>
      <c r="H189" s="63" t="s">
        <v>187</v>
      </c>
      <c r="I189" s="84">
        <f>N184</f>
        <v>24.34</v>
      </c>
      <c r="J189" t="s">
        <v>258</v>
      </c>
      <c r="K189" s="185"/>
      <c r="L189" s="185"/>
      <c r="M189" s="184"/>
    </row>
    <row r="190" spans="1:28" x14ac:dyDescent="0.25">
      <c r="F190" s="115" t="s">
        <v>259</v>
      </c>
      <c r="G190" s="200" t="str">
        <f>T184</f>
        <v>МДж Эн</v>
      </c>
      <c r="H190" s="63" t="s">
        <v>187</v>
      </c>
      <c r="I190" s="115">
        <v>1</v>
      </c>
      <c r="J190" t="s">
        <v>258</v>
      </c>
      <c r="L190" s="115" t="str">
        <f>F190</f>
        <v>X</v>
      </c>
      <c r="M190" s="63" t="s">
        <v>187</v>
      </c>
      <c r="N190" s="115">
        <f>F189</f>
        <v>36</v>
      </c>
      <c r="O190" s="63" t="s">
        <v>256</v>
      </c>
      <c r="P190" s="115">
        <f>I190</f>
        <v>1</v>
      </c>
      <c r="Q190" s="63" t="s">
        <v>249</v>
      </c>
      <c r="R190" s="202">
        <f>I189</f>
        <v>24.34</v>
      </c>
      <c r="S190" s="202"/>
      <c r="T190" s="63" t="s">
        <v>187</v>
      </c>
      <c r="U190" s="203">
        <f>ROUND( N190*P190/R190, 2)</f>
        <v>1.48</v>
      </c>
      <c r="V190" s="203"/>
      <c r="W190" s="200" t="str">
        <f>G190</f>
        <v>МДж Эн</v>
      </c>
    </row>
    <row r="192" spans="1:28" x14ac:dyDescent="0.25">
      <c r="C192" t="s">
        <v>240</v>
      </c>
      <c r="F192" s="204">
        <f>K182</f>
        <v>20.59</v>
      </c>
      <c r="G192" s="63" t="s">
        <v>189</v>
      </c>
      <c r="H192" s="40">
        <f>U190</f>
        <v>1.48</v>
      </c>
      <c r="I192" s="37">
        <f>F192*H192</f>
        <v>30.473199999999999</v>
      </c>
      <c r="J192" s="201" t="str">
        <f>W190</f>
        <v>МДж Эн</v>
      </c>
      <c r="L192" s="119" t="s">
        <v>263</v>
      </c>
      <c r="M192" s="119"/>
      <c r="N192" s="119"/>
      <c r="O192" s="119"/>
      <c r="P192" s="119"/>
      <c r="Q192" s="119"/>
      <c r="R192" s="119"/>
      <c r="W192" s="40">
        <f>ROUND( I192, 2)</f>
        <v>30.47</v>
      </c>
      <c r="X192" s="63" t="s">
        <v>249</v>
      </c>
      <c r="Y192" s="40">
        <f>'Корма для Ани институт'!M6</f>
        <v>12.7</v>
      </c>
      <c r="Z192" s="63" t="s">
        <v>187</v>
      </c>
      <c r="AA192" s="37">
        <f>ROUND( W192/Y192, 2)</f>
        <v>2.4</v>
      </c>
      <c r="AB192" t="s">
        <v>146</v>
      </c>
    </row>
    <row r="193" spans="1:34" x14ac:dyDescent="0.25">
      <c r="C193" t="s">
        <v>243</v>
      </c>
      <c r="F193" s="40">
        <f>K186</f>
        <v>3.75</v>
      </c>
      <c r="G193" s="63" t="s">
        <v>189</v>
      </c>
      <c r="H193" s="40">
        <f>U190</f>
        <v>1.48</v>
      </c>
      <c r="I193" s="37">
        <f>F193*H193</f>
        <v>5.55</v>
      </c>
      <c r="J193" s="200" t="str">
        <f>K177</f>
        <v>МДж Эн</v>
      </c>
      <c r="L193" s="119" t="s">
        <v>263</v>
      </c>
      <c r="W193" s="40">
        <f>I193</f>
        <v>5.55</v>
      </c>
      <c r="X193" s="63" t="s">
        <v>249</v>
      </c>
      <c r="Y193" s="40">
        <f>'Корма для Ани институт'!N6</f>
        <v>10.44</v>
      </c>
      <c r="Z193" s="63" t="s">
        <v>187</v>
      </c>
      <c r="AA193" s="37">
        <f>ROUND( W193/Y193, 2)</f>
        <v>0.53</v>
      </c>
      <c r="AB193" t="s">
        <v>146</v>
      </c>
    </row>
    <row r="194" spans="1:34" x14ac:dyDescent="0.25">
      <c r="D194" s="186"/>
      <c r="E194" s="186"/>
      <c r="F194" s="186"/>
      <c r="G194" s="181" t="s">
        <v>262</v>
      </c>
      <c r="H194" s="181"/>
      <c r="I194" s="205">
        <f>SUM(I192:I193)</f>
        <v>36.023199999999996</v>
      </c>
      <c r="J194" s="200" t="str">
        <f>K177</f>
        <v>МДж Эн</v>
      </c>
    </row>
    <row r="196" spans="1:34" ht="15.75" thickBot="1" x14ac:dyDescent="0.3">
      <c r="A196" t="s">
        <v>264</v>
      </c>
    </row>
    <row r="197" spans="1:34" ht="41.25" customHeight="1" thickBot="1" x14ac:dyDescent="0.3">
      <c r="A197" s="65"/>
      <c r="B197" s="207" t="s">
        <v>220</v>
      </c>
      <c r="C197" s="207"/>
      <c r="D197" s="207"/>
      <c r="E197" s="207"/>
      <c r="F197" s="207"/>
      <c r="G197" s="207"/>
      <c r="H197" s="207"/>
      <c r="I197" s="207"/>
      <c r="J197" s="207"/>
      <c r="K197" s="207"/>
      <c r="L197" s="207"/>
      <c r="M197" s="207"/>
      <c r="N197" s="207"/>
      <c r="O197" s="207"/>
      <c r="P197" s="67"/>
      <c r="Q197" s="154" t="s">
        <v>50</v>
      </c>
      <c r="R197" s="154" t="s">
        <v>77</v>
      </c>
      <c r="S197" s="51" t="s">
        <v>78</v>
      </c>
      <c r="T197" s="52"/>
      <c r="U197" s="52"/>
      <c r="V197" s="24" t="s">
        <v>15</v>
      </c>
      <c r="W197" s="74" t="s">
        <v>16</v>
      </c>
      <c r="X197" s="74" t="s">
        <v>83</v>
      </c>
      <c r="Y197" s="53" t="s">
        <v>85</v>
      </c>
      <c r="Z197" s="54"/>
      <c r="AA197" s="55" t="s">
        <v>17</v>
      </c>
      <c r="AB197" s="56"/>
      <c r="AC197" s="208" t="s">
        <v>49</v>
      </c>
      <c r="AD197" s="152" t="s">
        <v>88</v>
      </c>
      <c r="AE197" s="169" t="s">
        <v>227</v>
      </c>
      <c r="AF197" s="175" t="s">
        <v>226</v>
      </c>
      <c r="AG197" s="217" t="s">
        <v>225</v>
      </c>
      <c r="AH197" s="183"/>
    </row>
    <row r="198" spans="1:34" ht="39" customHeight="1" thickBot="1" x14ac:dyDescent="0.3">
      <c r="A198" s="65"/>
      <c r="B198" s="154" t="s">
        <v>50</v>
      </c>
      <c r="C198" s="156" t="s">
        <v>77</v>
      </c>
      <c r="D198" s="146" t="s">
        <v>78</v>
      </c>
      <c r="E198" s="147"/>
      <c r="F198" s="147"/>
      <c r="G198" s="24" t="s">
        <v>15</v>
      </c>
      <c r="H198" s="26" t="s">
        <v>16</v>
      </c>
      <c r="I198" s="26" t="s">
        <v>83</v>
      </c>
      <c r="J198" s="148" t="s">
        <v>85</v>
      </c>
      <c r="K198" s="149"/>
      <c r="L198" s="150" t="s">
        <v>17</v>
      </c>
      <c r="M198" s="151"/>
      <c r="N198" s="32" t="s">
        <v>49</v>
      </c>
      <c r="O198" s="152" t="s">
        <v>88</v>
      </c>
      <c r="P198" s="65"/>
      <c r="Q198" s="212"/>
      <c r="R198" s="212"/>
      <c r="S198" s="75" t="s">
        <v>79</v>
      </c>
      <c r="T198" s="76" t="s">
        <v>51</v>
      </c>
      <c r="U198" s="76" t="s">
        <v>80</v>
      </c>
      <c r="V198" s="77" t="s">
        <v>81</v>
      </c>
      <c r="W198" s="78" t="s">
        <v>82</v>
      </c>
      <c r="X198" s="78" t="s">
        <v>84</v>
      </c>
      <c r="Y198" s="29" t="s">
        <v>86</v>
      </c>
      <c r="Z198" s="30" t="s">
        <v>87</v>
      </c>
      <c r="AA198" s="31" t="s">
        <v>89</v>
      </c>
      <c r="AB198" s="31" t="s">
        <v>90</v>
      </c>
      <c r="AC198" s="33" t="s">
        <v>91</v>
      </c>
      <c r="AD198" s="211"/>
      <c r="AE198" s="170"/>
      <c r="AF198" s="176"/>
      <c r="AG198" s="217"/>
      <c r="AH198" s="183"/>
    </row>
    <row r="199" spans="1:34" ht="39.75" customHeight="1" x14ac:dyDescent="0.25">
      <c r="A199" s="65"/>
      <c r="B199" s="155"/>
      <c r="C199" s="157"/>
      <c r="D199" s="22" t="s">
        <v>79</v>
      </c>
      <c r="E199" s="23" t="s">
        <v>51</v>
      </c>
      <c r="F199" s="23" t="s">
        <v>80</v>
      </c>
      <c r="G199" s="25" t="s">
        <v>81</v>
      </c>
      <c r="H199" s="27" t="s">
        <v>82</v>
      </c>
      <c r="I199" s="28" t="s">
        <v>84</v>
      </c>
      <c r="J199" s="29" t="s">
        <v>86</v>
      </c>
      <c r="K199" s="30" t="s">
        <v>87</v>
      </c>
      <c r="L199" s="31" t="s">
        <v>89</v>
      </c>
      <c r="M199" s="31" t="s">
        <v>90</v>
      </c>
      <c r="N199" s="33" t="s">
        <v>91</v>
      </c>
      <c r="O199" s="153"/>
      <c r="P199" s="65"/>
      <c r="Q199" s="115" t="s">
        <v>222</v>
      </c>
      <c r="R199" s="115" t="s">
        <v>265</v>
      </c>
      <c r="S199" s="115">
        <v>2.34</v>
      </c>
      <c r="T199" s="115">
        <v>2.2000000000000002</v>
      </c>
      <c r="U199" s="115">
        <v>0</v>
      </c>
      <c r="V199" s="115">
        <v>0</v>
      </c>
      <c r="W199" s="115">
        <v>17.399999999999999</v>
      </c>
      <c r="X199" s="115">
        <v>8.6999999999999993</v>
      </c>
      <c r="Y199" s="115">
        <v>4.8</v>
      </c>
      <c r="Z199" s="115">
        <v>0</v>
      </c>
      <c r="AA199" s="115">
        <v>0</v>
      </c>
      <c r="AB199" s="115">
        <v>2.4</v>
      </c>
      <c r="AC199" s="115">
        <v>0.53</v>
      </c>
      <c r="AD199" s="115">
        <v>1.29</v>
      </c>
      <c r="AE199" s="171"/>
      <c r="AF199" s="177"/>
      <c r="AG199" s="217"/>
      <c r="AH199" s="66"/>
    </row>
    <row r="200" spans="1:34" x14ac:dyDescent="0.25">
      <c r="A200" s="65"/>
      <c r="B200" s="20" t="s">
        <v>65</v>
      </c>
      <c r="C200" s="21" t="s">
        <v>0</v>
      </c>
      <c r="D200" s="21">
        <v>0.42</v>
      </c>
      <c r="E200" s="21">
        <v>0.52</v>
      </c>
      <c r="F200" s="21">
        <v>0.45</v>
      </c>
      <c r="G200" s="21">
        <v>0.34</v>
      </c>
      <c r="H200" s="21">
        <v>0.2</v>
      </c>
      <c r="I200" s="21">
        <v>0.32</v>
      </c>
      <c r="J200" s="21">
        <v>0.12</v>
      </c>
      <c r="K200" s="21">
        <v>0.24</v>
      </c>
      <c r="L200" s="21">
        <v>1.33</v>
      </c>
      <c r="M200" s="21">
        <v>1.1499999999999999</v>
      </c>
      <c r="N200" s="21">
        <v>1.08</v>
      </c>
      <c r="O200" s="21">
        <v>0.75</v>
      </c>
      <c r="P200" s="65"/>
      <c r="Q200" s="209" t="s">
        <v>65</v>
      </c>
      <c r="R200" s="210" t="s">
        <v>0</v>
      </c>
      <c r="S200" s="210">
        <f>D200*S199</f>
        <v>0.9827999999999999</v>
      </c>
      <c r="T200" s="210">
        <f t="shared" ref="T200:AD200" si="28">E200*T199</f>
        <v>1.1440000000000001</v>
      </c>
      <c r="U200" s="210">
        <f t="shared" si="28"/>
        <v>0</v>
      </c>
      <c r="V200" s="210">
        <f t="shared" si="28"/>
        <v>0</v>
      </c>
      <c r="W200" s="210">
        <f t="shared" si="28"/>
        <v>3.48</v>
      </c>
      <c r="X200" s="210">
        <f t="shared" si="28"/>
        <v>2.7839999999999998</v>
      </c>
      <c r="Y200" s="210">
        <f t="shared" si="28"/>
        <v>0.57599999999999996</v>
      </c>
      <c r="Z200" s="210">
        <f t="shared" si="28"/>
        <v>0</v>
      </c>
      <c r="AA200" s="210">
        <f t="shared" si="28"/>
        <v>0</v>
      </c>
      <c r="AB200" s="210">
        <f t="shared" si="28"/>
        <v>2.76</v>
      </c>
      <c r="AC200" s="210">
        <f t="shared" si="28"/>
        <v>0.57240000000000002</v>
      </c>
      <c r="AD200" s="210">
        <f t="shared" si="28"/>
        <v>0.96750000000000003</v>
      </c>
      <c r="AE200" s="213">
        <f>ROUND(SUM(S200:AD200), 2)</f>
        <v>13.27</v>
      </c>
      <c r="AF200" s="214">
        <v>14.2</v>
      </c>
      <c r="AG200" s="218">
        <f>AE200-AF200</f>
        <v>-0.92999999999999972</v>
      </c>
      <c r="AH200" s="206"/>
    </row>
    <row r="201" spans="1:34" ht="25.5" x14ac:dyDescent="0.25">
      <c r="A201" s="65"/>
      <c r="B201" s="18" t="s">
        <v>66</v>
      </c>
      <c r="C201" s="16" t="s">
        <v>1</v>
      </c>
      <c r="D201" s="19">
        <v>6.85</v>
      </c>
      <c r="E201" s="19">
        <v>7.23</v>
      </c>
      <c r="F201" s="19">
        <v>6.8</v>
      </c>
      <c r="G201" s="19">
        <v>5.71</v>
      </c>
      <c r="H201" s="19">
        <v>2.2999999999999998</v>
      </c>
      <c r="I201" s="19">
        <v>3.68</v>
      </c>
      <c r="J201" s="19">
        <v>1.65</v>
      </c>
      <c r="K201" s="19">
        <v>2.84</v>
      </c>
      <c r="L201" s="19">
        <v>13.67</v>
      </c>
      <c r="M201" s="19">
        <v>12.7</v>
      </c>
      <c r="N201" s="19">
        <v>10.44</v>
      </c>
      <c r="O201" s="19">
        <v>9.2799999999999994</v>
      </c>
      <c r="P201" s="65"/>
      <c r="Q201" s="18" t="s">
        <v>66</v>
      </c>
      <c r="R201" s="16" t="s">
        <v>1</v>
      </c>
      <c r="S201" s="215">
        <f>D201*S199</f>
        <v>16.029</v>
      </c>
      <c r="T201" s="215">
        <f t="shared" ref="T201:AD201" si="29">E201*T199</f>
        <v>15.906000000000002</v>
      </c>
      <c r="U201" s="215">
        <f t="shared" si="29"/>
        <v>0</v>
      </c>
      <c r="V201" s="215">
        <f t="shared" si="29"/>
        <v>0</v>
      </c>
      <c r="W201" s="215">
        <f t="shared" si="29"/>
        <v>40.019999999999996</v>
      </c>
      <c r="X201" s="215">
        <f t="shared" si="29"/>
        <v>32.015999999999998</v>
      </c>
      <c r="Y201" s="215">
        <f t="shared" si="29"/>
        <v>7.919999999999999</v>
      </c>
      <c r="Z201" s="215">
        <f t="shared" si="29"/>
        <v>0</v>
      </c>
      <c r="AA201" s="215">
        <f t="shared" si="29"/>
        <v>0</v>
      </c>
      <c r="AB201" s="215">
        <f t="shared" si="29"/>
        <v>30.479999999999997</v>
      </c>
      <c r="AC201" s="215">
        <f t="shared" si="29"/>
        <v>5.5331999999999999</v>
      </c>
      <c r="AD201" s="215">
        <f t="shared" si="29"/>
        <v>11.9712</v>
      </c>
      <c r="AE201" s="213">
        <f>ROUND(SUM(S201:AD201), 0)</f>
        <v>160</v>
      </c>
      <c r="AF201" s="105">
        <v>160</v>
      </c>
      <c r="AG201" s="218">
        <f t="shared" ref="AG201:AG220" si="30">AE201-AF201</f>
        <v>0</v>
      </c>
      <c r="AH201" s="206"/>
    </row>
    <row r="202" spans="1:34" ht="25.5" x14ac:dyDescent="0.25">
      <c r="A202" s="65"/>
      <c r="B202" s="18" t="s">
        <v>68</v>
      </c>
      <c r="C202" s="16" t="s">
        <v>2</v>
      </c>
      <c r="D202" s="19">
        <v>857</v>
      </c>
      <c r="E202" s="19">
        <v>830</v>
      </c>
      <c r="F202" s="19">
        <v>830</v>
      </c>
      <c r="G202" s="19">
        <v>830</v>
      </c>
      <c r="H202" s="19">
        <v>250</v>
      </c>
      <c r="I202" s="19">
        <v>450</v>
      </c>
      <c r="J202" s="19">
        <v>120</v>
      </c>
      <c r="K202" s="19">
        <v>230</v>
      </c>
      <c r="L202" s="19">
        <v>850</v>
      </c>
      <c r="M202" s="19">
        <v>850</v>
      </c>
      <c r="N202" s="19">
        <v>900</v>
      </c>
      <c r="O202" s="19">
        <v>850</v>
      </c>
      <c r="P202" s="65"/>
      <c r="Q202" s="18" t="s">
        <v>68</v>
      </c>
      <c r="R202" s="16" t="s">
        <v>2</v>
      </c>
      <c r="S202" s="215">
        <f>D202*S199</f>
        <v>2005.3799999999999</v>
      </c>
      <c r="T202" s="215">
        <f>E202*T199</f>
        <v>1826.0000000000002</v>
      </c>
      <c r="U202" s="215">
        <f>F202*U199</f>
        <v>0</v>
      </c>
      <c r="V202" s="215">
        <f>G202*V199</f>
        <v>0</v>
      </c>
      <c r="W202" s="215">
        <f>H202*W199</f>
        <v>4350</v>
      </c>
      <c r="X202" s="215">
        <f>I202*X199</f>
        <v>3914.9999999999995</v>
      </c>
      <c r="Y202" s="215">
        <f>J202*Y199</f>
        <v>576</v>
      </c>
      <c r="Z202" s="215">
        <f>K202*Z199</f>
        <v>0</v>
      </c>
      <c r="AA202" s="215">
        <f>L202*AA199</f>
        <v>0</v>
      </c>
      <c r="AB202" s="215">
        <f>M202*AB199</f>
        <v>2040</v>
      </c>
      <c r="AC202" s="215">
        <f>N202*AC199</f>
        <v>477</v>
      </c>
      <c r="AD202" s="215">
        <f>O202*AD199</f>
        <v>1096.5</v>
      </c>
      <c r="AE202" s="213">
        <f>ROUND(SUM(S202:AD202), 0)</f>
        <v>16286</v>
      </c>
      <c r="AF202" s="105">
        <v>15800</v>
      </c>
      <c r="AG202" s="218">
        <f t="shared" si="30"/>
        <v>486</v>
      </c>
      <c r="AH202" s="206"/>
    </row>
    <row r="203" spans="1:34" x14ac:dyDescent="0.25">
      <c r="A203" s="65"/>
      <c r="B203" s="20" t="s">
        <v>69</v>
      </c>
      <c r="C203" s="21" t="s">
        <v>2</v>
      </c>
      <c r="D203" s="21">
        <v>55</v>
      </c>
      <c r="E203" s="21">
        <v>78</v>
      </c>
      <c r="F203" s="21">
        <v>67</v>
      </c>
      <c r="G203" s="21">
        <v>13</v>
      </c>
      <c r="H203" s="21">
        <v>14</v>
      </c>
      <c r="I203" s="21">
        <v>38</v>
      </c>
      <c r="J203" s="21">
        <v>9</v>
      </c>
      <c r="K203" s="21">
        <v>7</v>
      </c>
      <c r="L203" s="21">
        <v>73</v>
      </c>
      <c r="M203" s="21">
        <v>85</v>
      </c>
      <c r="N203" s="21">
        <v>324</v>
      </c>
      <c r="O203" s="21">
        <v>97</v>
      </c>
      <c r="P203" s="65"/>
      <c r="Q203" s="20" t="s">
        <v>69</v>
      </c>
      <c r="R203" s="21" t="s">
        <v>2</v>
      </c>
      <c r="S203" s="210">
        <f>D203*S199</f>
        <v>128.69999999999999</v>
      </c>
      <c r="T203" s="210">
        <f>E203*T199</f>
        <v>171.60000000000002</v>
      </c>
      <c r="U203" s="210">
        <f>F203*U199</f>
        <v>0</v>
      </c>
      <c r="V203" s="210">
        <f>G203*V199</f>
        <v>0</v>
      </c>
      <c r="W203" s="210">
        <f>H203*W199</f>
        <v>243.59999999999997</v>
      </c>
      <c r="X203" s="210">
        <f>I203*X199</f>
        <v>330.59999999999997</v>
      </c>
      <c r="Y203" s="210">
        <f>J203*Y199</f>
        <v>43.199999999999996</v>
      </c>
      <c r="Z203" s="210">
        <f>K203*Z199</f>
        <v>0</v>
      </c>
      <c r="AA203" s="210">
        <f>L203*AA199</f>
        <v>0</v>
      </c>
      <c r="AB203" s="210">
        <f>M203*AB199</f>
        <v>204</v>
      </c>
      <c r="AC203" s="210">
        <f>N203*AC199</f>
        <v>171.72</v>
      </c>
      <c r="AD203" s="210">
        <f>O203*AD199</f>
        <v>125.13000000000001</v>
      </c>
      <c r="AE203" s="213">
        <f>ROUND(SUM(S203:AD203), 0)</f>
        <v>1419</v>
      </c>
      <c r="AF203" s="105">
        <v>1420</v>
      </c>
      <c r="AG203" s="218">
        <f t="shared" si="30"/>
        <v>-1</v>
      </c>
      <c r="AH203" s="206"/>
    </row>
    <row r="204" spans="1:34" x14ac:dyDescent="0.25">
      <c r="A204" s="65"/>
      <c r="B204" s="18" t="s">
        <v>70</v>
      </c>
      <c r="C204" s="16" t="s">
        <v>2</v>
      </c>
      <c r="D204" s="19">
        <v>25</v>
      </c>
      <c r="E204" s="19">
        <v>25</v>
      </c>
      <c r="F204" s="19">
        <v>23</v>
      </c>
      <c r="G204" s="19">
        <v>19</v>
      </c>
      <c r="H204" s="19">
        <v>10</v>
      </c>
      <c r="I204" s="19">
        <v>13</v>
      </c>
      <c r="J204" s="19">
        <v>1</v>
      </c>
      <c r="K204" s="19">
        <v>2</v>
      </c>
      <c r="L204" s="19">
        <v>42</v>
      </c>
      <c r="M204" s="19">
        <v>22</v>
      </c>
      <c r="N204" s="19">
        <v>77</v>
      </c>
      <c r="O204" s="19">
        <v>41</v>
      </c>
      <c r="P204" s="65"/>
      <c r="Q204" s="18" t="s">
        <v>70</v>
      </c>
      <c r="R204" s="16" t="s">
        <v>2</v>
      </c>
      <c r="S204" s="215">
        <f>D204*S199</f>
        <v>58.5</v>
      </c>
      <c r="T204" s="215">
        <f>E204*T199</f>
        <v>55.000000000000007</v>
      </c>
      <c r="U204" s="215">
        <f>F204*U199</f>
        <v>0</v>
      </c>
      <c r="V204" s="215">
        <f>G204*V199</f>
        <v>0</v>
      </c>
      <c r="W204" s="215">
        <f>H204*W199</f>
        <v>174</v>
      </c>
      <c r="X204" s="215">
        <f>I204*X199</f>
        <v>113.1</v>
      </c>
      <c r="Y204" s="215">
        <f>J204*Y199</f>
        <v>4.8</v>
      </c>
      <c r="Z204" s="215">
        <f>K204*Z199</f>
        <v>0</v>
      </c>
      <c r="AA204" s="215">
        <f>L204*AA199</f>
        <v>0</v>
      </c>
      <c r="AB204" s="215">
        <f>M204*AB199</f>
        <v>52.8</v>
      </c>
      <c r="AC204" s="215">
        <f>N204*AC199</f>
        <v>40.81</v>
      </c>
      <c r="AD204" s="215">
        <f>O204*AD199</f>
        <v>52.89</v>
      </c>
      <c r="AE204" s="213">
        <f>ROUND(SUM(S204:AD204), 0)</f>
        <v>552</v>
      </c>
      <c r="AF204" s="105">
        <v>455</v>
      </c>
      <c r="AG204" s="218">
        <f t="shared" si="30"/>
        <v>97</v>
      </c>
      <c r="AH204" s="206"/>
    </row>
    <row r="205" spans="1:34" ht="25.5" x14ac:dyDescent="0.25">
      <c r="A205" s="65"/>
      <c r="B205" s="20" t="s">
        <v>71</v>
      </c>
      <c r="C205" s="21" t="s">
        <v>2</v>
      </c>
      <c r="D205" s="21">
        <v>236</v>
      </c>
      <c r="E205" s="21">
        <v>244</v>
      </c>
      <c r="F205" s="21">
        <v>266</v>
      </c>
      <c r="G205" s="21">
        <v>331</v>
      </c>
      <c r="H205" s="21">
        <v>75</v>
      </c>
      <c r="I205" s="21">
        <v>148</v>
      </c>
      <c r="J205" s="21">
        <v>9</v>
      </c>
      <c r="K205" s="21">
        <v>14</v>
      </c>
      <c r="L205" s="21">
        <v>38</v>
      </c>
      <c r="M205" s="21">
        <v>49</v>
      </c>
      <c r="N205" s="21">
        <v>129</v>
      </c>
      <c r="O205" s="21">
        <v>88</v>
      </c>
      <c r="P205" s="65"/>
      <c r="Q205" s="20" t="s">
        <v>71</v>
      </c>
      <c r="R205" s="21" t="s">
        <v>2</v>
      </c>
      <c r="S205" s="210">
        <f>D205*S199</f>
        <v>552.24</v>
      </c>
      <c r="T205" s="210">
        <f>E205*T199</f>
        <v>536.80000000000007</v>
      </c>
      <c r="U205" s="210">
        <f>F205*U199</f>
        <v>0</v>
      </c>
      <c r="V205" s="210">
        <f>G205*V199</f>
        <v>0</v>
      </c>
      <c r="W205" s="210">
        <f>H205*W199</f>
        <v>1305</v>
      </c>
      <c r="X205" s="210">
        <f>I205*X199</f>
        <v>1287.5999999999999</v>
      </c>
      <c r="Y205" s="210">
        <f>J205*Y199</f>
        <v>43.199999999999996</v>
      </c>
      <c r="Z205" s="210">
        <f>K205*Z199</f>
        <v>0</v>
      </c>
      <c r="AA205" s="210">
        <f>L205*AA199</f>
        <v>0</v>
      </c>
      <c r="AB205" s="210">
        <f>M205*AB199</f>
        <v>117.6</v>
      </c>
      <c r="AC205" s="210">
        <f>N205*AC199</f>
        <v>68.37</v>
      </c>
      <c r="AD205" s="210">
        <f>O205*AD199</f>
        <v>113.52000000000001</v>
      </c>
      <c r="AE205" s="213">
        <f>ROUND(SUM(S205:AD205), 0)</f>
        <v>4024</v>
      </c>
      <c r="AF205" s="105">
        <v>3790</v>
      </c>
      <c r="AG205" s="218">
        <f t="shared" si="30"/>
        <v>234</v>
      </c>
      <c r="AH205" s="206"/>
    </row>
    <row r="206" spans="1:34" x14ac:dyDescent="0.25">
      <c r="A206" s="65"/>
      <c r="B206" s="20" t="s">
        <v>3</v>
      </c>
      <c r="C206" s="21" t="s">
        <v>2</v>
      </c>
      <c r="D206" s="21">
        <v>20</v>
      </c>
      <c r="E206" s="21">
        <v>25</v>
      </c>
      <c r="F206" s="21">
        <v>27</v>
      </c>
      <c r="G206" s="21">
        <v>2.4</v>
      </c>
      <c r="H206" s="21">
        <v>6</v>
      </c>
      <c r="I206" s="21">
        <v>22</v>
      </c>
      <c r="J206" s="21">
        <v>40</v>
      </c>
      <c r="K206" s="21">
        <v>120</v>
      </c>
      <c r="L206" s="21">
        <v>40</v>
      </c>
      <c r="M206" s="21">
        <v>32</v>
      </c>
      <c r="N206" s="21">
        <v>63</v>
      </c>
      <c r="O206" s="21">
        <v>47</v>
      </c>
      <c r="P206" s="65"/>
      <c r="Q206" s="20" t="s">
        <v>3</v>
      </c>
      <c r="R206" s="21" t="s">
        <v>2</v>
      </c>
      <c r="S206" s="210">
        <f>D206*S199</f>
        <v>46.8</v>
      </c>
      <c r="T206" s="210">
        <f>E206*T199</f>
        <v>55.000000000000007</v>
      </c>
      <c r="U206" s="210">
        <f>F206*U199</f>
        <v>0</v>
      </c>
      <c r="V206" s="210">
        <f>G206*V199</f>
        <v>0</v>
      </c>
      <c r="W206" s="210">
        <f>H206*W199</f>
        <v>104.39999999999999</v>
      </c>
      <c r="X206" s="210">
        <f>I206*X199</f>
        <v>191.39999999999998</v>
      </c>
      <c r="Y206" s="210">
        <f>J206*Y199</f>
        <v>192</v>
      </c>
      <c r="Z206" s="210">
        <f>K206*Z199</f>
        <v>0</v>
      </c>
      <c r="AA206" s="210">
        <f>L206*AA199</f>
        <v>0</v>
      </c>
      <c r="AB206" s="210">
        <f>M206*AB199</f>
        <v>76.8</v>
      </c>
      <c r="AC206" s="210">
        <f>N206*AC199</f>
        <v>33.39</v>
      </c>
      <c r="AD206" s="210">
        <f>O206*AD199</f>
        <v>60.63</v>
      </c>
      <c r="AE206" s="213">
        <f>ROUND(SUM(S206:AD206), 0)</f>
        <v>760</v>
      </c>
      <c r="AF206" s="105">
        <v>1280</v>
      </c>
      <c r="AG206" s="218">
        <f t="shared" si="30"/>
        <v>-520</v>
      </c>
      <c r="AH206" s="206"/>
    </row>
    <row r="207" spans="1:34" x14ac:dyDescent="0.25">
      <c r="A207" s="65"/>
      <c r="B207" s="18" t="s">
        <v>55</v>
      </c>
      <c r="C207" s="16" t="s">
        <v>2</v>
      </c>
      <c r="D207" s="19">
        <v>7.2</v>
      </c>
      <c r="E207" s="19">
        <v>9.1999999999999993</v>
      </c>
      <c r="F207" s="19">
        <v>6.5</v>
      </c>
      <c r="G207" s="19">
        <v>3.3</v>
      </c>
      <c r="H207" s="19">
        <v>1.4</v>
      </c>
      <c r="I207" s="19">
        <v>2.8</v>
      </c>
      <c r="J207" s="19">
        <v>0.4</v>
      </c>
      <c r="K207" s="19">
        <v>0.5</v>
      </c>
      <c r="L207" s="19">
        <v>0.5</v>
      </c>
      <c r="M207" s="19">
        <v>2</v>
      </c>
      <c r="N207" s="19">
        <v>5.9</v>
      </c>
      <c r="O207" s="19">
        <v>2</v>
      </c>
      <c r="P207" s="65"/>
      <c r="Q207" s="18" t="s">
        <v>55</v>
      </c>
      <c r="R207" s="16" t="s">
        <v>2</v>
      </c>
      <c r="S207" s="215">
        <f>D207*S199</f>
        <v>16.847999999999999</v>
      </c>
      <c r="T207" s="215">
        <f>E207*T199</f>
        <v>20.239999999999998</v>
      </c>
      <c r="U207" s="215">
        <f>F207*U199</f>
        <v>0</v>
      </c>
      <c r="V207" s="215">
        <f>G207*V199</f>
        <v>0</v>
      </c>
      <c r="W207" s="215">
        <f>H207*W199</f>
        <v>24.359999999999996</v>
      </c>
      <c r="X207" s="215">
        <f>I207*X199</f>
        <v>24.359999999999996</v>
      </c>
      <c r="Y207" s="215">
        <f>J207*Y199</f>
        <v>1.92</v>
      </c>
      <c r="Z207" s="215">
        <f>K207*Z199</f>
        <v>0</v>
      </c>
      <c r="AA207" s="215">
        <f>L207*AA199</f>
        <v>0</v>
      </c>
      <c r="AB207" s="215">
        <f>M207*AB199</f>
        <v>4.8</v>
      </c>
      <c r="AC207" s="215">
        <f>N207*AC199</f>
        <v>3.1270000000000002</v>
      </c>
      <c r="AD207" s="215">
        <f>O207*AD199</f>
        <v>2.58</v>
      </c>
      <c r="AE207" s="213">
        <f>ROUND(SUM(S207:AD207), 1)</f>
        <v>98.2</v>
      </c>
      <c r="AF207" s="105">
        <v>100</v>
      </c>
      <c r="AG207" s="218">
        <f t="shared" si="30"/>
        <v>-1.7999999999999972</v>
      </c>
      <c r="AH207" s="206"/>
    </row>
    <row r="208" spans="1:34" x14ac:dyDescent="0.25">
      <c r="A208" s="65"/>
      <c r="B208" s="20" t="s">
        <v>5</v>
      </c>
      <c r="C208" s="21" t="s">
        <v>2</v>
      </c>
      <c r="D208" s="21">
        <v>2.2000000000000002</v>
      </c>
      <c r="E208" s="21">
        <v>2.2000000000000002</v>
      </c>
      <c r="F208" s="21">
        <v>2.9</v>
      </c>
      <c r="G208" s="21">
        <v>0.8</v>
      </c>
      <c r="H208" s="21">
        <v>0.4</v>
      </c>
      <c r="I208" s="21">
        <v>1.4</v>
      </c>
      <c r="J208" s="21">
        <v>0.5</v>
      </c>
      <c r="K208" s="21">
        <v>0.5</v>
      </c>
      <c r="L208" s="21">
        <v>5.2</v>
      </c>
      <c r="M208" s="21">
        <v>3.9</v>
      </c>
      <c r="N208" s="21">
        <v>12.9</v>
      </c>
      <c r="O208" s="21">
        <v>9.6</v>
      </c>
      <c r="P208" s="65"/>
      <c r="Q208" s="20" t="s">
        <v>5</v>
      </c>
      <c r="R208" s="21" t="s">
        <v>2</v>
      </c>
      <c r="S208" s="210">
        <f>D208*S199</f>
        <v>5.1479999999999997</v>
      </c>
      <c r="T208" s="210">
        <f>E208*T199</f>
        <v>4.8400000000000007</v>
      </c>
      <c r="U208" s="210">
        <f>F208*U199</f>
        <v>0</v>
      </c>
      <c r="V208" s="210">
        <f>G208*V199</f>
        <v>0</v>
      </c>
      <c r="W208" s="210">
        <f>H208*W199</f>
        <v>6.96</v>
      </c>
      <c r="X208" s="210">
        <f>I208*X199</f>
        <v>12.179999999999998</v>
      </c>
      <c r="Y208" s="210">
        <f>J208*Y199</f>
        <v>2.4</v>
      </c>
      <c r="Z208" s="210">
        <f>K208*Z199</f>
        <v>0</v>
      </c>
      <c r="AA208" s="210">
        <f>L208*AA199</f>
        <v>0</v>
      </c>
      <c r="AB208" s="210">
        <f>M208*AB199</f>
        <v>9.36</v>
      </c>
      <c r="AC208" s="210">
        <f>N208*AC199</f>
        <v>6.8370000000000006</v>
      </c>
      <c r="AD208" s="210">
        <f>O208*AD199</f>
        <v>12.384</v>
      </c>
      <c r="AE208" s="213">
        <f>ROUND(SUM(S208:AD208), 1)</f>
        <v>60.1</v>
      </c>
      <c r="AF208" s="105">
        <v>72</v>
      </c>
      <c r="AG208" s="218">
        <f t="shared" si="30"/>
        <v>-11.899999999999999</v>
      </c>
      <c r="AH208" s="206"/>
    </row>
    <row r="209" spans="1:34" x14ac:dyDescent="0.25">
      <c r="A209" s="65"/>
      <c r="B209" s="18" t="s">
        <v>56</v>
      </c>
      <c r="C209" s="16" t="s">
        <v>2</v>
      </c>
      <c r="D209" s="19">
        <v>1.7</v>
      </c>
      <c r="E209" s="19">
        <v>1.6</v>
      </c>
      <c r="F209" s="19">
        <v>1.1000000000000001</v>
      </c>
      <c r="G209" s="19">
        <v>1.1000000000000001</v>
      </c>
      <c r="H209" s="19">
        <v>0.5</v>
      </c>
      <c r="I209" s="19">
        <v>0.8</v>
      </c>
      <c r="J209" s="19">
        <v>0.2</v>
      </c>
      <c r="K209" s="19">
        <v>0.4</v>
      </c>
      <c r="L209" s="19">
        <v>1.4</v>
      </c>
      <c r="M209" s="19">
        <v>1</v>
      </c>
      <c r="N209" s="19">
        <v>4.8</v>
      </c>
      <c r="O209" s="19">
        <v>4.3</v>
      </c>
      <c r="P209" s="65"/>
      <c r="Q209" s="18" t="s">
        <v>56</v>
      </c>
      <c r="R209" s="16" t="s">
        <v>2</v>
      </c>
      <c r="S209" s="215">
        <f>D209*S199</f>
        <v>3.9779999999999998</v>
      </c>
      <c r="T209" s="215">
        <f>E209*T199</f>
        <v>3.5200000000000005</v>
      </c>
      <c r="U209" s="215">
        <f>F209*U199</f>
        <v>0</v>
      </c>
      <c r="V209" s="215">
        <f>G209*V199</f>
        <v>0</v>
      </c>
      <c r="W209" s="215">
        <f>H209*W199</f>
        <v>8.6999999999999993</v>
      </c>
      <c r="X209" s="215">
        <f>I209*X199</f>
        <v>6.96</v>
      </c>
      <c r="Y209" s="215">
        <f>J209*Y199</f>
        <v>0.96</v>
      </c>
      <c r="Z209" s="215">
        <f>K209*Z199</f>
        <v>0</v>
      </c>
      <c r="AA209" s="215">
        <f>L209*AA199</f>
        <v>0</v>
      </c>
      <c r="AB209" s="215">
        <f>M209*AB199</f>
        <v>2.4</v>
      </c>
      <c r="AC209" s="215">
        <f>N209*AC199</f>
        <v>2.544</v>
      </c>
      <c r="AD209" s="215">
        <f>O209*AD199</f>
        <v>5.5469999999999997</v>
      </c>
      <c r="AE209" s="213">
        <f>ROUND(SUM(S209:AD209), 1)</f>
        <v>34.6</v>
      </c>
      <c r="AF209" s="72">
        <v>24</v>
      </c>
      <c r="AG209" s="218">
        <f t="shared" si="30"/>
        <v>10.600000000000001</v>
      </c>
      <c r="AH209" s="206"/>
    </row>
    <row r="210" spans="1:34" x14ac:dyDescent="0.25">
      <c r="A210" s="65"/>
      <c r="B210" s="20" t="s">
        <v>57</v>
      </c>
      <c r="C210" s="21" t="s">
        <v>2</v>
      </c>
      <c r="D210" s="21">
        <v>16.7</v>
      </c>
      <c r="E210" s="21">
        <v>27.8</v>
      </c>
      <c r="F210" s="21">
        <v>12.3</v>
      </c>
      <c r="G210" s="21">
        <v>12.4</v>
      </c>
      <c r="H210" s="21">
        <v>2.9</v>
      </c>
      <c r="I210" s="21">
        <v>9.6</v>
      </c>
      <c r="J210" s="21">
        <v>4</v>
      </c>
      <c r="K210" s="21">
        <v>2.6</v>
      </c>
      <c r="L210" s="21">
        <v>5.2</v>
      </c>
      <c r="M210" s="21">
        <v>4</v>
      </c>
      <c r="N210" s="21">
        <v>9.5</v>
      </c>
      <c r="O210" s="21">
        <v>10.9</v>
      </c>
      <c r="P210" s="65"/>
      <c r="Q210" s="20" t="s">
        <v>57</v>
      </c>
      <c r="R210" s="21" t="s">
        <v>2</v>
      </c>
      <c r="S210" s="210">
        <f>D210*S199</f>
        <v>39.077999999999996</v>
      </c>
      <c r="T210" s="210">
        <f>E210*T199</f>
        <v>61.160000000000004</v>
      </c>
      <c r="U210" s="210">
        <f>F210*U199</f>
        <v>0</v>
      </c>
      <c r="V210" s="210">
        <f>G210*V199</f>
        <v>0</v>
      </c>
      <c r="W210" s="210">
        <f>H210*W199</f>
        <v>50.459999999999994</v>
      </c>
      <c r="X210" s="210">
        <f>I210*X199</f>
        <v>83.52</v>
      </c>
      <c r="Y210" s="210">
        <f>J210*Y199</f>
        <v>19.2</v>
      </c>
      <c r="Z210" s="210">
        <f>K210*Z199</f>
        <v>0</v>
      </c>
      <c r="AA210" s="210">
        <f>L210*AA199</f>
        <v>0</v>
      </c>
      <c r="AB210" s="210">
        <f>M210*AB199</f>
        <v>9.6</v>
      </c>
      <c r="AC210" s="210">
        <f>N210*AC199</f>
        <v>5.0350000000000001</v>
      </c>
      <c r="AD210" s="210">
        <f>O210*AD199</f>
        <v>14.061000000000002</v>
      </c>
      <c r="AE210" s="213">
        <f>ROUND(SUM(S210:AD210), 0)</f>
        <v>282</v>
      </c>
      <c r="AF210" s="105">
        <v>102</v>
      </c>
      <c r="AG210" s="218">
        <f t="shared" si="30"/>
        <v>180</v>
      </c>
      <c r="AH210" s="206"/>
    </row>
    <row r="211" spans="1:34" x14ac:dyDescent="0.25">
      <c r="A211" s="65"/>
      <c r="B211" s="18" t="s">
        <v>60</v>
      </c>
      <c r="C211" s="16" t="s">
        <v>2</v>
      </c>
      <c r="D211" s="19">
        <v>1.8</v>
      </c>
      <c r="E211" s="19">
        <v>1.7</v>
      </c>
      <c r="F211" s="19">
        <v>1.21</v>
      </c>
      <c r="G211" s="19">
        <v>1.6</v>
      </c>
      <c r="H211" s="19">
        <v>0.4</v>
      </c>
      <c r="I211" s="19">
        <v>0.7</v>
      </c>
      <c r="J211" s="19">
        <v>0.2</v>
      </c>
      <c r="K211" s="19">
        <v>0.3</v>
      </c>
      <c r="L211" s="19">
        <v>0.5</v>
      </c>
      <c r="M211" s="19">
        <v>2.4</v>
      </c>
      <c r="N211" s="19">
        <v>5.5</v>
      </c>
      <c r="O211" s="19">
        <v>1.9</v>
      </c>
      <c r="P211" s="65"/>
      <c r="Q211" s="18" t="s">
        <v>60</v>
      </c>
      <c r="R211" s="16" t="s">
        <v>2</v>
      </c>
      <c r="S211" s="215">
        <f>D211*S199</f>
        <v>4.2119999999999997</v>
      </c>
      <c r="T211" s="215">
        <f>E211*T199</f>
        <v>3.74</v>
      </c>
      <c r="U211" s="215">
        <f>F211*U199</f>
        <v>0</v>
      </c>
      <c r="V211" s="215">
        <f>G211*V199</f>
        <v>0</v>
      </c>
      <c r="W211" s="215">
        <f>H211*W199</f>
        <v>6.96</v>
      </c>
      <c r="X211" s="215">
        <f>I211*X199</f>
        <v>6.089999999999999</v>
      </c>
      <c r="Y211" s="215">
        <f>J211*Y199</f>
        <v>0.96</v>
      </c>
      <c r="Z211" s="215">
        <f>K211*Z199</f>
        <v>0</v>
      </c>
      <c r="AA211" s="215">
        <f>L211*AA199</f>
        <v>0</v>
      </c>
      <c r="AB211" s="215">
        <f>M211*AB199</f>
        <v>5.76</v>
      </c>
      <c r="AC211" s="215">
        <f>N211*AC199</f>
        <v>2.915</v>
      </c>
      <c r="AD211" s="215">
        <f>O211*AD199</f>
        <v>2.4510000000000001</v>
      </c>
      <c r="AE211" s="213">
        <f>ROUND(SUM(S211:AD211), 1)</f>
        <v>33.1</v>
      </c>
      <c r="AF211" s="72">
        <v>32</v>
      </c>
      <c r="AG211" s="218">
        <f t="shared" si="30"/>
        <v>1.1000000000000014</v>
      </c>
      <c r="AH211" s="206"/>
    </row>
    <row r="212" spans="1:34" x14ac:dyDescent="0.25">
      <c r="A212" s="65"/>
      <c r="B212" s="20" t="s">
        <v>61</v>
      </c>
      <c r="C212" s="21" t="s">
        <v>7</v>
      </c>
      <c r="D212" s="21">
        <v>92</v>
      </c>
      <c r="E212" s="21">
        <v>89</v>
      </c>
      <c r="F212" s="21">
        <v>102</v>
      </c>
      <c r="G212" s="21">
        <v>373</v>
      </c>
      <c r="H212" s="21">
        <v>61</v>
      </c>
      <c r="I212" s="21">
        <v>119</v>
      </c>
      <c r="J212" s="21">
        <v>8</v>
      </c>
      <c r="K212" s="21">
        <v>31</v>
      </c>
      <c r="L212" s="21">
        <v>303</v>
      </c>
      <c r="M212" s="21">
        <v>50</v>
      </c>
      <c r="N212" s="21">
        <v>215</v>
      </c>
      <c r="O212" s="21">
        <v>170</v>
      </c>
      <c r="P212" s="65"/>
      <c r="Q212" s="20" t="s">
        <v>61</v>
      </c>
      <c r="R212" s="21" t="s">
        <v>7</v>
      </c>
      <c r="S212" s="210">
        <f>D212*S199</f>
        <v>215.27999999999997</v>
      </c>
      <c r="T212" s="210">
        <f>E212*T199</f>
        <v>195.8</v>
      </c>
      <c r="U212" s="210">
        <f>F212*U199</f>
        <v>0</v>
      </c>
      <c r="V212" s="210">
        <f>G212*V199</f>
        <v>0</v>
      </c>
      <c r="W212" s="210">
        <f>H212*W199</f>
        <v>1061.3999999999999</v>
      </c>
      <c r="X212" s="210">
        <f>I212*X199</f>
        <v>1035.3</v>
      </c>
      <c r="Y212" s="210">
        <f>J212*Y199</f>
        <v>38.4</v>
      </c>
      <c r="Z212" s="210">
        <f>K212*Z199</f>
        <v>0</v>
      </c>
      <c r="AA212" s="210">
        <f>L212*AA199</f>
        <v>0</v>
      </c>
      <c r="AB212" s="210">
        <f>M212*AB199</f>
        <v>120</v>
      </c>
      <c r="AC212" s="210">
        <f>N212*AC199</f>
        <v>113.95</v>
      </c>
      <c r="AD212" s="210">
        <f>O212*AD199</f>
        <v>219.3</v>
      </c>
      <c r="AE212" s="213">
        <f>ROUND(SUM(S212:AD212), 0)</f>
        <v>2999</v>
      </c>
      <c r="AF212" s="105">
        <v>1135</v>
      </c>
      <c r="AG212" s="218">
        <f t="shared" si="30"/>
        <v>1864</v>
      </c>
      <c r="AH212" s="206"/>
    </row>
    <row r="213" spans="1:34" x14ac:dyDescent="0.25">
      <c r="A213" s="65"/>
      <c r="B213" s="18" t="s">
        <v>62</v>
      </c>
      <c r="C213" s="16" t="s">
        <v>7</v>
      </c>
      <c r="D213" s="19">
        <v>5.5</v>
      </c>
      <c r="E213" s="19">
        <v>5.4</v>
      </c>
      <c r="F213" s="19">
        <v>2.11</v>
      </c>
      <c r="G213" s="19">
        <v>3</v>
      </c>
      <c r="H213" s="19">
        <v>1</v>
      </c>
      <c r="I213" s="19">
        <v>1.8</v>
      </c>
      <c r="J213" s="19">
        <v>1.9</v>
      </c>
      <c r="K213" s="19">
        <v>2.2999999999999998</v>
      </c>
      <c r="L213" s="19">
        <v>2.9</v>
      </c>
      <c r="M213" s="19">
        <v>4.2</v>
      </c>
      <c r="N213" s="19">
        <v>17.2</v>
      </c>
      <c r="O213" s="19">
        <v>11.3</v>
      </c>
      <c r="P213" s="65"/>
      <c r="Q213" s="18" t="s">
        <v>62</v>
      </c>
      <c r="R213" s="16" t="s">
        <v>7</v>
      </c>
      <c r="S213" s="215">
        <f>D213*S199</f>
        <v>12.87</v>
      </c>
      <c r="T213" s="215">
        <f>E213*T199</f>
        <v>11.880000000000003</v>
      </c>
      <c r="U213" s="215">
        <f>F213*U199</f>
        <v>0</v>
      </c>
      <c r="V213" s="215">
        <f>G213*V199</f>
        <v>0</v>
      </c>
      <c r="W213" s="215">
        <f>H213*W199</f>
        <v>17.399999999999999</v>
      </c>
      <c r="X213" s="215">
        <f>I213*X199</f>
        <v>15.659999999999998</v>
      </c>
      <c r="Y213" s="215">
        <f>J213*Y199</f>
        <v>9.1199999999999992</v>
      </c>
      <c r="Z213" s="215">
        <f>K213*Z199</f>
        <v>0</v>
      </c>
      <c r="AA213" s="215">
        <f>L213*AA199</f>
        <v>0</v>
      </c>
      <c r="AB213" s="215">
        <f>M213*AB199</f>
        <v>10.08</v>
      </c>
      <c r="AC213" s="215">
        <f>N213*AC199</f>
        <v>9.1159999999999997</v>
      </c>
      <c r="AD213" s="215">
        <f>O213*AD199</f>
        <v>14.577000000000002</v>
      </c>
      <c r="AE213" s="213">
        <f>ROUND(SUM(S213:AD213), 0)</f>
        <v>101</v>
      </c>
      <c r="AF213" s="105">
        <v>130</v>
      </c>
      <c r="AG213" s="218">
        <f t="shared" si="30"/>
        <v>-29</v>
      </c>
      <c r="AH213" s="206"/>
    </row>
    <row r="214" spans="1:34" x14ac:dyDescent="0.25">
      <c r="A214" s="65"/>
      <c r="B214" s="20" t="s">
        <v>9</v>
      </c>
      <c r="C214" s="21" t="s">
        <v>7</v>
      </c>
      <c r="D214" s="21">
        <v>21.2</v>
      </c>
      <c r="E214" s="21">
        <v>25.4</v>
      </c>
      <c r="F214" s="21">
        <v>20.9</v>
      </c>
      <c r="G214" s="21">
        <v>20.2</v>
      </c>
      <c r="H214" s="21">
        <v>5.8</v>
      </c>
      <c r="I214" s="21">
        <v>8.1</v>
      </c>
      <c r="J214" s="21">
        <v>3.3</v>
      </c>
      <c r="K214" s="21">
        <v>7.1</v>
      </c>
      <c r="L214" s="21">
        <v>29.6</v>
      </c>
      <c r="M214" s="21">
        <v>35.1</v>
      </c>
      <c r="N214" s="21">
        <v>40</v>
      </c>
      <c r="O214" s="21">
        <v>81</v>
      </c>
      <c r="P214" s="65"/>
      <c r="Q214" s="20" t="s">
        <v>9</v>
      </c>
      <c r="R214" s="21" t="s">
        <v>7</v>
      </c>
      <c r="S214" s="210">
        <f>D214*S199</f>
        <v>49.607999999999997</v>
      </c>
      <c r="T214" s="210">
        <f>E214*T199</f>
        <v>55.88</v>
      </c>
      <c r="U214" s="210">
        <f>F214*U199</f>
        <v>0</v>
      </c>
      <c r="V214" s="210">
        <f>G214*V199</f>
        <v>0</v>
      </c>
      <c r="W214" s="210">
        <f>H214*W199</f>
        <v>100.91999999999999</v>
      </c>
      <c r="X214" s="210">
        <f>I214*X199</f>
        <v>70.469999999999985</v>
      </c>
      <c r="Y214" s="210">
        <f>J214*Y199</f>
        <v>15.839999999999998</v>
      </c>
      <c r="Z214" s="210">
        <f>K214*Z199</f>
        <v>0</v>
      </c>
      <c r="AA214" s="210">
        <f>L214*AA199</f>
        <v>0</v>
      </c>
      <c r="AB214" s="210">
        <f>M214*AB199</f>
        <v>84.24</v>
      </c>
      <c r="AC214" s="210">
        <f>N214*AC199</f>
        <v>21.200000000000003</v>
      </c>
      <c r="AD214" s="210">
        <f>O214*AD199</f>
        <v>104.49000000000001</v>
      </c>
      <c r="AE214" s="213">
        <f>ROUND(SUM(S214:AD214), 0)</f>
        <v>503</v>
      </c>
      <c r="AF214" s="105">
        <v>850</v>
      </c>
      <c r="AG214" s="218">
        <f t="shared" si="30"/>
        <v>-347</v>
      </c>
      <c r="AH214" s="206"/>
    </row>
    <row r="215" spans="1:34" ht="25.5" x14ac:dyDescent="0.25">
      <c r="A215" s="65"/>
      <c r="B215" s="18" t="s">
        <v>63</v>
      </c>
      <c r="C215" s="16" t="s">
        <v>7</v>
      </c>
      <c r="D215" s="19">
        <v>94</v>
      </c>
      <c r="E215" s="19">
        <v>60.2</v>
      </c>
      <c r="F215" s="19">
        <v>68.5</v>
      </c>
      <c r="G215" s="19">
        <v>52</v>
      </c>
      <c r="H215" s="19">
        <v>4</v>
      </c>
      <c r="I215" s="19">
        <v>26</v>
      </c>
      <c r="J215" s="19">
        <v>11.1</v>
      </c>
      <c r="K215" s="19">
        <v>21.5</v>
      </c>
      <c r="L215" s="19">
        <v>3.9</v>
      </c>
      <c r="M215" s="19">
        <v>13.5</v>
      </c>
      <c r="N215" s="19">
        <v>37.9</v>
      </c>
      <c r="O215" s="19">
        <v>117</v>
      </c>
      <c r="P215" s="65"/>
      <c r="Q215" s="18" t="s">
        <v>63</v>
      </c>
      <c r="R215" s="16" t="s">
        <v>7</v>
      </c>
      <c r="S215" s="215">
        <f>D215*S199</f>
        <v>219.95999999999998</v>
      </c>
      <c r="T215" s="215">
        <f>E215*T199</f>
        <v>132.44000000000003</v>
      </c>
      <c r="U215" s="215">
        <f>F215*U199</f>
        <v>0</v>
      </c>
      <c r="V215" s="215">
        <f>G215*V199</f>
        <v>0</v>
      </c>
      <c r="W215" s="215">
        <f>H215*W199</f>
        <v>69.599999999999994</v>
      </c>
      <c r="X215" s="215">
        <f>I215*X199</f>
        <v>226.2</v>
      </c>
      <c r="Y215" s="215">
        <f>J215*Y199</f>
        <v>53.279999999999994</v>
      </c>
      <c r="Z215" s="215">
        <f>K215*Z199</f>
        <v>0</v>
      </c>
      <c r="AA215" s="215">
        <f>L215*AA199</f>
        <v>0</v>
      </c>
      <c r="AB215" s="215">
        <f>M215*AB199</f>
        <v>32.4</v>
      </c>
      <c r="AC215" s="215">
        <f>N215*AC199</f>
        <v>20.087</v>
      </c>
      <c r="AD215" s="215">
        <f>O215*AD199</f>
        <v>150.93</v>
      </c>
      <c r="AE215" s="213">
        <f>ROUND(SUM(S215:AD215), 0)</f>
        <v>905</v>
      </c>
      <c r="AF215" s="105">
        <v>850</v>
      </c>
      <c r="AG215" s="218">
        <f t="shared" si="30"/>
        <v>55</v>
      </c>
      <c r="AH215" s="206"/>
    </row>
    <row r="216" spans="1:34" x14ac:dyDescent="0.25">
      <c r="A216" s="65"/>
      <c r="B216" s="20" t="s">
        <v>11</v>
      </c>
      <c r="C216" s="21" t="s">
        <v>7</v>
      </c>
      <c r="D216" s="21">
        <v>0.1</v>
      </c>
      <c r="E216" s="21">
        <v>0.2</v>
      </c>
      <c r="F216" s="21">
        <v>0.24</v>
      </c>
      <c r="G216" s="21">
        <v>0.14000000000000001</v>
      </c>
      <c r="H216" s="21">
        <v>7.0000000000000007E-2</v>
      </c>
      <c r="I216" s="21">
        <v>0.39</v>
      </c>
      <c r="J216" s="21">
        <v>0.1</v>
      </c>
      <c r="K216" s="21">
        <v>0.02</v>
      </c>
      <c r="L216" s="21">
        <v>0.06</v>
      </c>
      <c r="M216" s="21">
        <v>0.26</v>
      </c>
      <c r="N216" s="21">
        <v>0.19</v>
      </c>
      <c r="O216" s="21">
        <v>0.1</v>
      </c>
      <c r="P216" s="65"/>
      <c r="Q216" s="20" t="s">
        <v>11</v>
      </c>
      <c r="R216" s="21" t="s">
        <v>7</v>
      </c>
      <c r="S216" s="210">
        <f>D216*S199</f>
        <v>0.23399999999999999</v>
      </c>
      <c r="T216" s="210">
        <f>E216*T199</f>
        <v>0.44000000000000006</v>
      </c>
      <c r="U216" s="210">
        <f>F216*U199</f>
        <v>0</v>
      </c>
      <c r="V216" s="210">
        <f>G216*V199</f>
        <v>0</v>
      </c>
      <c r="W216" s="210">
        <f>H216*W199</f>
        <v>1.218</v>
      </c>
      <c r="X216" s="210">
        <f>I216*X199</f>
        <v>3.3929999999999998</v>
      </c>
      <c r="Y216" s="210">
        <f>J216*Y199</f>
        <v>0.48</v>
      </c>
      <c r="Z216" s="210">
        <f>K216*Z199</f>
        <v>0</v>
      </c>
      <c r="AA216" s="210">
        <f>L216*AA199</f>
        <v>0</v>
      </c>
      <c r="AB216" s="210">
        <f>M216*AB199</f>
        <v>0.624</v>
      </c>
      <c r="AC216" s="210">
        <f>N216*AC199</f>
        <v>0.10070000000000001</v>
      </c>
      <c r="AD216" s="210">
        <f>O216*AD199</f>
        <v>0.129</v>
      </c>
      <c r="AE216" s="213">
        <f t="shared" ref="AE201:AE220" si="31">ROUND(SUM(S216:AD216), 2)</f>
        <v>6.62</v>
      </c>
      <c r="AF216" s="188">
        <v>9.9</v>
      </c>
      <c r="AG216" s="218">
        <f t="shared" si="30"/>
        <v>-3.2800000000000002</v>
      </c>
      <c r="AH216" s="206"/>
    </row>
    <row r="217" spans="1:34" x14ac:dyDescent="0.25">
      <c r="A217" s="65"/>
      <c r="B217" s="18" t="s">
        <v>12</v>
      </c>
      <c r="C217" s="16" t="s">
        <v>7</v>
      </c>
      <c r="D217" s="19">
        <v>0.4</v>
      </c>
      <c r="E217" s="19">
        <v>0.3</v>
      </c>
      <c r="F217" s="19">
        <v>0.32</v>
      </c>
      <c r="G217" s="19">
        <v>0.46</v>
      </c>
      <c r="H217" s="19">
        <v>0.06</v>
      </c>
      <c r="I217" s="19">
        <v>0.1</v>
      </c>
      <c r="J217" s="19">
        <v>0.01</v>
      </c>
      <c r="K217" s="19">
        <v>0.17</v>
      </c>
      <c r="L217" s="19">
        <v>0.12</v>
      </c>
      <c r="M217" s="19">
        <v>0.22</v>
      </c>
      <c r="N217" s="19">
        <v>0.37</v>
      </c>
      <c r="O217" s="19">
        <v>1.75</v>
      </c>
      <c r="P217" s="65"/>
      <c r="Q217" s="18" t="s">
        <v>12</v>
      </c>
      <c r="R217" s="16" t="s">
        <v>7</v>
      </c>
      <c r="S217" s="215">
        <f>D217*S199</f>
        <v>0.93599999999999994</v>
      </c>
      <c r="T217" s="215">
        <f>E217*T199</f>
        <v>0.66</v>
      </c>
      <c r="U217" s="215">
        <f>F217*U199</f>
        <v>0</v>
      </c>
      <c r="V217" s="215">
        <f>G217*V199</f>
        <v>0</v>
      </c>
      <c r="W217" s="215">
        <f>H217*W199</f>
        <v>1.0439999999999998</v>
      </c>
      <c r="X217" s="215">
        <f>I217*X199</f>
        <v>0.87</v>
      </c>
      <c r="Y217" s="215">
        <f>J217*Y199</f>
        <v>4.8000000000000001E-2</v>
      </c>
      <c r="Z217" s="215">
        <f>K217*Z199</f>
        <v>0</v>
      </c>
      <c r="AA217" s="215">
        <f>L217*AA199</f>
        <v>0</v>
      </c>
      <c r="AB217" s="215">
        <f>M217*AB199</f>
        <v>0.52800000000000002</v>
      </c>
      <c r="AC217" s="215">
        <f>N217*AC199</f>
        <v>0.1961</v>
      </c>
      <c r="AD217" s="215">
        <f>O217*AD199</f>
        <v>2.2575000000000003</v>
      </c>
      <c r="AE217" s="213">
        <f t="shared" si="31"/>
        <v>6.54</v>
      </c>
      <c r="AF217" s="188">
        <v>11.4</v>
      </c>
      <c r="AG217" s="218">
        <f t="shared" si="30"/>
        <v>-4.8600000000000003</v>
      </c>
      <c r="AH217" s="206"/>
    </row>
    <row r="218" spans="1:34" ht="25.5" x14ac:dyDescent="0.25">
      <c r="A218" s="65"/>
      <c r="B218" s="20" t="s">
        <v>13</v>
      </c>
      <c r="C218" s="21" t="s">
        <v>7</v>
      </c>
      <c r="D218" s="21">
        <v>15</v>
      </c>
      <c r="E218" s="21">
        <v>25</v>
      </c>
      <c r="F218" s="21">
        <v>15</v>
      </c>
      <c r="G218" s="21">
        <v>4</v>
      </c>
      <c r="H218" s="21">
        <v>20</v>
      </c>
      <c r="I218" s="21">
        <v>30</v>
      </c>
      <c r="J218" s="21">
        <v>0.1</v>
      </c>
      <c r="K218" s="21">
        <v>0.3</v>
      </c>
      <c r="L218" s="21">
        <v>6.8</v>
      </c>
      <c r="M218" s="21">
        <v>0.52</v>
      </c>
      <c r="N218" s="21">
        <v>0</v>
      </c>
      <c r="O218" s="21">
        <v>2.6</v>
      </c>
      <c r="P218" s="65"/>
      <c r="Q218" s="20" t="s">
        <v>13</v>
      </c>
      <c r="R218" s="21" t="s">
        <v>7</v>
      </c>
      <c r="S218" s="210">
        <f>D218*S199</f>
        <v>35.099999999999994</v>
      </c>
      <c r="T218" s="210">
        <f>E218*T199</f>
        <v>55.000000000000007</v>
      </c>
      <c r="U218" s="210">
        <f>F218*U199</f>
        <v>0</v>
      </c>
      <c r="V218" s="210">
        <f>G218*V199</f>
        <v>0</v>
      </c>
      <c r="W218" s="210">
        <f>H218*W199</f>
        <v>348</v>
      </c>
      <c r="X218" s="210">
        <f>I218*X199</f>
        <v>261</v>
      </c>
      <c r="Y218" s="210">
        <f>J218*Y199</f>
        <v>0.48</v>
      </c>
      <c r="Z218" s="210">
        <f>K218*Z199</f>
        <v>0</v>
      </c>
      <c r="AA218" s="210">
        <f>L218*AA199</f>
        <v>0</v>
      </c>
      <c r="AB218" s="210">
        <f>M218*AB199</f>
        <v>1.248</v>
      </c>
      <c r="AC218" s="210">
        <f>N218*AC199</f>
        <v>0</v>
      </c>
      <c r="AD218" s="210">
        <f>O218*AD199</f>
        <v>3.3540000000000001</v>
      </c>
      <c r="AE218" s="213">
        <f>ROUND(SUM(S218:AD218), 0)</f>
        <v>704</v>
      </c>
      <c r="AF218" s="216">
        <v>640</v>
      </c>
      <c r="AG218" s="218">
        <f t="shared" si="30"/>
        <v>64</v>
      </c>
      <c r="AH218" s="206"/>
    </row>
    <row r="219" spans="1:34" x14ac:dyDescent="0.25">
      <c r="B219" s="18" t="s">
        <v>72</v>
      </c>
      <c r="C219" s="16" t="s">
        <v>64</v>
      </c>
      <c r="D219" s="19">
        <v>150</v>
      </c>
      <c r="E219" s="19">
        <v>250</v>
      </c>
      <c r="F219" s="19">
        <v>250</v>
      </c>
      <c r="G219" s="19">
        <v>10</v>
      </c>
      <c r="H219" s="19">
        <v>50</v>
      </c>
      <c r="I219" s="19">
        <v>160</v>
      </c>
      <c r="J219" s="19">
        <v>0</v>
      </c>
      <c r="K219" s="19">
        <v>0</v>
      </c>
      <c r="L219" s="19">
        <v>0</v>
      </c>
      <c r="M219" s="19">
        <v>0</v>
      </c>
      <c r="N219" s="19">
        <v>5</v>
      </c>
      <c r="O219" s="19">
        <v>0</v>
      </c>
      <c r="Q219" s="18" t="s">
        <v>72</v>
      </c>
      <c r="R219" s="16" t="s">
        <v>64</v>
      </c>
      <c r="S219" s="215">
        <f>D219*S199</f>
        <v>351</v>
      </c>
      <c r="T219" s="215">
        <f>E219*T199</f>
        <v>550</v>
      </c>
      <c r="U219" s="215">
        <f>F219*U199</f>
        <v>0</v>
      </c>
      <c r="V219" s="215">
        <f>G219*V199</f>
        <v>0</v>
      </c>
      <c r="W219" s="215">
        <f>H219*W199</f>
        <v>869.99999999999989</v>
      </c>
      <c r="X219" s="215">
        <f>I219*X199</f>
        <v>1392</v>
      </c>
      <c r="Y219" s="215">
        <f>J219*Y199</f>
        <v>0</v>
      </c>
      <c r="Z219" s="215">
        <f>K219*Z199</f>
        <v>0</v>
      </c>
      <c r="AA219" s="215">
        <f>L219*AA199</f>
        <v>0</v>
      </c>
      <c r="AB219" s="215">
        <f>M219*AB199</f>
        <v>0</v>
      </c>
      <c r="AC219" s="215">
        <f>N219*AC199</f>
        <v>2.6500000000000004</v>
      </c>
      <c r="AD219" s="215">
        <f>O219*AD199</f>
        <v>0</v>
      </c>
      <c r="AE219" s="213">
        <f>ROUND(SUM(S219:AD219), 0)</f>
        <v>3166</v>
      </c>
      <c r="AF219" s="216">
        <v>14200</v>
      </c>
      <c r="AG219" s="218">
        <f t="shared" si="30"/>
        <v>-11034</v>
      </c>
      <c r="AH219" s="206"/>
    </row>
    <row r="220" spans="1:34" x14ac:dyDescent="0.25">
      <c r="B220" s="20" t="s">
        <v>73</v>
      </c>
      <c r="C220" s="21" t="s">
        <v>7</v>
      </c>
      <c r="D220" s="21">
        <v>60</v>
      </c>
      <c r="E220" s="21">
        <v>100</v>
      </c>
      <c r="F220" s="21">
        <v>63</v>
      </c>
      <c r="G220" s="19">
        <v>0</v>
      </c>
      <c r="H220" s="21">
        <v>46</v>
      </c>
      <c r="I220" s="21">
        <v>45</v>
      </c>
      <c r="J220" s="21">
        <v>0.7</v>
      </c>
      <c r="K220" s="21">
        <v>0.4</v>
      </c>
      <c r="L220" s="21">
        <v>22.6</v>
      </c>
      <c r="M220" s="21">
        <v>50</v>
      </c>
      <c r="N220" s="21">
        <v>11</v>
      </c>
      <c r="O220" s="21">
        <v>20.9</v>
      </c>
      <c r="Q220" s="20" t="s">
        <v>73</v>
      </c>
      <c r="R220" s="21" t="s">
        <v>7</v>
      </c>
      <c r="S220" s="210">
        <f>D220*S199</f>
        <v>140.39999999999998</v>
      </c>
      <c r="T220" s="210">
        <f>E220*T199</f>
        <v>220.00000000000003</v>
      </c>
      <c r="U220" s="210">
        <f>F220*U199</f>
        <v>0</v>
      </c>
      <c r="V220" s="210">
        <f>G220*V199</f>
        <v>0</v>
      </c>
      <c r="W220" s="210">
        <f>H220*W199</f>
        <v>800.4</v>
      </c>
      <c r="X220" s="210">
        <f>I220*X199</f>
        <v>391.49999999999994</v>
      </c>
      <c r="Y220" s="210">
        <f>J220*Y199</f>
        <v>3.36</v>
      </c>
      <c r="Z220" s="210">
        <f>K220*Z199</f>
        <v>0</v>
      </c>
      <c r="AA220" s="210">
        <f>L220*AA199</f>
        <v>0</v>
      </c>
      <c r="AB220" s="210">
        <f>M220*AB199</f>
        <v>120</v>
      </c>
      <c r="AC220" s="210">
        <f>N220*AC199</f>
        <v>5.83</v>
      </c>
      <c r="AD220" s="210">
        <f>O220*AD199</f>
        <v>26.960999999999999</v>
      </c>
      <c r="AE220" s="213">
        <f>ROUND(SUM(S220:AD220), 0)</f>
        <v>1708</v>
      </c>
      <c r="AF220" s="216">
        <v>570</v>
      </c>
      <c r="AG220" s="218">
        <f t="shared" si="30"/>
        <v>1138</v>
      </c>
      <c r="AH220" s="206"/>
    </row>
    <row r="221" spans="1:34" x14ac:dyDescent="0.25">
      <c r="AH221" s="65"/>
    </row>
    <row r="222" spans="1:34" x14ac:dyDescent="0.25">
      <c r="AH222" s="65"/>
    </row>
  </sheetData>
  <mergeCells count="49">
    <mergeCell ref="AH197:AH198"/>
    <mergeCell ref="AE197:AE199"/>
    <mergeCell ref="AF197:AF199"/>
    <mergeCell ref="AG197:AG199"/>
    <mergeCell ref="B197:O197"/>
    <mergeCell ref="L198:M198"/>
    <mergeCell ref="O198:O199"/>
    <mergeCell ref="AD197:AD198"/>
    <mergeCell ref="Q197:Q198"/>
    <mergeCell ref="R197:R198"/>
    <mergeCell ref="B198:B199"/>
    <mergeCell ref="C198:C199"/>
    <mergeCell ref="D198:F198"/>
    <mergeCell ref="J198:K198"/>
    <mergeCell ref="G194:H194"/>
    <mergeCell ref="K182:L182"/>
    <mergeCell ref="K186:L186"/>
    <mergeCell ref="K184:L184"/>
    <mergeCell ref="R190:S190"/>
    <mergeCell ref="U190:V190"/>
    <mergeCell ref="G182:G183"/>
    <mergeCell ref="G185:G186"/>
    <mergeCell ref="I182:J183"/>
    <mergeCell ref="I185:J186"/>
    <mergeCell ref="A2:B2"/>
    <mergeCell ref="C94:G94"/>
    <mergeCell ref="J94:L94"/>
    <mergeCell ref="K168:L168"/>
    <mergeCell ref="K169:L169"/>
    <mergeCell ref="A122:J122"/>
    <mergeCell ref="M122:M123"/>
    <mergeCell ref="O122:Q122"/>
    <mergeCell ref="U122:V122"/>
    <mergeCell ref="C101:G101"/>
    <mergeCell ref="J101:L101"/>
    <mergeCell ref="A123:A124"/>
    <mergeCell ref="B123:B124"/>
    <mergeCell ref="C123:E123"/>
    <mergeCell ref="I123:J123"/>
    <mergeCell ref="K123:L123"/>
    <mergeCell ref="K161:L161"/>
    <mergeCell ref="K162:L162"/>
    <mergeCell ref="K163:L163"/>
    <mergeCell ref="W122:W124"/>
    <mergeCell ref="Y122:Y124"/>
    <mergeCell ref="X122:X124"/>
    <mergeCell ref="N122:N123"/>
    <mergeCell ref="K170:L170"/>
    <mergeCell ref="K171:L171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9"/>
  <sheetViews>
    <sheetView workbookViewId="0">
      <selection activeCell="E5" sqref="E5:E9"/>
    </sheetView>
  </sheetViews>
  <sheetFormatPr defaultRowHeight="15" x14ac:dyDescent="0.25"/>
  <cols>
    <col min="2" max="2" width="15.42578125" customWidth="1"/>
  </cols>
  <sheetData>
    <row r="4" spans="2:5" x14ac:dyDescent="0.25">
      <c r="B4" t="s">
        <v>266</v>
      </c>
      <c r="C4" t="s">
        <v>267</v>
      </c>
      <c r="D4" t="s">
        <v>268</v>
      </c>
      <c r="E4" t="s">
        <v>225</v>
      </c>
    </row>
    <row r="5" spans="2:5" x14ac:dyDescent="0.25">
      <c r="B5" t="s">
        <v>269</v>
      </c>
      <c r="C5" s="63">
        <v>100</v>
      </c>
      <c r="D5" s="63">
        <v>120</v>
      </c>
      <c r="E5" s="63">
        <f>C5-D5</f>
        <v>-20</v>
      </c>
    </row>
    <row r="6" spans="2:5" x14ac:dyDescent="0.25">
      <c r="B6" t="s">
        <v>270</v>
      </c>
      <c r="C6" s="63">
        <v>650</v>
      </c>
      <c r="D6" s="63">
        <v>600</v>
      </c>
      <c r="E6" s="63">
        <f t="shared" ref="E6:E9" si="0">C6-D6</f>
        <v>50</v>
      </c>
    </row>
    <row r="7" spans="2:5" x14ac:dyDescent="0.25">
      <c r="B7" t="s">
        <v>271</v>
      </c>
      <c r="C7" s="63">
        <v>420</v>
      </c>
      <c r="D7" s="63">
        <v>400</v>
      </c>
      <c r="E7" s="63">
        <f t="shared" si="0"/>
        <v>20</v>
      </c>
    </row>
    <row r="8" spans="2:5" x14ac:dyDescent="0.25">
      <c r="B8" t="s">
        <v>272</v>
      </c>
      <c r="C8" s="63">
        <v>700</v>
      </c>
      <c r="D8" s="63">
        <v>750</v>
      </c>
      <c r="E8" s="63">
        <f t="shared" si="0"/>
        <v>-50</v>
      </c>
    </row>
    <row r="9" spans="2:5" x14ac:dyDescent="0.25">
      <c r="B9" t="s">
        <v>273</v>
      </c>
      <c r="C9" s="63">
        <v>1200</v>
      </c>
      <c r="D9" s="63">
        <v>1500</v>
      </c>
      <c r="E9" s="63">
        <f t="shared" si="0"/>
        <v>-300</v>
      </c>
    </row>
  </sheetData>
  <conditionalFormatting sqref="E5:E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Ca+P+ микроэл.</vt:lpstr>
      <vt:lpstr>Корма для Ани институт</vt:lpstr>
      <vt:lpstr>Добавки</vt:lpstr>
      <vt:lpstr>Расчет</vt:lpstr>
      <vt:lpstr>Стрелки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2020-04-20T14:39:39Z</dcterms:modified>
</cp:coreProperties>
</file>