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chridge22\Documents\AIM\Didymos-optimization\"/>
    </mc:Choice>
  </mc:AlternateContent>
  <xr:revisionPtr revIDLastSave="0" documentId="13_ncr:1_{5E51D075-E07A-4339-B3A8-6E9B8385AE5C}" xr6:coauthVersionLast="36" xr6:coauthVersionMax="45" xr10:uidLastSave="{00000000-0000-0000-0000-000000000000}"/>
  <bookViews>
    <workbookView xWindow="-108" yWindow="-108" windowWidth="23256" windowHeight="12576" xr2:uid="{74FBB8A4-85C7-4D28-A397-8DCB0E03DCCF}"/>
  </bookViews>
  <sheets>
    <sheet name="DerivingConfig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4" i="1" l="1"/>
  <c r="L4" i="1"/>
  <c r="N5" i="1"/>
  <c r="L12" i="1" s="1"/>
  <c r="N4" i="1"/>
  <c r="L11" i="1" s="1"/>
  <c r="O5" i="1"/>
  <c r="O12" i="1" s="1"/>
  <c r="M5" i="1"/>
  <c r="L5" i="1"/>
  <c r="K5" i="1"/>
  <c r="J5" i="1"/>
  <c r="O4" i="1"/>
  <c r="O11" i="1" s="1"/>
  <c r="K4" i="1"/>
  <c r="J4" i="1"/>
  <c r="N12" i="1" l="1"/>
  <c r="M12" i="1"/>
  <c r="J12" i="1"/>
  <c r="K12" i="1"/>
  <c r="K11" i="1"/>
  <c r="J11" i="1"/>
  <c r="N11" i="1"/>
  <c r="M11" i="1"/>
</calcChain>
</file>

<file path=xl/sharedStrings.xml><?xml version="1.0" encoding="utf-8"?>
<sst xmlns="http://schemas.openxmlformats.org/spreadsheetml/2006/main" count="36" uniqueCount="26">
  <si>
    <t>vX (AU/day)</t>
  </si>
  <si>
    <t>vY (AU/day)</t>
  </si>
  <si>
    <t>vZ (AU/day)</t>
  </si>
  <si>
    <t>R (AU)</t>
  </si>
  <si>
    <t>vR (AU/s)</t>
  </si>
  <si>
    <t xml:space="preserve">2459853.329861111 = A.D. 2022-Sep-30 19:55:00.0000 TDB </t>
  </si>
  <si>
    <t xml:space="preserve"> X = 9.932334132279785E-01 Y = 1.276927667070402E-01 Z =-1.195365359889003E-05</t>
  </si>
  <si>
    <t xml:space="preserve"> VX=-2.473363581514627E-03 VY= 1.699899766499270E-02 VZ=-8.548923521518297E-07</t>
  </si>
  <si>
    <t>Earth</t>
  </si>
  <si>
    <t>Earth Moon BaryCenter, Sun body center</t>
  </si>
  <si>
    <t>Dimorphos, Sun body center</t>
  </si>
  <si>
    <t xml:space="preserve"> X = 1.022170298157143E+00 Y = 1.639822634888091E-01 Z =-5.541927402432133E-02</t>
  </si>
  <si>
    <t xml:space="preserve"> VX=-5.273553581680452E-03 VY= 1.904434089383773E-02 VZ= 6.305942169924792E-04</t>
  </si>
  <si>
    <t>vZ (AU/s)</t>
  </si>
  <si>
    <t>Z (AU/s)</t>
  </si>
  <si>
    <t>Theta (Radians)</t>
  </si>
  <si>
    <t>X (AU)</t>
  </si>
  <si>
    <t>Y (AU)</t>
  </si>
  <si>
    <t>Z (AU)</t>
  </si>
  <si>
    <t>Table 1. Cartesian Values for Dimorphos and Earth Provided With Conversion to Cylindrical</t>
  </si>
  <si>
    <t>Dimorphos</t>
  </si>
  <si>
    <t>Object</t>
  </si>
  <si>
    <t>Database Values (Direct copy from webpage)</t>
  </si>
  <si>
    <t>Table 2. Testing Values by Converting Table 1 Cylindrical Values to Cartesian to Compare</t>
  </si>
  <si>
    <t>r*dTheta/dt (AU/s)</t>
  </si>
  <si>
    <t>dTheta/dt (Radians/s)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</si>
</sst>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0000000E+00"/>
  </numFmts>
  <fonts count="2" x14ac:knownFonts="1">
    <font>
      <sz val="12"/>
      <color theme="1"/>
      <name val="Consolas"/>
      <family val="2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/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5" fontId="1" fillId="0" borderId="5" xfId="0" applyNumberFormat="1" applyFont="1" applyBorder="1"/>
    <xf numFmtId="165" fontId="1" fillId="0" borderId="0" xfId="0" applyNumberFormat="1" applyFont="1"/>
    <xf numFmtId="164" fontId="1" fillId="0" borderId="6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C00E-B630-4F63-9D9B-69884EA8F2B0}">
  <dimension ref="B2:O26"/>
  <sheetViews>
    <sheetView tabSelected="1" topLeftCell="G1" zoomScale="85" zoomScaleNormal="85" workbookViewId="0">
      <selection activeCell="M8" sqref="M8"/>
    </sheetView>
  </sheetViews>
  <sheetFormatPr defaultColWidth="8.90625" defaultRowHeight="18" x14ac:dyDescent="0.35"/>
  <cols>
    <col min="1" max="1" width="5.08984375" style="1" customWidth="1"/>
    <col min="2" max="2" width="10.81640625" style="1" customWidth="1"/>
    <col min="3" max="4" width="16.54296875" style="1" bestFit="1" customWidth="1"/>
    <col min="5" max="6" width="17.81640625" style="1" bestFit="1" customWidth="1"/>
    <col min="7" max="7" width="16.54296875" style="1" bestFit="1" customWidth="1"/>
    <col min="8" max="8" width="17.81640625" style="1" bestFit="1" customWidth="1"/>
    <col min="9" max="9" width="14.36328125" style="1" customWidth="1"/>
    <col min="10" max="10" width="24.90625" style="1" bestFit="1" customWidth="1"/>
    <col min="11" max="11" width="17.81640625" style="1" bestFit="1" customWidth="1"/>
    <col min="12" max="12" width="17.90625" style="1" bestFit="1" customWidth="1"/>
    <col min="13" max="13" width="24.90625" style="1" bestFit="1" customWidth="1"/>
    <col min="14" max="15" width="17.81640625" style="1" bestFit="1" customWidth="1"/>
    <col min="16" max="16384" width="8.90625" style="1"/>
  </cols>
  <sheetData>
    <row r="2" spans="2:15" ht="18.600000000000001" thickBot="1" x14ac:dyDescent="0.4">
      <c r="B2" s="31" t="s">
        <v>19</v>
      </c>
      <c r="C2" s="31"/>
      <c r="D2" s="31"/>
      <c r="E2" s="31"/>
      <c r="F2" s="31"/>
      <c r="G2" s="31"/>
      <c r="H2" s="31"/>
    </row>
    <row r="3" spans="2:15" x14ac:dyDescent="0.35">
      <c r="B3" s="12" t="s">
        <v>21</v>
      </c>
      <c r="C3" s="2" t="s">
        <v>16</v>
      </c>
      <c r="D3" s="2" t="s">
        <v>17</v>
      </c>
      <c r="E3" s="2" t="s">
        <v>18</v>
      </c>
      <c r="F3" s="2" t="s">
        <v>0</v>
      </c>
      <c r="G3" s="2" t="s">
        <v>1</v>
      </c>
      <c r="H3" s="3" t="s">
        <v>2</v>
      </c>
      <c r="J3" s="23" t="s">
        <v>3</v>
      </c>
      <c r="K3" s="2" t="s">
        <v>4</v>
      </c>
      <c r="L3" s="2" t="s">
        <v>15</v>
      </c>
      <c r="M3" s="2" t="s">
        <v>25</v>
      </c>
      <c r="N3" s="2" t="s">
        <v>14</v>
      </c>
      <c r="O3" s="3" t="s">
        <v>13</v>
      </c>
    </row>
    <row r="4" spans="2:15" x14ac:dyDescent="0.35">
      <c r="B4" s="10" t="s">
        <v>20</v>
      </c>
      <c r="C4" s="5">
        <v>1.0221702981571399</v>
      </c>
      <c r="D4" s="5">
        <v>0.16398226348880901</v>
      </c>
      <c r="E4" s="5">
        <v>-5.5419274024321299E-2</v>
      </c>
      <c r="F4" s="5">
        <v>-5.2735535816804497E-3</v>
      </c>
      <c r="G4" s="5">
        <v>1.9044340893837702E-2</v>
      </c>
      <c r="H4" s="6">
        <v>6.3059421699247905E-4</v>
      </c>
      <c r="J4" s="4">
        <f>POWER(POWER(C4,2) + POWER(D4,2), 0.5)</f>
        <v>1.0352402142370483</v>
      </c>
      <c r="K4" s="15">
        <f>(C4*F4+D4*G4)/(SQRT(C4*C4+D4*D4))/(3600*24)</f>
        <v>-2.5351243043038354E-8</v>
      </c>
      <c r="L4" s="15">
        <f>ATAN(D4/C4)</f>
        <v>0.15907019223523058</v>
      </c>
      <c r="M4" s="15">
        <f>((C4*G4-F4*D4)/(C4*C4+D4*D4))/(24*3600)</f>
        <v>2.1956835835418675E-7</v>
      </c>
      <c r="N4" s="5">
        <f>E4</f>
        <v>-5.5419274024321299E-2</v>
      </c>
      <c r="O4" s="16">
        <f>H4/(24*3600)</f>
        <v>7.2985441781536927E-9</v>
      </c>
    </row>
    <row r="5" spans="2:15" ht="18.600000000000001" thickBot="1" x14ac:dyDescent="0.4">
      <c r="B5" s="11" t="s">
        <v>8</v>
      </c>
      <c r="C5" s="8">
        <v>0.99323341322797798</v>
      </c>
      <c r="D5" s="8">
        <v>0.12769276670704</v>
      </c>
      <c r="E5" s="8">
        <v>-1.195365359889E-5</v>
      </c>
      <c r="F5" s="8">
        <v>-2.47336358151462E-3</v>
      </c>
      <c r="G5" s="8">
        <v>1.6998997664992702E-2</v>
      </c>
      <c r="H5" s="9">
        <v>-8.5489235215182902E-7</v>
      </c>
      <c r="J5" s="29">
        <f>POWER(POWER(C5,2) + POWER(D5,2), 0.5)</f>
        <v>1.001408036627327</v>
      </c>
      <c r="K5" s="17">
        <f>(C5*F5+D5*G5)/(SQRT(C5*C5+D5*D5))/(3600*24)</f>
        <v>-3.3052801779194244E-9</v>
      </c>
      <c r="L5" s="17">
        <f>ATAN(D5/C5)</f>
        <v>0.12786132931868038</v>
      </c>
      <c r="M5" s="17">
        <f>((C5*G5-F5*D5)/(C5*C5+D5*D5))/(24*3600)</f>
        <v>1.9851237630903927E-7</v>
      </c>
      <c r="N5" s="8">
        <f>E5</f>
        <v>-1.195365359889E-5</v>
      </c>
      <c r="O5" s="18">
        <f>H5/(24*3600)</f>
        <v>-9.8945874091646873E-12</v>
      </c>
    </row>
    <row r="6" spans="2:15" x14ac:dyDescent="0.35">
      <c r="M6" s="1" t="s">
        <v>24</v>
      </c>
    </row>
    <row r="7" spans="2:15" x14ac:dyDescent="0.35">
      <c r="M7" s="30">
        <f>J4*M4</f>
        <v>2.2730599434226528E-7</v>
      </c>
    </row>
    <row r="8" spans="2:15" x14ac:dyDescent="0.35">
      <c r="M8" s="30">
        <f>J5*M5</f>
        <v>1.9879188900586011E-7</v>
      </c>
    </row>
    <row r="9" spans="2:15" ht="18.600000000000001" thickBot="1" x14ac:dyDescent="0.4">
      <c r="I9" s="31" t="s">
        <v>23</v>
      </c>
      <c r="J9" s="31"/>
      <c r="K9" s="31"/>
      <c r="L9" s="31"/>
      <c r="M9" s="31"/>
      <c r="N9" s="31"/>
      <c r="O9" s="31"/>
    </row>
    <row r="10" spans="2:15" x14ac:dyDescent="0.35">
      <c r="I10" s="12" t="s">
        <v>21</v>
      </c>
      <c r="J10" s="13" t="s">
        <v>16</v>
      </c>
      <c r="K10" s="13" t="s">
        <v>17</v>
      </c>
      <c r="L10" s="13" t="s">
        <v>18</v>
      </c>
      <c r="M10" s="13" t="s">
        <v>0</v>
      </c>
      <c r="N10" s="13" t="s">
        <v>1</v>
      </c>
      <c r="O10" s="14" t="s">
        <v>2</v>
      </c>
    </row>
    <row r="11" spans="2:15" x14ac:dyDescent="0.35">
      <c r="I11" s="4" t="s">
        <v>20</v>
      </c>
      <c r="J11" s="19">
        <f>J4*COS(L4)</f>
        <v>1.0221702981571399</v>
      </c>
      <c r="K11" s="20">
        <f>J4*SIN(L4)</f>
        <v>0.16398226348880904</v>
      </c>
      <c r="L11" s="20">
        <f>N4</f>
        <v>-5.5419274024321299E-2</v>
      </c>
      <c r="M11" s="20">
        <f>(K4*COS(L4)*24*3600-J4*SIN(L4)*M4*24*3600)</f>
        <v>-5.2735535816804489E-3</v>
      </c>
      <c r="N11" s="20">
        <f>K4*24*3600*SIN(L4)+J4*COS(L4)*M4*24*3600</f>
        <v>1.9044340893837698E-2</v>
      </c>
      <c r="O11" s="21">
        <f>O4*24*3600</f>
        <v>6.3059421699247905E-4</v>
      </c>
    </row>
    <row r="12" spans="2:15" ht="18.600000000000001" thickBot="1" x14ac:dyDescent="0.4">
      <c r="I12" s="7" t="s">
        <v>8</v>
      </c>
      <c r="J12" s="22">
        <f>J5*COS(L5)</f>
        <v>0.99323341322797809</v>
      </c>
      <c r="K12" s="17">
        <f>J5*SIN(L5)</f>
        <v>0.12769276670704</v>
      </c>
      <c r="L12" s="17">
        <f>N5</f>
        <v>-1.195365359889E-5</v>
      </c>
      <c r="M12" s="17">
        <f>(K5*COS(L5)*24*3600-J5*SIN(L5)*M5*24*3600)</f>
        <v>-2.4733635815146204E-3</v>
      </c>
      <c r="N12" s="17">
        <f>K5*24*3600*SIN(L5)+J5*COS(L5)*M5*24*3600</f>
        <v>1.6998997664992698E-2</v>
      </c>
      <c r="O12" s="18">
        <f>O5*24*3600</f>
        <v>-8.5489235215182902E-7</v>
      </c>
    </row>
    <row r="17" spans="2:7" ht="18.600000000000001" thickBot="1" x14ac:dyDescent="0.4">
      <c r="B17" s="1" t="s">
        <v>22</v>
      </c>
    </row>
    <row r="18" spans="2:7" ht="18.600000000000001" thickBot="1" x14ac:dyDescent="0.4">
      <c r="B18" s="32" t="s">
        <v>9</v>
      </c>
      <c r="C18" s="33"/>
      <c r="D18" s="33"/>
      <c r="E18" s="33"/>
      <c r="F18" s="33"/>
      <c r="G18" s="34"/>
    </row>
    <row r="19" spans="2:7" x14ac:dyDescent="0.35">
      <c r="B19" s="24" t="s">
        <v>5</v>
      </c>
      <c r="C19" s="15"/>
      <c r="D19" s="15"/>
      <c r="E19" s="15"/>
      <c r="F19" s="15"/>
      <c r="G19" s="16"/>
    </row>
    <row r="20" spans="2:7" x14ac:dyDescent="0.35">
      <c r="B20" s="24" t="s">
        <v>6</v>
      </c>
      <c r="C20" s="15"/>
      <c r="D20" s="15"/>
      <c r="E20" s="15"/>
      <c r="F20" s="15"/>
      <c r="G20" s="16"/>
    </row>
    <row r="21" spans="2:7" ht="18.600000000000001" thickBot="1" x14ac:dyDescent="0.4">
      <c r="B21" s="24" t="s">
        <v>7</v>
      </c>
      <c r="C21" s="15"/>
      <c r="D21" s="15"/>
      <c r="E21" s="15"/>
      <c r="F21" s="15"/>
      <c r="G21" s="16"/>
    </row>
    <row r="22" spans="2:7" ht="18.600000000000001" thickBot="1" x14ac:dyDescent="0.4">
      <c r="B22" s="26"/>
      <c r="C22" s="27"/>
      <c r="D22" s="27"/>
      <c r="E22" s="27"/>
      <c r="F22" s="27"/>
      <c r="G22" s="28"/>
    </row>
    <row r="23" spans="2:7" ht="18.600000000000001" thickBot="1" x14ac:dyDescent="0.4">
      <c r="B23" s="32" t="s">
        <v>10</v>
      </c>
      <c r="C23" s="33"/>
      <c r="D23" s="33"/>
      <c r="E23" s="33"/>
      <c r="F23" s="33"/>
      <c r="G23" s="34"/>
    </row>
    <row r="24" spans="2:7" x14ac:dyDescent="0.35">
      <c r="B24" s="24" t="s">
        <v>5</v>
      </c>
      <c r="C24" s="15"/>
      <c r="D24" s="15"/>
      <c r="E24" s="15"/>
      <c r="F24" s="15"/>
      <c r="G24" s="16"/>
    </row>
    <row r="25" spans="2:7" x14ac:dyDescent="0.35">
      <c r="B25" s="24" t="s">
        <v>11</v>
      </c>
      <c r="C25" s="15"/>
      <c r="D25" s="15"/>
      <c r="E25" s="15"/>
      <c r="F25" s="15"/>
      <c r="G25" s="16"/>
    </row>
    <row r="26" spans="2:7" ht="18.600000000000001" thickBot="1" x14ac:dyDescent="0.4">
      <c r="B26" s="25" t="s">
        <v>12</v>
      </c>
      <c r="C26" s="17"/>
      <c r="D26" s="17"/>
      <c r="E26" s="17"/>
      <c r="F26" s="17"/>
      <c r="G26" s="18"/>
    </row>
  </sheetData>
  <mergeCells count="4">
    <mergeCell ref="I9:O9"/>
    <mergeCell ref="B2:H2"/>
    <mergeCell ref="B23:G23"/>
    <mergeCell ref="B18:G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DerivingConfigValue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Matthew D Lochridge</cp:lastModifiedBy>
  <dcterms:created xsi:type="dcterms:W3CDTF">2020-07-01T01:09:26Z</dcterms:created>
  <dcterms:modified xsi:type="dcterms:W3CDTF">2020-07-01T20:07:44Z</dcterms:modified>
</cp:coreProperties>
</file>