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letronicEgg\pcb\draft_1-2\"/>
    </mc:Choice>
  </mc:AlternateContent>
  <xr:revisionPtr revIDLastSave="0" documentId="13_ncr:1_{3C61987D-AFD5-4762-8A45-4445BB9427E5}" xr6:coauthVersionLast="45" xr6:coauthVersionMax="45" xr10:uidLastSave="{00000000-0000-0000-0000-000000000000}"/>
  <bookViews>
    <workbookView xWindow="7200" yWindow="3435" windowWidth="21600" windowHeight="11385" xr2:uid="{CC748F4A-B77A-42D3-919B-40EFF9144FCF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0" i="1" l="1"/>
  <c r="X20" i="1"/>
  <c r="Y20" i="1" s="1"/>
  <c r="Z20" i="1" s="1"/>
  <c r="AA20" i="1" s="1"/>
  <c r="AB20" i="1" s="1"/>
  <c r="AC20" i="1" s="1"/>
  <c r="AD20" i="1" s="1"/>
  <c r="W20" i="1"/>
  <c r="V20" i="1"/>
  <c r="AM20" i="1" s="1"/>
  <c r="W11" i="1"/>
  <c r="X11" i="1" s="1"/>
  <c r="Y11" i="1" s="1"/>
  <c r="Z11" i="1" s="1"/>
  <c r="AA11" i="1" s="1"/>
  <c r="AB11" i="1" s="1"/>
  <c r="AC11" i="1" s="1"/>
  <c r="AD11" i="1" s="1"/>
  <c r="W12" i="1"/>
  <c r="X12" i="1" s="1"/>
  <c r="Y12" i="1" s="1"/>
  <c r="Z12" i="1" s="1"/>
  <c r="AA12" i="1" s="1"/>
  <c r="AB12" i="1" s="1"/>
  <c r="AC12" i="1" s="1"/>
  <c r="AD12" i="1" s="1"/>
  <c r="W13" i="1"/>
  <c r="X13" i="1" s="1"/>
  <c r="V13" i="1"/>
  <c r="AH20" i="1" l="1"/>
  <c r="AG20" i="1"/>
  <c r="AI20" i="1"/>
  <c r="AJ20" i="1"/>
  <c r="AK20" i="1"/>
  <c r="AL20" i="1"/>
  <c r="Y13" i="1"/>
  <c r="AG13" i="1"/>
  <c r="AF13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V12" i="1"/>
  <c r="V14" i="1"/>
  <c r="W14" i="1"/>
  <c r="V15" i="1"/>
  <c r="W15" i="1"/>
  <c r="V16" i="1"/>
  <c r="W16" i="1"/>
  <c r="V17" i="1"/>
  <c r="W17" i="1"/>
  <c r="V18" i="1"/>
  <c r="W18" i="1"/>
  <c r="V19" i="1"/>
  <c r="W19" i="1"/>
  <c r="V21" i="1"/>
  <c r="W21" i="1"/>
  <c r="V22" i="1"/>
  <c r="V23" i="1"/>
  <c r="W23" i="1"/>
  <c r="V24" i="1"/>
  <c r="V25" i="1"/>
  <c r="W25" i="1"/>
  <c r="AN20" i="1" l="1"/>
  <c r="E20" i="1" s="1"/>
  <c r="Z13" i="1"/>
  <c r="AH13" i="1"/>
  <c r="Y32" i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M24" i="1"/>
  <c r="Y24" i="1" s="1"/>
  <c r="Z24" i="1" s="1"/>
  <c r="AA24" i="1" s="1"/>
  <c r="AB24" i="1" s="1"/>
  <c r="AC24" i="1" s="1"/>
  <c r="AD24" i="1" s="1"/>
  <c r="L24" i="1"/>
  <c r="K24" i="1" s="1"/>
  <c r="W24" i="1" s="1"/>
  <c r="M23" i="1"/>
  <c r="L23" i="1"/>
  <c r="P25" i="1"/>
  <c r="AB25" i="1" s="1"/>
  <c r="AC25" i="1" s="1"/>
  <c r="AD25" i="1" s="1"/>
  <c r="O25" i="1"/>
  <c r="AA25" i="1" s="1"/>
  <c r="N25" i="1"/>
  <c r="Z25" i="1" s="1"/>
  <c r="M25" i="1"/>
  <c r="Y25" i="1" s="1"/>
  <c r="L25" i="1"/>
  <c r="X25" i="1" s="1"/>
  <c r="AC4" i="1"/>
  <c r="AL4" i="1" s="1"/>
  <c r="AD4" i="1"/>
  <c r="AM4" i="1" s="1"/>
  <c r="AC6" i="1"/>
  <c r="AD6" i="1"/>
  <c r="AC7" i="1"/>
  <c r="AD7" i="1" s="1"/>
  <c r="AC8" i="1"/>
  <c r="AD8" i="1"/>
  <c r="AC14" i="1"/>
  <c r="AD14" i="1"/>
  <c r="AC16" i="1"/>
  <c r="AD16" i="1"/>
  <c r="AF4" i="1"/>
  <c r="AF12" i="1" s="1"/>
  <c r="Y6" i="1"/>
  <c r="Z6" i="1" s="1"/>
  <c r="AA6" i="1" s="1"/>
  <c r="AB6" i="1"/>
  <c r="Y7" i="1"/>
  <c r="Z7" i="1"/>
  <c r="AA7" i="1"/>
  <c r="AB7" i="1"/>
  <c r="Y8" i="1"/>
  <c r="Z8" i="1"/>
  <c r="AA8" i="1" s="1"/>
  <c r="AB8" i="1"/>
  <c r="Z9" i="1"/>
  <c r="AA9" i="1" s="1"/>
  <c r="AB9" i="1"/>
  <c r="AC9" i="1" s="1"/>
  <c r="AD9" i="1" s="1"/>
  <c r="Y10" i="1"/>
  <c r="Z10" i="1"/>
  <c r="AA10" i="1" s="1"/>
  <c r="AB10" i="1"/>
  <c r="AC10" i="1" s="1"/>
  <c r="AD10" i="1" s="1"/>
  <c r="Y14" i="1"/>
  <c r="Z14" i="1" s="1"/>
  <c r="AA14" i="1" s="1"/>
  <c r="AB14" i="1"/>
  <c r="Y16" i="1"/>
  <c r="Z16" i="1" s="1"/>
  <c r="AA16" i="1" s="1"/>
  <c r="AB16" i="1"/>
  <c r="Y18" i="1"/>
  <c r="Z18" i="1" s="1"/>
  <c r="AA18" i="1" s="1"/>
  <c r="AB18" i="1" s="1"/>
  <c r="AC18" i="1" s="1"/>
  <c r="AD18" i="1" s="1"/>
  <c r="X4" i="1"/>
  <c r="AG4" i="1" s="1"/>
  <c r="Y4" i="1"/>
  <c r="AH4" i="1" s="1"/>
  <c r="Z4" i="1"/>
  <c r="AI4" i="1" s="1"/>
  <c r="AA4" i="1"/>
  <c r="AJ4" i="1" s="1"/>
  <c r="AB4" i="1"/>
  <c r="AK4" i="1" s="1"/>
  <c r="X19" i="1"/>
  <c r="Y19" i="1" s="1"/>
  <c r="Z19" i="1" s="1"/>
  <c r="AA19" i="1" s="1"/>
  <c r="AB19" i="1" s="1"/>
  <c r="AC19" i="1" s="1"/>
  <c r="AD19" i="1" s="1"/>
  <c r="X21" i="1"/>
  <c r="X23" i="1"/>
  <c r="Y23" i="1" s="1"/>
  <c r="Z23" i="1" s="1"/>
  <c r="AA23" i="1" s="1"/>
  <c r="AB23" i="1" s="1"/>
  <c r="AC23" i="1" s="1"/>
  <c r="AD23" i="1" s="1"/>
  <c r="X24" i="1"/>
  <c r="X5" i="1"/>
  <c r="AG5" i="1" s="1"/>
  <c r="AF7" i="1"/>
  <c r="AF9" i="1"/>
  <c r="AF17" i="1"/>
  <c r="AF19" i="1"/>
  <c r="X6" i="1"/>
  <c r="X7" i="1"/>
  <c r="X8" i="1"/>
  <c r="X9" i="1"/>
  <c r="Y9" i="1" s="1"/>
  <c r="X10" i="1"/>
  <c r="X14" i="1"/>
  <c r="X15" i="1"/>
  <c r="Y15" i="1" s="1"/>
  <c r="Z15" i="1" s="1"/>
  <c r="AA15" i="1" s="1"/>
  <c r="AB15" i="1" s="1"/>
  <c r="AC15" i="1" s="1"/>
  <c r="AD15" i="1" s="1"/>
  <c r="X16" i="1"/>
  <c r="X17" i="1"/>
  <c r="Y17" i="1" s="1"/>
  <c r="Z17" i="1" s="1"/>
  <c r="AA17" i="1" s="1"/>
  <c r="AB17" i="1" s="1"/>
  <c r="AC17" i="1" s="1"/>
  <c r="AD17" i="1" s="1"/>
  <c r="X18" i="1"/>
  <c r="O22" i="1"/>
  <c r="AA22" i="1" s="1"/>
  <c r="P22" i="1"/>
  <c r="AB22" i="1" s="1"/>
  <c r="AC22" i="1" s="1"/>
  <c r="AD22" i="1" s="1"/>
  <c r="N22" i="1"/>
  <c r="Z22" i="1" s="1"/>
  <c r="M22" i="1"/>
  <c r="Y22" i="1" s="1"/>
  <c r="L22" i="1"/>
  <c r="X22" i="1" s="1"/>
  <c r="P21" i="1"/>
  <c r="AB21" i="1" s="1"/>
  <c r="AC21" i="1" s="1"/>
  <c r="AD21" i="1" s="1"/>
  <c r="O21" i="1"/>
  <c r="AA21" i="1" s="1"/>
  <c r="N21" i="1"/>
  <c r="Z21" i="1" s="1"/>
  <c r="M21" i="1"/>
  <c r="Y21" i="1" s="1"/>
  <c r="AA13" i="1" l="1"/>
  <c r="AI13" i="1"/>
  <c r="AF25" i="1"/>
  <c r="K22" i="1"/>
  <c r="W22" i="1" s="1"/>
  <c r="AF22" i="1" s="1"/>
  <c r="Y5" i="1"/>
  <c r="Z5" i="1" s="1"/>
  <c r="AA5" i="1" s="1"/>
  <c r="AB5" i="1" s="1"/>
  <c r="AC5" i="1" s="1"/>
  <c r="AD5" i="1" s="1"/>
  <c r="AM5" i="1" s="1"/>
  <c r="AG12" i="1"/>
  <c r="AF18" i="1"/>
  <c r="AF8" i="1"/>
  <c r="AF16" i="1"/>
  <c r="AF6" i="1"/>
  <c r="AF15" i="1"/>
  <c r="AF24" i="1"/>
  <c r="AF23" i="1"/>
  <c r="AF14" i="1"/>
  <c r="AF11" i="1"/>
  <c r="AF21" i="1"/>
  <c r="AF10" i="1"/>
  <c r="AF5" i="1"/>
  <c r="AL16" i="1"/>
  <c r="AK16" i="1"/>
  <c r="AM15" i="1"/>
  <c r="AL15" i="1"/>
  <c r="AM23" i="1"/>
  <c r="AK14" i="1"/>
  <c r="AL23" i="1"/>
  <c r="AJ14" i="1"/>
  <c r="AK23" i="1"/>
  <c r="AM11" i="1"/>
  <c r="AJ23" i="1"/>
  <c r="AL11" i="1"/>
  <c r="AK10" i="1"/>
  <c r="AJ21" i="1"/>
  <c r="AM24" i="1"/>
  <c r="AM22" i="1"/>
  <c r="AM18" i="1"/>
  <c r="AK15" i="1"/>
  <c r="AK11" i="1"/>
  <c r="AL7" i="1"/>
  <c r="AM21" i="1"/>
  <c r="AJ10" i="1"/>
  <c r="AL24" i="1"/>
  <c r="AL22" i="1"/>
  <c r="AM17" i="1"/>
  <c r="AJ15" i="1"/>
  <c r="AJ11" i="1"/>
  <c r="AM6" i="1"/>
  <c r="AM8" i="1"/>
  <c r="AK24" i="1"/>
  <c r="AK22" i="1"/>
  <c r="AL17" i="1"/>
  <c r="AM14" i="1"/>
  <c r="AM10" i="1"/>
  <c r="AL6" i="1"/>
  <c r="AL21" i="1"/>
  <c r="AK21" i="1"/>
  <c r="AM7" i="1"/>
  <c r="AJ24" i="1"/>
  <c r="AJ22" i="1"/>
  <c r="AM16" i="1"/>
  <c r="AL14" i="1"/>
  <c r="AL10" i="1"/>
  <c r="AK6" i="1"/>
  <c r="AM9" i="1"/>
  <c r="AL25" i="1"/>
  <c r="AL9" i="1"/>
  <c r="AK9" i="1"/>
  <c r="AK5" i="1"/>
  <c r="AJ16" i="1"/>
  <c r="AJ6" i="1"/>
  <c r="AJ5" i="1"/>
  <c r="AI25" i="1"/>
  <c r="AI24" i="1"/>
  <c r="AI23" i="1"/>
  <c r="AI22" i="1"/>
  <c r="AI21" i="1"/>
  <c r="AI19" i="1"/>
  <c r="AI18" i="1"/>
  <c r="AI17" i="1"/>
  <c r="AI16" i="1"/>
  <c r="AI15" i="1"/>
  <c r="AI14" i="1"/>
  <c r="AI11" i="1"/>
  <c r="AI10" i="1"/>
  <c r="AI9" i="1"/>
  <c r="AI8" i="1"/>
  <c r="AI7" i="1"/>
  <c r="AI6" i="1"/>
  <c r="AL19" i="1"/>
  <c r="AK25" i="1"/>
  <c r="AK19" i="1"/>
  <c r="AK8" i="1"/>
  <c r="AJ17" i="1"/>
  <c r="AJ9" i="1"/>
  <c r="AI5" i="1"/>
  <c r="AH25" i="1"/>
  <c r="AH24" i="1"/>
  <c r="AH23" i="1"/>
  <c r="AH22" i="1"/>
  <c r="AH21" i="1"/>
  <c r="AH19" i="1"/>
  <c r="AH18" i="1"/>
  <c r="AH17" i="1"/>
  <c r="AH16" i="1"/>
  <c r="AH15" i="1"/>
  <c r="AH14" i="1"/>
  <c r="AH11" i="1"/>
  <c r="AH10" i="1"/>
  <c r="AH9" i="1"/>
  <c r="AH8" i="1"/>
  <c r="AH7" i="1"/>
  <c r="AH6" i="1"/>
  <c r="AM25" i="1"/>
  <c r="AK18" i="1"/>
  <c r="AK7" i="1"/>
  <c r="AJ18" i="1"/>
  <c r="AJ8" i="1"/>
  <c r="AH5" i="1"/>
  <c r="AG25" i="1"/>
  <c r="AG24" i="1"/>
  <c r="AG23" i="1"/>
  <c r="AG22" i="1"/>
  <c r="AG21" i="1"/>
  <c r="AG19" i="1"/>
  <c r="AG18" i="1"/>
  <c r="AG17" i="1"/>
  <c r="AG16" i="1"/>
  <c r="AG15" i="1"/>
  <c r="AG14" i="1"/>
  <c r="AG11" i="1"/>
  <c r="AG10" i="1"/>
  <c r="AG9" i="1"/>
  <c r="AG8" i="1"/>
  <c r="AG7" i="1"/>
  <c r="AG6" i="1"/>
  <c r="AM19" i="1"/>
  <c r="AL18" i="1"/>
  <c r="AL8" i="1"/>
  <c r="AK17" i="1"/>
  <c r="AJ25" i="1"/>
  <c r="AJ19" i="1"/>
  <c r="AJ7" i="1"/>
  <c r="AL5" i="1" l="1"/>
  <c r="AJ13" i="1"/>
  <c r="AB13" i="1"/>
  <c r="AH12" i="1"/>
  <c r="AN25" i="1"/>
  <c r="E25" i="1" s="1"/>
  <c r="AN22" i="1"/>
  <c r="E22" i="1" s="1"/>
  <c r="AN24" i="1"/>
  <c r="E24" i="1" s="1"/>
  <c r="AN16" i="1"/>
  <c r="E16" i="1" s="1"/>
  <c r="AN6" i="1"/>
  <c r="E6" i="1" s="1"/>
  <c r="AN14" i="1"/>
  <c r="E14" i="1" s="1"/>
  <c r="AN11" i="1"/>
  <c r="E11" i="1" s="1"/>
  <c r="AN18" i="1"/>
  <c r="E18" i="1" s="1"/>
  <c r="AN23" i="1"/>
  <c r="E23" i="1" s="1"/>
  <c r="AN15" i="1"/>
  <c r="E15" i="1" s="1"/>
  <c r="AN7" i="1"/>
  <c r="E7" i="1" s="1"/>
  <c r="AN9" i="1"/>
  <c r="E9" i="1" s="1"/>
  <c r="AN10" i="1"/>
  <c r="E10" i="1" s="1"/>
  <c r="AN17" i="1"/>
  <c r="E17" i="1" s="1"/>
  <c r="AN8" i="1"/>
  <c r="E8" i="1" s="1"/>
  <c r="AN5" i="1"/>
  <c r="E5" i="1" s="1"/>
  <c r="AN19" i="1"/>
  <c r="E19" i="1" s="1"/>
  <c r="AN21" i="1"/>
  <c r="E21" i="1" s="1"/>
  <c r="AC13" i="1" l="1"/>
  <c r="AK13" i="1"/>
  <c r="AI12" i="1"/>
  <c r="AL13" i="1" l="1"/>
  <c r="AD13" i="1"/>
  <c r="AM13" i="1" s="1"/>
  <c r="AN13" i="1" s="1"/>
  <c r="E13" i="1" s="1"/>
  <c r="AJ12" i="1"/>
  <c r="AK12" i="1" l="1"/>
  <c r="AL12" i="1" l="1"/>
  <c r="AM12" i="1"/>
  <c r="AN12" i="1" l="1"/>
  <c r="AN26" i="1" l="1"/>
  <c r="B2" i="1" s="1"/>
  <c r="E12" i="1"/>
</calcChain>
</file>

<file path=xl/sharedStrings.xml><?xml version="1.0" encoding="utf-8"?>
<sst xmlns="http://schemas.openxmlformats.org/spreadsheetml/2006/main" count="98" uniqueCount="98">
  <si>
    <t>400 mAh Battery</t>
  </si>
  <si>
    <t>Price/quantity</t>
  </si>
  <si>
    <t>Link</t>
  </si>
  <si>
    <t>Description</t>
  </si>
  <si>
    <t>Name</t>
  </si>
  <si>
    <t>https://www.digikey.com/product-detail/en/sparkfun-electronics/PRT-13851/1568-1493-ND/6605199</t>
  </si>
  <si>
    <t>https://www.sparkfun.com/products/13851</t>
  </si>
  <si>
    <t>PRT-13851</t>
  </si>
  <si>
    <t>3 segment screen</t>
  </si>
  <si>
    <t>https://www.digikey.com/product-detail/en/varitronix/VI-321-DP-RC-S/153-1101-ND/531266</t>
  </si>
  <si>
    <t>VI-321-DP-RC-S</t>
  </si>
  <si>
    <t>USB header</t>
  </si>
  <si>
    <t>10 uH 0805</t>
  </si>
  <si>
    <t>https://www.digikey.com/product-detail/en/stmicroelectronics/H3LIS200DLTR/497-15698-1-ND/5267984</t>
  </si>
  <si>
    <t>200g accel</t>
  </si>
  <si>
    <t>SAML21J</t>
  </si>
  <si>
    <t>PMIC/LDO</t>
  </si>
  <si>
    <t>https://www.digikey.com/product-detail/en/microchip-technology/ATSAML21J16B-AUT/ATSAML21J16B-AUTCT-ND/5702310</t>
  </si>
  <si>
    <t>https://www.digikey.com/product-detail/en/gct/USB4110-GF-A/2073-USB4110-GF-A-1-ND/10384548</t>
  </si>
  <si>
    <t>USB4110-GF-A</t>
  </si>
  <si>
    <t>H3LIS200DLTR</t>
  </si>
  <si>
    <t>ATSAML21J16B-AUT</t>
  </si>
  <si>
    <t>https://www.digikey.com/product-detail/en/texas-instruments/BQ25155YFPT/296-BQ25155YFPTCT-ND/10435202</t>
  </si>
  <si>
    <t>BQ25155YFPT</t>
  </si>
  <si>
    <t>PCB</t>
  </si>
  <si>
    <t>AllPCB 27 * 40 mm</t>
  </si>
  <si>
    <t>Resin</t>
  </si>
  <si>
    <t>Silicone</t>
  </si>
  <si>
    <t>PCBA</t>
  </si>
  <si>
    <t>100 SMT, 11 BOM</t>
  </si>
  <si>
    <t>https://www.allpcb.com/pcba_quote.html</t>
  </si>
  <si>
    <t>https://www.allpcb.com/online_pcb_quote.html</t>
  </si>
  <si>
    <t>CL21A226MQQNNNE</t>
  </si>
  <si>
    <t>22 uF 0805</t>
  </si>
  <si>
    <t>LBR2012T100K</t>
  </si>
  <si>
    <t>price per</t>
  </si>
  <si>
    <t>ext price</t>
  </si>
  <si>
    <t>best value</t>
  </si>
  <si>
    <t>2 oz/egg</t>
  </si>
  <si>
    <t>https://www.mcmaster.com/8644K58</t>
  </si>
  <si>
    <t>Mold release</t>
  </si>
  <si>
    <t>https://www.mcmaster.com/1409K52</t>
  </si>
  <si>
    <t>1409K52</t>
  </si>
  <si>
    <t>https://www.mcmaster.com/8595K15</t>
  </si>
  <si>
    <t>https://www.mcmaster.com/8595K14</t>
  </si>
  <si>
    <t>8595K14</t>
  </si>
  <si>
    <t>~40</t>
  </si>
  <si>
    <t>~35</t>
  </si>
  <si>
    <t>~30</t>
  </si>
  <si>
    <t>https://www.digikey.com/product-detail/en/samsung-electro-mechanics/CL21A226MQQNNNE/1276-1100-1-ND/3889186</t>
  </si>
  <si>
    <t>https://www.digikey.com/product-detail/en/taiyo-yuden/LBR2012T100K/587-2045-1-ND/1788992</t>
  </si>
  <si>
    <t>System Qty:</t>
  </si>
  <si>
    <t>Component Qty to Order</t>
  </si>
  <si>
    <t>Component Qty/System</t>
  </si>
  <si>
    <t>Cost/System</t>
  </si>
  <si>
    <t>Alternate Link</t>
  </si>
  <si>
    <t>Compressed Air</t>
  </si>
  <si>
    <t>Flux</t>
  </si>
  <si>
    <t>https://www.digikey.com/product-detail/en/vishay-semiconductor-opto-division/TLMS1000-GS08/TLMS1000-GS08CT-ND/4743829</t>
  </si>
  <si>
    <t>Red LED 0603, 2mA 1.8V</t>
  </si>
  <si>
    <t>Pad</t>
  </si>
  <si>
    <t>BT1</t>
  </si>
  <si>
    <t>DS1</t>
  </si>
  <si>
    <t>J1</t>
  </si>
  <si>
    <t>U1</t>
  </si>
  <si>
    <t>U2</t>
  </si>
  <si>
    <t>U3</t>
  </si>
  <si>
    <t>C1,C9</t>
  </si>
  <si>
    <t>C2</t>
  </si>
  <si>
    <t>10uF 0805</t>
  </si>
  <si>
    <t>2.2uF 0805</t>
  </si>
  <si>
    <t>100 nF 0805</t>
  </si>
  <si>
    <t>10k 0805</t>
  </si>
  <si>
    <t>56k 0805</t>
  </si>
  <si>
    <t>10k Thermistor though hole, 1.3" leads</t>
  </si>
  <si>
    <t>C4,C5</t>
  </si>
  <si>
    <t>C3</t>
  </si>
  <si>
    <t>L1</t>
  </si>
  <si>
    <t>C6,C7,C8,C10</t>
  </si>
  <si>
    <t>R1,R2,R3,R5,R7</t>
  </si>
  <si>
    <t>R4,R6</t>
  </si>
  <si>
    <t>TH1</t>
  </si>
  <si>
    <t>1 uF 0805</t>
  </si>
  <si>
    <t>RC0805FR-0710KL</t>
  </si>
  <si>
    <t>RC0805FR-0756KL</t>
  </si>
  <si>
    <t>D1</t>
  </si>
  <si>
    <t>https://www.digikey.com/product-detail/en/vishay-bc-components/NTCLE203E3103HB0/BC2444-ND/2230772</t>
  </si>
  <si>
    <t>NTCLE203E3103HB0</t>
  </si>
  <si>
    <t>https://www.digikey.com/product-detail/en/yageo/CC0805KKX7R7BB105/311-1365-1-ND/2103149</t>
  </si>
  <si>
    <t>CC0805KKX7R7BB105</t>
  </si>
  <si>
    <t>https://www.digikey.com/product-detail/en/yageo/RC0805FR-0710KL/311-10.0KCRCT-ND/730482</t>
  </si>
  <si>
    <t>https://www.digikey.com/product-detail/en/yageo/RC0805FR-0756KL/311-56.0KCRCT-ND/730980</t>
  </si>
  <si>
    <t>GCM21BR71E225KA73L</t>
  </si>
  <si>
    <t>GRM21BR61E106KA73L</t>
  </si>
  <si>
    <t>https://www.digikey.com/product-detail/en/murata-electronics/GRM21BR61E106KA73K/490-16824-1-ND/7595732</t>
  </si>
  <si>
    <t>https://www.digikey.com/product-detail/en/murata-electronics/GCM21BR71E225KA73K/490-14744-1-ND/6606350</t>
  </si>
  <si>
    <t>https://www.digikey.com/product-detail/en/avx-corporation/08055C104KAT4A/478-10836-1-ND/7536355</t>
  </si>
  <si>
    <t>08055C104KAT4A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</si>
</sst>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Cost vs Order</a:t>
            </a:r>
            <a:r>
              <a:rPr lang="en-US" baseline="0"/>
              <a:t>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BOM!$Y$30:$Y$50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BOM!$Z$30:$Z$50</c:f>
              <c:numCache>
                <c:formatCode>General</c:formatCode>
                <c:ptCount val="21"/>
                <c:pt idx="0">
                  <c:v>180.82999999999998</c:v>
                </c:pt>
                <c:pt idx="1">
                  <c:v>58.201000000000008</c:v>
                </c:pt>
                <c:pt idx="2">
                  <c:v>41.628499999999988</c:v>
                </c:pt>
                <c:pt idx="3">
                  <c:v>38.548333333333325</c:v>
                </c:pt>
                <c:pt idx="4">
                  <c:v>36.639999999999993</c:v>
                </c:pt>
                <c:pt idx="5">
                  <c:v>34.514600000000002</c:v>
                </c:pt>
                <c:pt idx="6">
                  <c:v>34.448333333333323</c:v>
                </c:pt>
                <c:pt idx="7">
                  <c:v>34.411285714285711</c:v>
                </c:pt>
                <c:pt idx="8">
                  <c:v>34.246099999999998</c:v>
                </c:pt>
                <c:pt idx="9">
                  <c:v>33.778599999999997</c:v>
                </c:pt>
                <c:pt idx="10">
                  <c:v>33.260599999999997</c:v>
                </c:pt>
                <c:pt idx="11">
                  <c:v>33.260599999999997</c:v>
                </c:pt>
                <c:pt idx="12">
                  <c:v>33.260599999999997</c:v>
                </c:pt>
                <c:pt idx="13">
                  <c:v>33.24213846153846</c:v>
                </c:pt>
                <c:pt idx="14">
                  <c:v>33.21631428571429</c:v>
                </c:pt>
                <c:pt idx="15">
                  <c:v>32.84859999999999</c:v>
                </c:pt>
                <c:pt idx="16">
                  <c:v>32.520600000000002</c:v>
                </c:pt>
                <c:pt idx="17">
                  <c:v>31.976341176470587</c:v>
                </c:pt>
                <c:pt idx="18">
                  <c:v>31.163400000000003</c:v>
                </c:pt>
                <c:pt idx="19">
                  <c:v>30.18182105263158</c:v>
                </c:pt>
                <c:pt idx="20">
                  <c:v>29.229300000000002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8-4752-AC04-903631ED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56528"/>
        <c:axId val="1277141648"/>
      </c:scatterChart>
      <c:valAx>
        <c:axId val="122915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Quantity (#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41648"/>
        <c:crosses val="autoZero"/>
        <c:crossBetween val="midCat"/>
        <c:majorUnit val="10"/>
      </c:valAx>
      <c:valAx>
        <c:axId val="1277141648"/>
        <c:scaling>
          <c:logBase val="2"/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Cost/Unit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5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285750</xdr:colOff>
      <xdr:row>28</xdr:row>
      <xdr:rowOff>185737</xdr:rowOff>
    </xdr:from>
    <xdr:to>
      <xdr:col>33</xdr:col>
      <xdr:colOff>571500</xdr:colOff>
      <xdr:row>43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197B4-BF77-4C66-800F-0BBC1A201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B424-57BA-4A49-86A1-3A232E6B3ACD}">
  <dimension ref="A1:AN50"/>
  <sheetViews>
    <sheetView tabSelected="1" workbookViewId="0">
      <selection activeCell="A14" sqref="A14"/>
    </sheetView>
  </sheetViews>
  <sheetFormatPr defaultRowHeight="15" x14ac:dyDescent="0.25"/>
  <cols>
    <col min="1" max="1" width="15.5703125" bestFit="1" customWidth="1"/>
    <col min="2" max="2" width="19.85546875" bestFit="1" customWidth="1"/>
    <col min="3" max="3" width="19.85546875" customWidth="1"/>
    <col min="4" max="4" width="22.5703125" bestFit="1" customWidth="1"/>
    <col min="5" max="5" width="23.28515625" bestFit="1" customWidth="1"/>
    <col min="6" max="6" width="114" bestFit="1" customWidth="1"/>
    <col min="7" max="7" width="40.5703125" bestFit="1" customWidth="1"/>
    <col min="9" max="9" width="15.140625" bestFit="1" customWidth="1"/>
    <col min="32" max="32" width="9.42578125" customWidth="1"/>
  </cols>
  <sheetData>
    <row r="1" spans="1:40" x14ac:dyDescent="0.25">
      <c r="A1" s="4" t="s">
        <v>51</v>
      </c>
      <c r="B1" s="5">
        <v>2</v>
      </c>
      <c r="C1" s="5"/>
      <c r="K1" t="s">
        <v>1</v>
      </c>
      <c r="W1" t="s">
        <v>35</v>
      </c>
      <c r="AF1" t="s">
        <v>36</v>
      </c>
    </row>
    <row r="2" spans="1:40" x14ac:dyDescent="0.25">
      <c r="A2" t="s">
        <v>54</v>
      </c>
      <c r="B2" s="8">
        <f>AN26</f>
        <v>107.1</v>
      </c>
      <c r="C2" s="8"/>
    </row>
    <row r="3" spans="1:40" x14ac:dyDescent="0.25">
      <c r="A3" s="9"/>
      <c r="B3" s="2"/>
      <c r="C3" s="2"/>
    </row>
    <row r="4" spans="1:40" x14ac:dyDescent="0.25">
      <c r="A4" t="s">
        <v>3</v>
      </c>
      <c r="B4" t="s">
        <v>4</v>
      </c>
      <c r="C4" t="s">
        <v>60</v>
      </c>
      <c r="D4" t="s">
        <v>53</v>
      </c>
      <c r="E4" s="7" t="s">
        <v>52</v>
      </c>
      <c r="F4" s="7" t="s">
        <v>2</v>
      </c>
      <c r="G4" s="3" t="s">
        <v>55</v>
      </c>
      <c r="K4">
        <v>1</v>
      </c>
      <c r="L4">
        <v>5</v>
      </c>
      <c r="M4">
        <v>10</v>
      </c>
      <c r="N4">
        <v>25</v>
      </c>
      <c r="O4">
        <v>50</v>
      </c>
      <c r="P4">
        <v>100</v>
      </c>
      <c r="Q4">
        <v>500</v>
      </c>
      <c r="R4">
        <v>1000</v>
      </c>
      <c r="W4">
        <f t="shared" ref="W4:AD4" si="0">K4</f>
        <v>1</v>
      </c>
      <c r="X4">
        <f t="shared" si="0"/>
        <v>5</v>
      </c>
      <c r="Y4">
        <f t="shared" si="0"/>
        <v>10</v>
      </c>
      <c r="Z4">
        <f t="shared" si="0"/>
        <v>25</v>
      </c>
      <c r="AA4">
        <f t="shared" si="0"/>
        <v>50</v>
      </c>
      <c r="AB4">
        <f t="shared" si="0"/>
        <v>100</v>
      </c>
      <c r="AC4">
        <f t="shared" si="0"/>
        <v>500</v>
      </c>
      <c r="AD4">
        <f t="shared" si="0"/>
        <v>1000</v>
      </c>
      <c r="AF4">
        <f>W4</f>
        <v>1</v>
      </c>
      <c r="AG4">
        <f t="shared" ref="AG4:AK4" si="1">X4</f>
        <v>5</v>
      </c>
      <c r="AH4">
        <f t="shared" si="1"/>
        <v>10</v>
      </c>
      <c r="AI4">
        <f t="shared" si="1"/>
        <v>25</v>
      </c>
      <c r="AJ4">
        <f t="shared" si="1"/>
        <v>50</v>
      </c>
      <c r="AK4">
        <f t="shared" si="1"/>
        <v>100</v>
      </c>
      <c r="AL4">
        <f t="shared" ref="AL4" si="2">AC4</f>
        <v>500</v>
      </c>
      <c r="AM4">
        <f t="shared" ref="AM4" si="3">AD4</f>
        <v>1000</v>
      </c>
      <c r="AN4" t="s">
        <v>37</v>
      </c>
    </row>
    <row r="5" spans="1:40" x14ac:dyDescent="0.25">
      <c r="A5" t="s">
        <v>0</v>
      </c>
      <c r="B5" t="s">
        <v>7</v>
      </c>
      <c r="C5" t="s">
        <v>61</v>
      </c>
      <c r="D5">
        <v>1</v>
      </c>
      <c r="E5" s="6">
        <f t="shared" ref="E5:E25" si="4">_xlfn.MAXIFS(AF$4:AM$4,AF5:AM5,CONCATENATE("=",AN5))</f>
        <v>1</v>
      </c>
      <c r="F5" s="6" t="s">
        <v>5</v>
      </c>
      <c r="G5" t="s">
        <v>6</v>
      </c>
      <c r="K5">
        <v>4.95</v>
      </c>
      <c r="V5">
        <f t="shared" ref="V5:V25" si="5">B$1*D5</f>
        <v>2</v>
      </c>
      <c r="W5">
        <f t="shared" ref="W5:W25" si="6">K5</f>
        <v>4.95</v>
      </c>
      <c r="X5">
        <f t="shared" ref="X5:X25" si="7">IF(ISBLANK(L5),W5,L5)</f>
        <v>4.95</v>
      </c>
      <c r="Y5">
        <f t="shared" ref="Y5:Y25" si="8">IF(ISBLANK(M5),X5,M5)</f>
        <v>4.95</v>
      </c>
      <c r="Z5">
        <f t="shared" ref="Z5:Z25" si="9">IF(ISBLANK(N5),Y5,N5)</f>
        <v>4.95</v>
      </c>
      <c r="AA5">
        <f t="shared" ref="AA5:AA25" si="10">IF(ISBLANK(O5),Z5,O5)</f>
        <v>4.95</v>
      </c>
      <c r="AB5">
        <f t="shared" ref="AB5:AB25" si="11">IF(ISBLANK(P5),AA5,P5)</f>
        <v>4.95</v>
      </c>
      <c r="AC5">
        <f t="shared" ref="AC5:AC25" si="12">IF(ISBLANK(Q5),AB5,Q5)</f>
        <v>4.95</v>
      </c>
      <c r="AD5">
        <f t="shared" ref="AD5:AD25" si="13">IF(ISBLANK(R5),AC5,R5)</f>
        <v>4.95</v>
      </c>
      <c r="AF5">
        <f t="shared" ref="AF5:AF25" si="14">W5*MAX($V5,AF$4)/$B$1</f>
        <v>4.95</v>
      </c>
      <c r="AG5">
        <f t="shared" ref="AG5:AG25" si="15">X5*MAX($V5,AG$4)/$B$1</f>
        <v>12.375</v>
      </c>
      <c r="AH5">
        <f t="shared" ref="AH5:AH25" si="16">Y5*MAX($V5,AH$4)/$B$1</f>
        <v>24.75</v>
      </c>
      <c r="AI5">
        <f t="shared" ref="AI5:AI25" si="17">Z5*MAX($V5,AI$4)/$B$1</f>
        <v>61.875</v>
      </c>
      <c r="AJ5">
        <f t="shared" ref="AJ5:AJ25" si="18">AA5*MAX($V5,AJ$4)/$B$1</f>
        <v>123.75</v>
      </c>
      <c r="AK5">
        <f t="shared" ref="AK5:AK25" si="19">AB5*MAX($V5,AK$4)/$B$1</f>
        <v>247.5</v>
      </c>
      <c r="AL5">
        <f t="shared" ref="AL5:AL25" si="20">AC5*MAX($V5,AL$4)/$B$1</f>
        <v>1237.5</v>
      </c>
      <c r="AM5">
        <f t="shared" ref="AM5:AM25" si="21">AD5*MAX($V5,AM$4)/$B$1</f>
        <v>2475</v>
      </c>
      <c r="AN5">
        <f>MIN(AF5:AM5)</f>
        <v>4.95</v>
      </c>
    </row>
    <row r="6" spans="1:40" x14ac:dyDescent="0.25">
      <c r="A6" t="s">
        <v>8</v>
      </c>
      <c r="B6" t="s">
        <v>10</v>
      </c>
      <c r="C6" t="s">
        <v>62</v>
      </c>
      <c r="D6">
        <v>1</v>
      </c>
      <c r="E6" s="6">
        <f t="shared" si="4"/>
        <v>1</v>
      </c>
      <c r="F6" s="6" t="s">
        <v>9</v>
      </c>
      <c r="K6">
        <v>6.3</v>
      </c>
      <c r="M6">
        <v>5.25</v>
      </c>
      <c r="P6">
        <v>3.68</v>
      </c>
      <c r="Q6">
        <v>3.0449999999999999</v>
      </c>
      <c r="R6">
        <v>2.7930000000000001</v>
      </c>
      <c r="V6">
        <f t="shared" si="5"/>
        <v>2</v>
      </c>
      <c r="W6">
        <f t="shared" si="6"/>
        <v>6.3</v>
      </c>
      <c r="X6">
        <f t="shared" si="7"/>
        <v>6.3</v>
      </c>
      <c r="Y6">
        <f t="shared" si="8"/>
        <v>5.25</v>
      </c>
      <c r="Z6">
        <f t="shared" si="9"/>
        <v>5.25</v>
      </c>
      <c r="AA6">
        <f t="shared" si="10"/>
        <v>5.25</v>
      </c>
      <c r="AB6">
        <f t="shared" si="11"/>
        <v>3.68</v>
      </c>
      <c r="AC6">
        <f t="shared" si="12"/>
        <v>3.0449999999999999</v>
      </c>
      <c r="AD6">
        <f t="shared" si="13"/>
        <v>2.7930000000000001</v>
      </c>
      <c r="AF6">
        <f t="shared" si="14"/>
        <v>6.3</v>
      </c>
      <c r="AG6">
        <f t="shared" si="15"/>
        <v>15.75</v>
      </c>
      <c r="AH6">
        <f t="shared" si="16"/>
        <v>26.25</v>
      </c>
      <c r="AI6">
        <f t="shared" si="17"/>
        <v>65.625</v>
      </c>
      <c r="AJ6">
        <f t="shared" si="18"/>
        <v>131.25</v>
      </c>
      <c r="AK6">
        <f t="shared" si="19"/>
        <v>184</v>
      </c>
      <c r="AL6">
        <f t="shared" si="20"/>
        <v>761.25</v>
      </c>
      <c r="AM6">
        <f t="shared" si="21"/>
        <v>1396.5</v>
      </c>
      <c r="AN6">
        <f t="shared" ref="AN6:AN24" si="22">MIN(AF6:AM6)</f>
        <v>6.3</v>
      </c>
    </row>
    <row r="7" spans="1:40" x14ac:dyDescent="0.25">
      <c r="A7" t="s">
        <v>11</v>
      </c>
      <c r="B7" t="s">
        <v>19</v>
      </c>
      <c r="C7" t="s">
        <v>63</v>
      </c>
      <c r="D7">
        <v>1</v>
      </c>
      <c r="E7" s="6">
        <f t="shared" si="4"/>
        <v>1</v>
      </c>
      <c r="F7" s="6" t="s">
        <v>18</v>
      </c>
      <c r="K7">
        <v>1.37</v>
      </c>
      <c r="M7">
        <v>1.25</v>
      </c>
      <c r="N7">
        <v>1.69</v>
      </c>
      <c r="O7">
        <v>1.1200000000000001</v>
      </c>
      <c r="P7">
        <v>1.0669999999999999</v>
      </c>
      <c r="Q7" s="1">
        <v>0.88936000000000004</v>
      </c>
      <c r="R7" s="1"/>
      <c r="V7">
        <f t="shared" si="5"/>
        <v>2</v>
      </c>
      <c r="W7">
        <f t="shared" si="6"/>
        <v>1.37</v>
      </c>
      <c r="X7">
        <f t="shared" si="7"/>
        <v>1.37</v>
      </c>
      <c r="Y7">
        <f t="shared" si="8"/>
        <v>1.25</v>
      </c>
      <c r="Z7">
        <f t="shared" si="9"/>
        <v>1.69</v>
      </c>
      <c r="AA7">
        <f t="shared" si="10"/>
        <v>1.1200000000000001</v>
      </c>
      <c r="AB7">
        <f t="shared" si="11"/>
        <v>1.0669999999999999</v>
      </c>
      <c r="AC7">
        <f t="shared" si="12"/>
        <v>0.88936000000000004</v>
      </c>
      <c r="AD7">
        <f t="shared" si="13"/>
        <v>0.88936000000000004</v>
      </c>
      <c r="AF7">
        <f t="shared" si="14"/>
        <v>1.37</v>
      </c>
      <c r="AG7">
        <f t="shared" si="15"/>
        <v>3.4250000000000003</v>
      </c>
      <c r="AH7">
        <f t="shared" si="16"/>
        <v>6.25</v>
      </c>
      <c r="AI7">
        <f t="shared" si="17"/>
        <v>21.125</v>
      </c>
      <c r="AJ7">
        <f t="shared" si="18"/>
        <v>28.000000000000004</v>
      </c>
      <c r="AK7">
        <f t="shared" si="19"/>
        <v>53.349999999999994</v>
      </c>
      <c r="AL7">
        <f t="shared" si="20"/>
        <v>222.34</v>
      </c>
      <c r="AM7">
        <f t="shared" si="21"/>
        <v>444.68</v>
      </c>
      <c r="AN7">
        <f t="shared" si="22"/>
        <v>1.37</v>
      </c>
    </row>
    <row r="8" spans="1:40" x14ac:dyDescent="0.25">
      <c r="A8" t="s">
        <v>14</v>
      </c>
      <c r="B8" t="s">
        <v>20</v>
      </c>
      <c r="C8" t="s">
        <v>64</v>
      </c>
      <c r="D8">
        <v>1</v>
      </c>
      <c r="E8" s="6">
        <f t="shared" si="4"/>
        <v>1</v>
      </c>
      <c r="F8" s="6" t="s">
        <v>13</v>
      </c>
      <c r="K8">
        <v>7.34</v>
      </c>
      <c r="M8">
        <v>6.63</v>
      </c>
      <c r="N8">
        <v>6.34</v>
      </c>
      <c r="P8">
        <v>5.49</v>
      </c>
      <c r="Q8">
        <v>4.7825199999999999</v>
      </c>
      <c r="R8">
        <v>4.1654299999999997</v>
      </c>
      <c r="V8">
        <f t="shared" si="5"/>
        <v>2</v>
      </c>
      <c r="W8">
        <f t="shared" si="6"/>
        <v>7.34</v>
      </c>
      <c r="X8">
        <f t="shared" si="7"/>
        <v>7.34</v>
      </c>
      <c r="Y8">
        <f t="shared" si="8"/>
        <v>6.63</v>
      </c>
      <c r="Z8">
        <f t="shared" si="9"/>
        <v>6.34</v>
      </c>
      <c r="AA8">
        <f t="shared" si="10"/>
        <v>6.34</v>
      </c>
      <c r="AB8">
        <f t="shared" si="11"/>
        <v>5.49</v>
      </c>
      <c r="AC8">
        <f t="shared" si="12"/>
        <v>4.7825199999999999</v>
      </c>
      <c r="AD8">
        <f t="shared" si="13"/>
        <v>4.1654299999999997</v>
      </c>
      <c r="AF8">
        <f t="shared" si="14"/>
        <v>7.34</v>
      </c>
      <c r="AG8">
        <f t="shared" si="15"/>
        <v>18.350000000000001</v>
      </c>
      <c r="AH8">
        <f t="shared" si="16"/>
        <v>33.15</v>
      </c>
      <c r="AI8">
        <f t="shared" si="17"/>
        <v>79.25</v>
      </c>
      <c r="AJ8">
        <f t="shared" si="18"/>
        <v>158.5</v>
      </c>
      <c r="AK8">
        <f t="shared" si="19"/>
        <v>274.5</v>
      </c>
      <c r="AL8">
        <f t="shared" si="20"/>
        <v>1195.6299999999999</v>
      </c>
      <c r="AM8">
        <f t="shared" si="21"/>
        <v>2082.7149999999997</v>
      </c>
      <c r="AN8">
        <f t="shared" si="22"/>
        <v>7.34</v>
      </c>
    </row>
    <row r="9" spans="1:40" x14ac:dyDescent="0.25">
      <c r="A9" t="s">
        <v>15</v>
      </c>
      <c r="B9" t="s">
        <v>21</v>
      </c>
      <c r="C9" t="s">
        <v>65</v>
      </c>
      <c r="D9">
        <v>1</v>
      </c>
      <c r="E9" s="6">
        <f t="shared" si="4"/>
        <v>1</v>
      </c>
      <c r="F9" s="6" t="s">
        <v>17</v>
      </c>
      <c r="K9">
        <v>3.32</v>
      </c>
      <c r="N9">
        <v>3.02</v>
      </c>
      <c r="P9">
        <v>2.73</v>
      </c>
      <c r="V9">
        <f t="shared" si="5"/>
        <v>2</v>
      </c>
      <c r="W9">
        <f t="shared" si="6"/>
        <v>3.32</v>
      </c>
      <c r="X9">
        <f t="shared" si="7"/>
        <v>3.32</v>
      </c>
      <c r="Y9">
        <f t="shared" si="8"/>
        <v>3.32</v>
      </c>
      <c r="Z9">
        <f t="shared" si="9"/>
        <v>3.02</v>
      </c>
      <c r="AA9">
        <f t="shared" si="10"/>
        <v>3.02</v>
      </c>
      <c r="AB9">
        <f t="shared" si="11"/>
        <v>2.73</v>
      </c>
      <c r="AC9">
        <f t="shared" si="12"/>
        <v>2.73</v>
      </c>
      <c r="AD9">
        <f t="shared" si="13"/>
        <v>2.73</v>
      </c>
      <c r="AF9">
        <f t="shared" si="14"/>
        <v>3.32</v>
      </c>
      <c r="AG9">
        <f t="shared" si="15"/>
        <v>8.2999999999999989</v>
      </c>
      <c r="AH9">
        <f t="shared" si="16"/>
        <v>16.599999999999998</v>
      </c>
      <c r="AI9">
        <f t="shared" si="17"/>
        <v>37.75</v>
      </c>
      <c r="AJ9">
        <f t="shared" si="18"/>
        <v>75.5</v>
      </c>
      <c r="AK9">
        <f t="shared" si="19"/>
        <v>136.5</v>
      </c>
      <c r="AL9">
        <f t="shared" si="20"/>
        <v>682.5</v>
      </c>
      <c r="AM9">
        <f t="shared" si="21"/>
        <v>1365</v>
      </c>
      <c r="AN9">
        <f t="shared" si="22"/>
        <v>3.32</v>
      </c>
    </row>
    <row r="10" spans="1:40" x14ac:dyDescent="0.25">
      <c r="A10" s="2" t="s">
        <v>16</v>
      </c>
      <c r="B10" t="s">
        <v>23</v>
      </c>
      <c r="C10" t="s">
        <v>66</v>
      </c>
      <c r="D10">
        <v>1</v>
      </c>
      <c r="E10" s="6">
        <f t="shared" si="4"/>
        <v>1</v>
      </c>
      <c r="F10" s="6" t="s">
        <v>22</v>
      </c>
      <c r="K10">
        <v>3.31</v>
      </c>
      <c r="M10">
        <v>2.98</v>
      </c>
      <c r="N10">
        <v>2.81</v>
      </c>
      <c r="P10">
        <v>2.31</v>
      </c>
      <c r="V10">
        <f t="shared" si="5"/>
        <v>2</v>
      </c>
      <c r="W10">
        <f t="shared" si="6"/>
        <v>3.31</v>
      </c>
      <c r="X10">
        <f t="shared" si="7"/>
        <v>3.31</v>
      </c>
      <c r="Y10">
        <f t="shared" si="8"/>
        <v>2.98</v>
      </c>
      <c r="Z10">
        <f t="shared" si="9"/>
        <v>2.81</v>
      </c>
      <c r="AA10">
        <f t="shared" si="10"/>
        <v>2.81</v>
      </c>
      <c r="AB10">
        <f t="shared" si="11"/>
        <v>2.31</v>
      </c>
      <c r="AC10">
        <f t="shared" si="12"/>
        <v>2.31</v>
      </c>
      <c r="AD10">
        <f t="shared" si="13"/>
        <v>2.31</v>
      </c>
      <c r="AF10">
        <f t="shared" si="14"/>
        <v>3.31</v>
      </c>
      <c r="AG10">
        <f t="shared" si="15"/>
        <v>8.2750000000000004</v>
      </c>
      <c r="AH10">
        <f t="shared" si="16"/>
        <v>14.9</v>
      </c>
      <c r="AI10">
        <f t="shared" si="17"/>
        <v>35.125</v>
      </c>
      <c r="AJ10">
        <f t="shared" si="18"/>
        <v>70.25</v>
      </c>
      <c r="AK10">
        <f t="shared" si="19"/>
        <v>115.5</v>
      </c>
      <c r="AL10">
        <f t="shared" si="20"/>
        <v>577.5</v>
      </c>
      <c r="AM10">
        <f t="shared" si="21"/>
        <v>1155</v>
      </c>
      <c r="AN10">
        <f t="shared" si="22"/>
        <v>3.31</v>
      </c>
    </row>
    <row r="11" spans="1:40" x14ac:dyDescent="0.25">
      <c r="A11" s="2" t="s">
        <v>82</v>
      </c>
      <c r="B11" t="s">
        <v>89</v>
      </c>
      <c r="C11" t="s">
        <v>67</v>
      </c>
      <c r="D11">
        <v>2</v>
      </c>
      <c r="E11" s="6">
        <f t="shared" si="4"/>
        <v>1</v>
      </c>
      <c r="F11" s="6" t="s">
        <v>88</v>
      </c>
      <c r="K11">
        <v>0.18</v>
      </c>
      <c r="M11">
        <v>0.13</v>
      </c>
      <c r="P11">
        <v>6.1100000000000002E-2</v>
      </c>
      <c r="R11">
        <v>3.5439999999999999E-2</v>
      </c>
      <c r="V11">
        <f t="shared" si="5"/>
        <v>4</v>
      </c>
      <c r="W11">
        <f t="shared" si="6"/>
        <v>0.18</v>
      </c>
      <c r="X11">
        <f t="shared" si="7"/>
        <v>0.18</v>
      </c>
      <c r="Y11">
        <f t="shared" si="8"/>
        <v>0.13</v>
      </c>
      <c r="Z11">
        <f t="shared" si="9"/>
        <v>0.13</v>
      </c>
      <c r="AA11">
        <f t="shared" si="10"/>
        <v>0.13</v>
      </c>
      <c r="AB11">
        <f t="shared" si="11"/>
        <v>6.1100000000000002E-2</v>
      </c>
      <c r="AC11">
        <f t="shared" si="12"/>
        <v>6.1100000000000002E-2</v>
      </c>
      <c r="AD11">
        <f t="shared" si="13"/>
        <v>3.5439999999999999E-2</v>
      </c>
      <c r="AF11">
        <f t="shared" si="14"/>
        <v>0.36</v>
      </c>
      <c r="AG11">
        <f t="shared" si="15"/>
        <v>0.44999999999999996</v>
      </c>
      <c r="AH11">
        <f t="shared" si="16"/>
        <v>0.65</v>
      </c>
      <c r="AI11">
        <f t="shared" si="17"/>
        <v>1.625</v>
      </c>
      <c r="AJ11">
        <f t="shared" si="18"/>
        <v>3.25</v>
      </c>
      <c r="AK11">
        <f t="shared" si="19"/>
        <v>3.0550000000000002</v>
      </c>
      <c r="AL11">
        <f t="shared" si="20"/>
        <v>15.275</v>
      </c>
      <c r="AM11">
        <f t="shared" si="21"/>
        <v>17.72</v>
      </c>
      <c r="AN11">
        <f t="shared" si="22"/>
        <v>0.36</v>
      </c>
    </row>
    <row r="12" spans="1:40" x14ac:dyDescent="0.25">
      <c r="A12" s="2" t="s">
        <v>70</v>
      </c>
      <c r="B12" t="s">
        <v>92</v>
      </c>
      <c r="C12" t="s">
        <v>68</v>
      </c>
      <c r="D12">
        <v>1</v>
      </c>
      <c r="E12" s="6">
        <f t="shared" si="4"/>
        <v>1</v>
      </c>
      <c r="F12" s="6" t="s">
        <v>95</v>
      </c>
      <c r="K12">
        <v>0.64</v>
      </c>
      <c r="M12">
        <v>0.45300000000000001</v>
      </c>
      <c r="P12">
        <v>0.29799999999999999</v>
      </c>
      <c r="Q12">
        <v>0.22076000000000001</v>
      </c>
      <c r="R12">
        <v>0.18764</v>
      </c>
      <c r="V12">
        <f t="shared" si="5"/>
        <v>2</v>
      </c>
      <c r="W12">
        <f t="shared" si="6"/>
        <v>0.64</v>
      </c>
      <c r="X12">
        <f t="shared" si="7"/>
        <v>0.64</v>
      </c>
      <c r="Y12">
        <f t="shared" si="8"/>
        <v>0.45300000000000001</v>
      </c>
      <c r="Z12">
        <f t="shared" si="9"/>
        <v>0.45300000000000001</v>
      </c>
      <c r="AA12">
        <f t="shared" si="10"/>
        <v>0.45300000000000001</v>
      </c>
      <c r="AB12">
        <f t="shared" si="11"/>
        <v>0.29799999999999999</v>
      </c>
      <c r="AC12">
        <f t="shared" si="12"/>
        <v>0.22076000000000001</v>
      </c>
      <c r="AD12">
        <f t="shared" si="13"/>
        <v>0.18764</v>
      </c>
      <c r="AF12">
        <f t="shared" si="14"/>
        <v>0.64</v>
      </c>
      <c r="AG12">
        <f t="shared" si="15"/>
        <v>1.6</v>
      </c>
      <c r="AH12">
        <f t="shared" si="16"/>
        <v>2.2650000000000001</v>
      </c>
      <c r="AI12">
        <f t="shared" si="17"/>
        <v>5.6625000000000005</v>
      </c>
      <c r="AJ12">
        <f t="shared" si="18"/>
        <v>11.325000000000001</v>
      </c>
      <c r="AK12">
        <f t="shared" si="19"/>
        <v>14.899999999999999</v>
      </c>
      <c r="AL12">
        <f t="shared" si="20"/>
        <v>55.190000000000005</v>
      </c>
      <c r="AM12">
        <f t="shared" si="21"/>
        <v>93.820000000000007</v>
      </c>
      <c r="AN12">
        <f t="shared" ref="AN12" si="23">MIN(AF12:AM12)</f>
        <v>0.64</v>
      </c>
    </row>
    <row r="13" spans="1:40" x14ac:dyDescent="0.25">
      <c r="A13" s="2" t="s">
        <v>69</v>
      </c>
      <c r="B13" t="s">
        <v>93</v>
      </c>
      <c r="C13" t="s">
        <v>75</v>
      </c>
      <c r="D13">
        <v>2</v>
      </c>
      <c r="E13" s="6">
        <f t="shared" si="4"/>
        <v>1</v>
      </c>
      <c r="F13" s="6" t="s">
        <v>94</v>
      </c>
      <c r="K13">
        <v>0.46</v>
      </c>
      <c r="M13">
        <v>0.32200000000000001</v>
      </c>
      <c r="P13">
        <v>0.193</v>
      </c>
      <c r="Q13">
        <v>0.14476</v>
      </c>
      <c r="R13">
        <v>0.12224</v>
      </c>
      <c r="V13">
        <f t="shared" si="5"/>
        <v>4</v>
      </c>
      <c r="W13">
        <f t="shared" ref="W13" si="24">K13</f>
        <v>0.46</v>
      </c>
      <c r="X13">
        <f t="shared" ref="X13" si="25">IF(ISBLANK(L13),W13,L13)</f>
        <v>0.46</v>
      </c>
      <c r="Y13">
        <f t="shared" ref="Y13" si="26">IF(ISBLANK(M13),X13,M13)</f>
        <v>0.32200000000000001</v>
      </c>
      <c r="Z13">
        <f t="shared" ref="Z13" si="27">IF(ISBLANK(N13),Y13,N13)</f>
        <v>0.32200000000000001</v>
      </c>
      <c r="AA13">
        <f t="shared" ref="AA13" si="28">IF(ISBLANK(O13),Z13,O13)</f>
        <v>0.32200000000000001</v>
      </c>
      <c r="AB13">
        <f t="shared" ref="AB13" si="29">IF(ISBLANK(P13),AA13,P13)</f>
        <v>0.193</v>
      </c>
      <c r="AC13">
        <f t="shared" ref="AC13" si="30">IF(ISBLANK(Q13),AB13,Q13)</f>
        <v>0.14476</v>
      </c>
      <c r="AD13">
        <f t="shared" ref="AD13" si="31">IF(ISBLANK(R13),AC13,R13)</f>
        <v>0.12224</v>
      </c>
      <c r="AF13">
        <f t="shared" ref="AF13" si="32">W13*MAX($V13,AF$4)/$B$1</f>
        <v>0.92</v>
      </c>
      <c r="AG13">
        <f t="shared" ref="AG13" si="33">X13*MAX($V13,AG$4)/$B$1</f>
        <v>1.1500000000000001</v>
      </c>
      <c r="AH13">
        <f t="shared" ref="AH13" si="34">Y13*MAX($V13,AH$4)/$B$1</f>
        <v>1.61</v>
      </c>
      <c r="AI13">
        <f t="shared" ref="AI13" si="35">Z13*MAX($V13,AI$4)/$B$1</f>
        <v>4.0250000000000004</v>
      </c>
      <c r="AJ13">
        <f t="shared" ref="AJ13" si="36">AA13*MAX($V13,AJ$4)/$B$1</f>
        <v>8.0500000000000007</v>
      </c>
      <c r="AK13">
        <f t="shared" ref="AK13" si="37">AB13*MAX($V13,AK$4)/$B$1</f>
        <v>9.65</v>
      </c>
      <c r="AL13">
        <f t="shared" ref="AL13" si="38">AC13*MAX($V13,AL$4)/$B$1</f>
        <v>36.19</v>
      </c>
      <c r="AM13">
        <f t="shared" ref="AM13" si="39">AD13*MAX($V13,AM$4)/$B$1</f>
        <v>61.12</v>
      </c>
      <c r="AN13">
        <f t="shared" ref="AN13" si="40">MIN(AF13:AM13)</f>
        <v>0.92</v>
      </c>
    </row>
    <row r="14" spans="1:40" x14ac:dyDescent="0.25">
      <c r="A14" s="2" t="s">
        <v>33</v>
      </c>
      <c r="B14" t="s">
        <v>32</v>
      </c>
      <c r="C14" t="s">
        <v>76</v>
      </c>
      <c r="D14">
        <v>1</v>
      </c>
      <c r="E14" s="6">
        <f t="shared" si="4"/>
        <v>1</v>
      </c>
      <c r="F14" s="6" t="s">
        <v>49</v>
      </c>
      <c r="K14">
        <v>0.18</v>
      </c>
      <c r="M14">
        <v>0.121</v>
      </c>
      <c r="P14">
        <v>6.0999999999999999E-2</v>
      </c>
      <c r="Q14">
        <v>4.2040000000000001E-2</v>
      </c>
      <c r="R14">
        <v>3.7190000000000001E-2</v>
      </c>
      <c r="V14">
        <f t="shared" si="5"/>
        <v>2</v>
      </c>
      <c r="W14">
        <f t="shared" si="6"/>
        <v>0.18</v>
      </c>
      <c r="X14">
        <f t="shared" si="7"/>
        <v>0.18</v>
      </c>
      <c r="Y14">
        <f t="shared" si="8"/>
        <v>0.121</v>
      </c>
      <c r="Z14">
        <f t="shared" si="9"/>
        <v>0.121</v>
      </c>
      <c r="AA14">
        <f t="shared" si="10"/>
        <v>0.121</v>
      </c>
      <c r="AB14">
        <f t="shared" si="11"/>
        <v>6.0999999999999999E-2</v>
      </c>
      <c r="AC14">
        <f t="shared" si="12"/>
        <v>4.2040000000000001E-2</v>
      </c>
      <c r="AD14">
        <f t="shared" si="13"/>
        <v>3.7190000000000001E-2</v>
      </c>
      <c r="AF14">
        <f t="shared" si="14"/>
        <v>0.18</v>
      </c>
      <c r="AG14">
        <f t="shared" si="15"/>
        <v>0.44999999999999996</v>
      </c>
      <c r="AH14">
        <f t="shared" si="16"/>
        <v>0.60499999999999998</v>
      </c>
      <c r="AI14">
        <f t="shared" si="17"/>
        <v>1.5125</v>
      </c>
      <c r="AJ14">
        <f t="shared" si="18"/>
        <v>3.0249999999999999</v>
      </c>
      <c r="AK14">
        <f t="shared" si="19"/>
        <v>3.05</v>
      </c>
      <c r="AL14">
        <f t="shared" si="20"/>
        <v>10.51</v>
      </c>
      <c r="AM14">
        <f t="shared" si="21"/>
        <v>18.594999999999999</v>
      </c>
      <c r="AN14">
        <f t="shared" si="22"/>
        <v>0.18</v>
      </c>
    </row>
    <row r="15" spans="1:40" x14ac:dyDescent="0.25">
      <c r="A15" s="2" t="s">
        <v>71</v>
      </c>
      <c r="B15" t="s">
        <v>97</v>
      </c>
      <c r="C15" t="s">
        <v>78</v>
      </c>
      <c r="D15">
        <v>4</v>
      </c>
      <c r="E15" s="6">
        <f t="shared" si="4"/>
        <v>10</v>
      </c>
      <c r="F15" s="6" t="s">
        <v>96</v>
      </c>
      <c r="K15">
        <v>0.11</v>
      </c>
      <c r="M15">
        <v>8.3000000000000004E-2</v>
      </c>
      <c r="P15">
        <v>3.7199999999999997E-2</v>
      </c>
      <c r="Q15">
        <v>2.656E-2</v>
      </c>
      <c r="R15">
        <v>2.087E-2</v>
      </c>
      <c r="V15">
        <f t="shared" si="5"/>
        <v>8</v>
      </c>
      <c r="W15">
        <f t="shared" si="6"/>
        <v>0.11</v>
      </c>
      <c r="X15">
        <f t="shared" si="7"/>
        <v>0.11</v>
      </c>
      <c r="Y15">
        <f t="shared" si="8"/>
        <v>8.3000000000000004E-2</v>
      </c>
      <c r="Z15">
        <f t="shared" si="9"/>
        <v>8.3000000000000004E-2</v>
      </c>
      <c r="AA15">
        <f t="shared" si="10"/>
        <v>8.3000000000000004E-2</v>
      </c>
      <c r="AB15">
        <f t="shared" si="11"/>
        <v>3.7199999999999997E-2</v>
      </c>
      <c r="AC15">
        <f t="shared" si="12"/>
        <v>2.656E-2</v>
      </c>
      <c r="AD15">
        <f t="shared" si="13"/>
        <v>2.087E-2</v>
      </c>
      <c r="AF15">
        <f t="shared" si="14"/>
        <v>0.44</v>
      </c>
      <c r="AG15">
        <f t="shared" si="15"/>
        <v>0.44</v>
      </c>
      <c r="AH15">
        <f t="shared" si="16"/>
        <v>0.41500000000000004</v>
      </c>
      <c r="AI15">
        <f t="shared" si="17"/>
        <v>1.0375000000000001</v>
      </c>
      <c r="AJ15">
        <f t="shared" si="18"/>
        <v>2.0750000000000002</v>
      </c>
      <c r="AK15">
        <f t="shared" si="19"/>
        <v>1.8599999999999999</v>
      </c>
      <c r="AL15">
        <f t="shared" si="20"/>
        <v>6.64</v>
      </c>
      <c r="AM15">
        <f t="shared" si="21"/>
        <v>10.435</v>
      </c>
      <c r="AN15">
        <f t="shared" si="22"/>
        <v>0.41500000000000004</v>
      </c>
    </row>
    <row r="16" spans="1:40" x14ac:dyDescent="0.25">
      <c r="A16" s="2" t="s">
        <v>12</v>
      </c>
      <c r="B16" t="s">
        <v>34</v>
      </c>
      <c r="C16" t="s">
        <v>77</v>
      </c>
      <c r="D16">
        <v>1</v>
      </c>
      <c r="E16" s="6">
        <f t="shared" si="4"/>
        <v>1</v>
      </c>
      <c r="F16" s="6" t="s">
        <v>50</v>
      </c>
      <c r="K16">
        <v>0.14000000000000001</v>
      </c>
      <c r="M16">
        <v>0.13</v>
      </c>
      <c r="P16">
        <v>8.5999999999999993E-2</v>
      </c>
      <c r="Q16">
        <v>7.1879999999999999E-2</v>
      </c>
      <c r="R16">
        <v>6.0380000000000003E-2</v>
      </c>
      <c r="V16">
        <f t="shared" si="5"/>
        <v>2</v>
      </c>
      <c r="W16">
        <f t="shared" si="6"/>
        <v>0.14000000000000001</v>
      </c>
      <c r="X16">
        <f t="shared" si="7"/>
        <v>0.14000000000000001</v>
      </c>
      <c r="Y16">
        <f t="shared" si="8"/>
        <v>0.13</v>
      </c>
      <c r="Z16">
        <f t="shared" si="9"/>
        <v>0.13</v>
      </c>
      <c r="AA16">
        <f t="shared" si="10"/>
        <v>0.13</v>
      </c>
      <c r="AB16">
        <f t="shared" si="11"/>
        <v>8.5999999999999993E-2</v>
      </c>
      <c r="AC16">
        <f t="shared" si="12"/>
        <v>7.1879999999999999E-2</v>
      </c>
      <c r="AD16">
        <f t="shared" si="13"/>
        <v>6.0380000000000003E-2</v>
      </c>
      <c r="AF16">
        <f t="shared" si="14"/>
        <v>0.14000000000000001</v>
      </c>
      <c r="AG16">
        <f t="shared" si="15"/>
        <v>0.35000000000000003</v>
      </c>
      <c r="AH16">
        <f t="shared" si="16"/>
        <v>0.65</v>
      </c>
      <c r="AI16">
        <f t="shared" si="17"/>
        <v>1.625</v>
      </c>
      <c r="AJ16">
        <f t="shared" si="18"/>
        <v>3.25</v>
      </c>
      <c r="AK16">
        <f t="shared" si="19"/>
        <v>4.3</v>
      </c>
      <c r="AL16">
        <f t="shared" si="20"/>
        <v>17.97</v>
      </c>
      <c r="AM16">
        <f t="shared" si="21"/>
        <v>30.19</v>
      </c>
      <c r="AN16">
        <f t="shared" si="22"/>
        <v>0.14000000000000001</v>
      </c>
    </row>
    <row r="17" spans="1:40" x14ac:dyDescent="0.25">
      <c r="A17" s="2" t="s">
        <v>72</v>
      </c>
      <c r="B17" t="s">
        <v>83</v>
      </c>
      <c r="C17" t="s">
        <v>79</v>
      </c>
      <c r="D17">
        <v>5</v>
      </c>
      <c r="E17" s="6">
        <f t="shared" si="4"/>
        <v>10</v>
      </c>
      <c r="F17" s="6" t="s">
        <v>90</v>
      </c>
      <c r="K17">
        <v>0.1</v>
      </c>
      <c r="M17">
        <v>0.04</v>
      </c>
      <c r="P17">
        <v>1.6299999999999999E-2</v>
      </c>
      <c r="R17">
        <v>7.3099999999999997E-3</v>
      </c>
      <c r="V17">
        <f t="shared" si="5"/>
        <v>10</v>
      </c>
      <c r="W17">
        <f t="shared" si="6"/>
        <v>0.1</v>
      </c>
      <c r="X17">
        <f t="shared" si="7"/>
        <v>0.1</v>
      </c>
      <c r="Y17">
        <f t="shared" si="8"/>
        <v>0.04</v>
      </c>
      <c r="Z17">
        <f t="shared" si="9"/>
        <v>0.04</v>
      </c>
      <c r="AA17">
        <f t="shared" si="10"/>
        <v>0.04</v>
      </c>
      <c r="AB17">
        <f t="shared" si="11"/>
        <v>1.6299999999999999E-2</v>
      </c>
      <c r="AC17">
        <f t="shared" si="12"/>
        <v>1.6299999999999999E-2</v>
      </c>
      <c r="AD17">
        <f t="shared" si="13"/>
        <v>7.3099999999999997E-3</v>
      </c>
      <c r="AF17">
        <f t="shared" si="14"/>
        <v>0.5</v>
      </c>
      <c r="AG17">
        <f t="shared" si="15"/>
        <v>0.5</v>
      </c>
      <c r="AH17">
        <f t="shared" si="16"/>
        <v>0.2</v>
      </c>
      <c r="AI17">
        <f t="shared" si="17"/>
        <v>0.5</v>
      </c>
      <c r="AJ17">
        <f t="shared" si="18"/>
        <v>1</v>
      </c>
      <c r="AK17">
        <f t="shared" si="19"/>
        <v>0.81499999999999995</v>
      </c>
      <c r="AL17">
        <f t="shared" si="20"/>
        <v>4.0749999999999993</v>
      </c>
      <c r="AM17">
        <f t="shared" si="21"/>
        <v>3.6549999999999998</v>
      </c>
      <c r="AN17">
        <f t="shared" si="22"/>
        <v>0.2</v>
      </c>
    </row>
    <row r="18" spans="1:40" x14ac:dyDescent="0.25">
      <c r="A18" s="2" t="s">
        <v>73</v>
      </c>
      <c r="B18" t="s">
        <v>84</v>
      </c>
      <c r="C18" t="s">
        <v>80</v>
      </c>
      <c r="D18">
        <v>2</v>
      </c>
      <c r="E18" s="6">
        <f t="shared" si="4"/>
        <v>10</v>
      </c>
      <c r="F18" s="6" t="s">
        <v>91</v>
      </c>
      <c r="K18">
        <v>0.1</v>
      </c>
      <c r="M18">
        <v>0.04</v>
      </c>
      <c r="P18">
        <v>1.6299999999999999E-2</v>
      </c>
      <c r="R18">
        <v>7.3099999999999997E-3</v>
      </c>
      <c r="V18">
        <f t="shared" si="5"/>
        <v>4</v>
      </c>
      <c r="W18">
        <f t="shared" si="6"/>
        <v>0.1</v>
      </c>
      <c r="X18">
        <f t="shared" si="7"/>
        <v>0.1</v>
      </c>
      <c r="Y18">
        <f t="shared" si="8"/>
        <v>0.04</v>
      </c>
      <c r="Z18">
        <f t="shared" si="9"/>
        <v>0.04</v>
      </c>
      <c r="AA18">
        <f t="shared" si="10"/>
        <v>0.04</v>
      </c>
      <c r="AB18">
        <f t="shared" si="11"/>
        <v>1.6299999999999999E-2</v>
      </c>
      <c r="AC18">
        <f t="shared" si="12"/>
        <v>1.6299999999999999E-2</v>
      </c>
      <c r="AD18">
        <f t="shared" si="13"/>
        <v>7.3099999999999997E-3</v>
      </c>
      <c r="AF18">
        <f t="shared" si="14"/>
        <v>0.2</v>
      </c>
      <c r="AG18">
        <f t="shared" si="15"/>
        <v>0.25</v>
      </c>
      <c r="AH18">
        <f t="shared" si="16"/>
        <v>0.2</v>
      </c>
      <c r="AI18">
        <f t="shared" si="17"/>
        <v>0.5</v>
      </c>
      <c r="AJ18">
        <f t="shared" si="18"/>
        <v>1</v>
      </c>
      <c r="AK18">
        <f t="shared" si="19"/>
        <v>0.81499999999999995</v>
      </c>
      <c r="AL18">
        <f t="shared" si="20"/>
        <v>4.0749999999999993</v>
      </c>
      <c r="AM18">
        <f t="shared" si="21"/>
        <v>3.6549999999999998</v>
      </c>
      <c r="AN18">
        <f t="shared" si="22"/>
        <v>0.2</v>
      </c>
    </row>
    <row r="19" spans="1:40" x14ac:dyDescent="0.25">
      <c r="A19" s="2" t="s">
        <v>74</v>
      </c>
      <c r="B19" t="s">
        <v>87</v>
      </c>
      <c r="C19" t="s">
        <v>81</v>
      </c>
      <c r="D19">
        <v>1</v>
      </c>
      <c r="E19" s="6">
        <f t="shared" si="4"/>
        <v>1</v>
      </c>
      <c r="F19" s="6" t="s">
        <v>86</v>
      </c>
      <c r="K19">
        <v>0.95</v>
      </c>
      <c r="L19">
        <v>0.90800000000000003</v>
      </c>
      <c r="M19">
        <v>0.79</v>
      </c>
      <c r="N19">
        <v>0.69440000000000002</v>
      </c>
      <c r="O19">
        <v>0.57679999999999998</v>
      </c>
      <c r="P19">
        <v>0.49130000000000001</v>
      </c>
      <c r="Q19" s="1">
        <v>0.42720000000000002</v>
      </c>
      <c r="R19">
        <v>0.37380000000000002</v>
      </c>
      <c r="V19">
        <f t="shared" si="5"/>
        <v>2</v>
      </c>
      <c r="W19">
        <f t="shared" si="6"/>
        <v>0.95</v>
      </c>
      <c r="X19">
        <f t="shared" si="7"/>
        <v>0.90800000000000003</v>
      </c>
      <c r="Y19">
        <f t="shared" si="8"/>
        <v>0.79</v>
      </c>
      <c r="Z19">
        <f t="shared" si="9"/>
        <v>0.69440000000000002</v>
      </c>
      <c r="AA19">
        <f t="shared" si="10"/>
        <v>0.57679999999999998</v>
      </c>
      <c r="AB19">
        <f t="shared" si="11"/>
        <v>0.49130000000000001</v>
      </c>
      <c r="AC19">
        <f t="shared" si="12"/>
        <v>0.42720000000000002</v>
      </c>
      <c r="AD19">
        <f t="shared" si="13"/>
        <v>0.37380000000000002</v>
      </c>
      <c r="AF19">
        <f t="shared" si="14"/>
        <v>0.95</v>
      </c>
      <c r="AG19">
        <f t="shared" si="15"/>
        <v>2.27</v>
      </c>
      <c r="AH19">
        <f t="shared" si="16"/>
        <v>3.95</v>
      </c>
      <c r="AI19">
        <f t="shared" si="17"/>
        <v>8.68</v>
      </c>
      <c r="AJ19">
        <f t="shared" si="18"/>
        <v>14.42</v>
      </c>
      <c r="AK19">
        <f t="shared" si="19"/>
        <v>24.565000000000001</v>
      </c>
      <c r="AL19">
        <f t="shared" si="20"/>
        <v>106.80000000000001</v>
      </c>
      <c r="AM19">
        <f t="shared" si="21"/>
        <v>186.9</v>
      </c>
      <c r="AN19">
        <f t="shared" si="22"/>
        <v>0.95</v>
      </c>
    </row>
    <row r="20" spans="1:40" x14ac:dyDescent="0.25">
      <c r="A20" s="2" t="s">
        <v>59</v>
      </c>
      <c r="C20" t="s">
        <v>85</v>
      </c>
      <c r="D20">
        <v>1</v>
      </c>
      <c r="E20" s="6">
        <f t="shared" si="4"/>
        <v>1</v>
      </c>
      <c r="F20" s="6" t="s">
        <v>58</v>
      </c>
      <c r="K20">
        <v>0.49</v>
      </c>
      <c r="M20">
        <v>0.35599999999999998</v>
      </c>
      <c r="P20">
        <v>0.23200000000000001</v>
      </c>
      <c r="Q20" s="1">
        <v>0.16688</v>
      </c>
      <c r="R20">
        <v>0.13061</v>
      </c>
      <c r="V20">
        <f t="shared" si="5"/>
        <v>2</v>
      </c>
      <c r="W20">
        <f t="shared" ref="W20" si="41">K20</f>
        <v>0.49</v>
      </c>
      <c r="X20">
        <f t="shared" ref="X20" si="42">IF(ISBLANK(L20),W20,L20)</f>
        <v>0.49</v>
      </c>
      <c r="Y20">
        <f t="shared" ref="Y20" si="43">IF(ISBLANK(M20),X20,M20)</f>
        <v>0.35599999999999998</v>
      </c>
      <c r="Z20">
        <f t="shared" ref="Z20" si="44">IF(ISBLANK(N20),Y20,N20)</f>
        <v>0.35599999999999998</v>
      </c>
      <c r="AA20">
        <f t="shared" ref="AA20" si="45">IF(ISBLANK(O20),Z20,O20)</f>
        <v>0.35599999999999998</v>
      </c>
      <c r="AB20">
        <f t="shared" ref="AB20" si="46">IF(ISBLANK(P20),AA20,P20)</f>
        <v>0.23200000000000001</v>
      </c>
      <c r="AC20">
        <f t="shared" ref="AC20" si="47">IF(ISBLANK(Q20),AB20,Q20)</f>
        <v>0.16688</v>
      </c>
      <c r="AD20">
        <f t="shared" ref="AD20" si="48">IF(ISBLANK(R20),AC20,R20)</f>
        <v>0.13061</v>
      </c>
      <c r="AF20">
        <f t="shared" ref="AF20" si="49">W20*MAX($V20,AF$4)/$B$1</f>
        <v>0.49</v>
      </c>
      <c r="AG20">
        <f t="shared" ref="AG20" si="50">X20*MAX($V20,AG$4)/$B$1</f>
        <v>1.2250000000000001</v>
      </c>
      <c r="AH20">
        <f t="shared" ref="AH20" si="51">Y20*MAX($V20,AH$4)/$B$1</f>
        <v>1.7799999999999998</v>
      </c>
      <c r="AI20">
        <f t="shared" ref="AI20" si="52">Z20*MAX($V20,AI$4)/$B$1</f>
        <v>4.45</v>
      </c>
      <c r="AJ20">
        <f t="shared" ref="AJ20" si="53">AA20*MAX($V20,AJ$4)/$B$1</f>
        <v>8.9</v>
      </c>
      <c r="AK20">
        <f t="shared" ref="AK20" si="54">AB20*MAX($V20,AK$4)/$B$1</f>
        <v>11.600000000000001</v>
      </c>
      <c r="AL20">
        <f t="shared" ref="AL20" si="55">AC20*MAX($V20,AL$4)/$B$1</f>
        <v>41.72</v>
      </c>
      <c r="AM20">
        <f t="shared" ref="AM20" si="56">AD20*MAX($V20,AM$4)/$B$1</f>
        <v>65.305000000000007</v>
      </c>
      <c r="AN20">
        <f t="shared" ref="AN20" si="57">MIN(AF20:AM20)</f>
        <v>0.49</v>
      </c>
    </row>
    <row r="21" spans="1:40" x14ac:dyDescent="0.25">
      <c r="A21" t="s">
        <v>24</v>
      </c>
      <c r="B21" t="s">
        <v>25</v>
      </c>
      <c r="D21">
        <v>1</v>
      </c>
      <c r="E21" s="6">
        <f t="shared" si="4"/>
        <v>5</v>
      </c>
      <c r="F21" s="6" t="s">
        <v>31</v>
      </c>
      <c r="K21">
        <v>5</v>
      </c>
      <c r="L21">
        <v>1</v>
      </c>
      <c r="M21">
        <f>7/10</f>
        <v>0.7</v>
      </c>
      <c r="N21">
        <f>8/25</f>
        <v>0.32</v>
      </c>
      <c r="O21">
        <f>14/50</f>
        <v>0.28000000000000003</v>
      </c>
      <c r="P21">
        <f>17/100</f>
        <v>0.17</v>
      </c>
      <c r="V21">
        <f t="shared" si="5"/>
        <v>2</v>
      </c>
      <c r="W21">
        <f t="shared" si="6"/>
        <v>5</v>
      </c>
      <c r="X21">
        <f t="shared" si="7"/>
        <v>1</v>
      </c>
      <c r="Y21">
        <f t="shared" si="8"/>
        <v>0.7</v>
      </c>
      <c r="Z21">
        <f t="shared" si="9"/>
        <v>0.32</v>
      </c>
      <c r="AA21">
        <f t="shared" si="10"/>
        <v>0.28000000000000003</v>
      </c>
      <c r="AB21">
        <f t="shared" si="11"/>
        <v>0.17</v>
      </c>
      <c r="AC21">
        <f t="shared" si="12"/>
        <v>0.17</v>
      </c>
      <c r="AD21">
        <f t="shared" si="13"/>
        <v>0.17</v>
      </c>
      <c r="AF21">
        <f t="shared" si="14"/>
        <v>5</v>
      </c>
      <c r="AG21">
        <f t="shared" si="15"/>
        <v>2.5</v>
      </c>
      <c r="AH21">
        <f t="shared" si="16"/>
        <v>3.5</v>
      </c>
      <c r="AI21">
        <f t="shared" si="17"/>
        <v>4</v>
      </c>
      <c r="AJ21">
        <f t="shared" si="18"/>
        <v>7.0000000000000009</v>
      </c>
      <c r="AK21">
        <f t="shared" si="19"/>
        <v>8.5</v>
      </c>
      <c r="AL21">
        <f t="shared" si="20"/>
        <v>42.5</v>
      </c>
      <c r="AM21">
        <f t="shared" si="21"/>
        <v>85</v>
      </c>
      <c r="AN21">
        <f t="shared" si="22"/>
        <v>2.5</v>
      </c>
    </row>
    <row r="22" spans="1:40" x14ac:dyDescent="0.25">
      <c r="A22" t="s">
        <v>28</v>
      </c>
      <c r="B22" t="s">
        <v>29</v>
      </c>
      <c r="D22">
        <v>1</v>
      </c>
      <c r="E22" s="6">
        <f t="shared" si="4"/>
        <v>5</v>
      </c>
      <c r="F22" s="6" t="s">
        <v>30</v>
      </c>
      <c r="K22">
        <f>L22*5</f>
        <v>88.31</v>
      </c>
      <c r="L22">
        <f>88.31/5</f>
        <v>17.661999999999999</v>
      </c>
      <c r="M22">
        <f>93.38/10</f>
        <v>9.3379999999999992</v>
      </c>
      <c r="N22">
        <f>101.36/25</f>
        <v>4.0544000000000002</v>
      </c>
      <c r="O22">
        <f>156.36/50</f>
        <v>3.1272000000000002</v>
      </c>
      <c r="P22">
        <f>252/100</f>
        <v>2.52</v>
      </c>
      <c r="V22">
        <f t="shared" si="5"/>
        <v>2</v>
      </c>
      <c r="W22">
        <f t="shared" si="6"/>
        <v>88.31</v>
      </c>
      <c r="X22">
        <f t="shared" si="7"/>
        <v>17.661999999999999</v>
      </c>
      <c r="Y22">
        <f t="shared" si="8"/>
        <v>9.3379999999999992</v>
      </c>
      <c r="Z22">
        <f t="shared" si="9"/>
        <v>4.0544000000000002</v>
      </c>
      <c r="AA22">
        <f t="shared" si="10"/>
        <v>3.1272000000000002</v>
      </c>
      <c r="AB22">
        <f t="shared" si="11"/>
        <v>2.52</v>
      </c>
      <c r="AC22">
        <f t="shared" si="12"/>
        <v>2.52</v>
      </c>
      <c r="AD22">
        <f t="shared" si="13"/>
        <v>2.52</v>
      </c>
      <c r="AF22">
        <f t="shared" si="14"/>
        <v>88.31</v>
      </c>
      <c r="AG22">
        <f t="shared" si="15"/>
        <v>44.155000000000001</v>
      </c>
      <c r="AH22">
        <f t="shared" si="16"/>
        <v>46.69</v>
      </c>
      <c r="AI22">
        <f t="shared" si="17"/>
        <v>50.68</v>
      </c>
      <c r="AJ22">
        <f t="shared" si="18"/>
        <v>78.180000000000007</v>
      </c>
      <c r="AK22">
        <f t="shared" si="19"/>
        <v>126</v>
      </c>
      <c r="AL22">
        <f t="shared" si="20"/>
        <v>630</v>
      </c>
      <c r="AM22">
        <f t="shared" si="21"/>
        <v>1260</v>
      </c>
      <c r="AN22">
        <f t="shared" si="22"/>
        <v>44.155000000000001</v>
      </c>
    </row>
    <row r="23" spans="1:40" x14ac:dyDescent="0.25">
      <c r="A23" t="s">
        <v>26</v>
      </c>
      <c r="B23" t="s">
        <v>38</v>
      </c>
      <c r="D23">
        <v>1</v>
      </c>
      <c r="E23" s="6">
        <f t="shared" si="4"/>
        <v>10</v>
      </c>
      <c r="F23" s="6" t="s">
        <v>39</v>
      </c>
      <c r="K23">
        <v>35.71</v>
      </c>
      <c r="L23">
        <f>35.71/5</f>
        <v>7.1420000000000003</v>
      </c>
      <c r="M23">
        <f>35.71/10</f>
        <v>3.5710000000000002</v>
      </c>
      <c r="V23">
        <f t="shared" si="5"/>
        <v>2</v>
      </c>
      <c r="W23">
        <f t="shared" si="6"/>
        <v>35.71</v>
      </c>
      <c r="X23">
        <f t="shared" si="7"/>
        <v>7.1420000000000003</v>
      </c>
      <c r="Y23">
        <f t="shared" si="8"/>
        <v>3.5710000000000002</v>
      </c>
      <c r="Z23">
        <f t="shared" si="9"/>
        <v>3.5710000000000002</v>
      </c>
      <c r="AA23">
        <f t="shared" si="10"/>
        <v>3.5710000000000002</v>
      </c>
      <c r="AB23">
        <f t="shared" si="11"/>
        <v>3.5710000000000002</v>
      </c>
      <c r="AC23">
        <f t="shared" si="12"/>
        <v>3.5710000000000002</v>
      </c>
      <c r="AD23">
        <f t="shared" si="13"/>
        <v>3.5710000000000002</v>
      </c>
      <c r="AF23">
        <f t="shared" si="14"/>
        <v>35.71</v>
      </c>
      <c r="AG23">
        <f t="shared" si="15"/>
        <v>17.855</v>
      </c>
      <c r="AH23">
        <f t="shared" si="16"/>
        <v>17.855</v>
      </c>
      <c r="AI23">
        <f t="shared" si="17"/>
        <v>44.637500000000003</v>
      </c>
      <c r="AJ23">
        <f t="shared" si="18"/>
        <v>89.275000000000006</v>
      </c>
      <c r="AK23">
        <f t="shared" si="19"/>
        <v>178.55</v>
      </c>
      <c r="AL23">
        <f t="shared" si="20"/>
        <v>892.75</v>
      </c>
      <c r="AM23">
        <f t="shared" si="21"/>
        <v>1785.5</v>
      </c>
      <c r="AN23">
        <f t="shared" si="22"/>
        <v>17.855</v>
      </c>
    </row>
    <row r="24" spans="1:40" x14ac:dyDescent="0.25">
      <c r="A24" t="s">
        <v>27</v>
      </c>
      <c r="B24" t="s">
        <v>45</v>
      </c>
      <c r="D24">
        <v>1</v>
      </c>
      <c r="E24" s="6">
        <f t="shared" si="4"/>
        <v>5</v>
      </c>
      <c r="F24" s="6" t="s">
        <v>44</v>
      </c>
      <c r="G24" s="2" t="s">
        <v>43</v>
      </c>
      <c r="K24">
        <f>L24*5</f>
        <v>14.34</v>
      </c>
      <c r="L24">
        <f>14.34/5</f>
        <v>2.8679999999999999</v>
      </c>
      <c r="M24">
        <f>79.3/50</f>
        <v>1.5859999999999999</v>
      </c>
      <c r="V24">
        <f t="shared" si="5"/>
        <v>2</v>
      </c>
      <c r="W24">
        <f t="shared" si="6"/>
        <v>14.34</v>
      </c>
      <c r="X24">
        <f t="shared" si="7"/>
        <v>2.8679999999999999</v>
      </c>
      <c r="Y24">
        <f t="shared" si="8"/>
        <v>1.5859999999999999</v>
      </c>
      <c r="Z24">
        <f t="shared" si="9"/>
        <v>1.5859999999999999</v>
      </c>
      <c r="AA24">
        <f t="shared" si="10"/>
        <v>1.5859999999999999</v>
      </c>
      <c r="AB24">
        <f t="shared" si="11"/>
        <v>1.5859999999999999</v>
      </c>
      <c r="AC24">
        <f t="shared" si="12"/>
        <v>1.5859999999999999</v>
      </c>
      <c r="AD24">
        <f t="shared" si="13"/>
        <v>1.5859999999999999</v>
      </c>
      <c r="AF24">
        <f t="shared" si="14"/>
        <v>14.34</v>
      </c>
      <c r="AG24">
        <f t="shared" si="15"/>
        <v>7.17</v>
      </c>
      <c r="AH24">
        <f t="shared" si="16"/>
        <v>7.93</v>
      </c>
      <c r="AI24">
        <f t="shared" si="17"/>
        <v>19.824999999999999</v>
      </c>
      <c r="AJ24">
        <f t="shared" si="18"/>
        <v>39.65</v>
      </c>
      <c r="AK24">
        <f t="shared" si="19"/>
        <v>79.3</v>
      </c>
      <c r="AL24">
        <f t="shared" si="20"/>
        <v>396.49999999999994</v>
      </c>
      <c r="AM24">
        <f t="shared" si="21"/>
        <v>792.99999999999989</v>
      </c>
      <c r="AN24">
        <f t="shared" si="22"/>
        <v>7.17</v>
      </c>
    </row>
    <row r="25" spans="1:40" x14ac:dyDescent="0.25">
      <c r="A25" t="s">
        <v>40</v>
      </c>
      <c r="B25" t="s">
        <v>42</v>
      </c>
      <c r="D25">
        <v>1</v>
      </c>
      <c r="E25" s="6">
        <f t="shared" si="4"/>
        <v>10</v>
      </c>
      <c r="F25" s="6" t="s">
        <v>41</v>
      </c>
      <c r="K25">
        <v>8.67</v>
      </c>
      <c r="L25">
        <f>$K25/L4</f>
        <v>1.734</v>
      </c>
      <c r="M25">
        <f>$K25/M4</f>
        <v>0.86699999999999999</v>
      </c>
      <c r="N25">
        <f>2*$K25/N4</f>
        <v>0.69359999999999999</v>
      </c>
      <c r="O25">
        <f>5*$K25/O4</f>
        <v>0.86699999999999999</v>
      </c>
      <c r="P25">
        <f>10*$K25/P4</f>
        <v>0.86699999999999999</v>
      </c>
      <c r="V25">
        <f t="shared" si="5"/>
        <v>2</v>
      </c>
      <c r="W25">
        <f t="shared" si="6"/>
        <v>8.67</v>
      </c>
      <c r="X25">
        <f t="shared" si="7"/>
        <v>1.734</v>
      </c>
      <c r="Y25">
        <f t="shared" si="8"/>
        <v>0.86699999999999999</v>
      </c>
      <c r="Z25">
        <f t="shared" si="9"/>
        <v>0.69359999999999999</v>
      </c>
      <c r="AA25">
        <f t="shared" si="10"/>
        <v>0.86699999999999999</v>
      </c>
      <c r="AB25">
        <f t="shared" si="11"/>
        <v>0.86699999999999999</v>
      </c>
      <c r="AC25">
        <f t="shared" si="12"/>
        <v>0.86699999999999999</v>
      </c>
      <c r="AD25">
        <f t="shared" si="13"/>
        <v>0.86699999999999999</v>
      </c>
      <c r="AF25">
        <f t="shared" si="14"/>
        <v>8.67</v>
      </c>
      <c r="AG25">
        <f t="shared" si="15"/>
        <v>4.335</v>
      </c>
      <c r="AH25">
        <f t="shared" si="16"/>
        <v>4.335</v>
      </c>
      <c r="AI25">
        <f t="shared" si="17"/>
        <v>8.67</v>
      </c>
      <c r="AJ25">
        <f t="shared" si="18"/>
        <v>21.675000000000001</v>
      </c>
      <c r="AK25">
        <f t="shared" si="19"/>
        <v>43.35</v>
      </c>
      <c r="AL25">
        <f t="shared" si="20"/>
        <v>216.75</v>
      </c>
      <c r="AM25">
        <f t="shared" si="21"/>
        <v>433.5</v>
      </c>
      <c r="AN25">
        <f t="shared" ref="AN25" si="58">MIN(AF25:AM25)</f>
        <v>4.335</v>
      </c>
    </row>
    <row r="26" spans="1:40" x14ac:dyDescent="0.25">
      <c r="A26" t="s">
        <v>56</v>
      </c>
      <c r="AN26">
        <f>SUM(AN5:AN25)</f>
        <v>107.1</v>
      </c>
    </row>
    <row r="27" spans="1:40" x14ac:dyDescent="0.25">
      <c r="A27" t="s">
        <v>57</v>
      </c>
    </row>
    <row r="30" spans="1:40" x14ac:dyDescent="0.25">
      <c r="Y30">
        <v>1</v>
      </c>
      <c r="Z30">
        <v>180.82999999999998</v>
      </c>
    </row>
    <row r="31" spans="1:40" x14ac:dyDescent="0.25">
      <c r="Y31">
        <v>5</v>
      </c>
      <c r="Z31">
        <v>58.201000000000008</v>
      </c>
    </row>
    <row r="32" spans="1:40" x14ac:dyDescent="0.25">
      <c r="Y32">
        <f>Y31+5</f>
        <v>10</v>
      </c>
      <c r="Z32">
        <v>41.628499999999988</v>
      </c>
    </row>
    <row r="33" spans="25:30" x14ac:dyDescent="0.25">
      <c r="Y33">
        <f t="shared" ref="Y33:Y50" si="59">Y32+5</f>
        <v>15</v>
      </c>
      <c r="Z33">
        <v>38.548333333333325</v>
      </c>
    </row>
    <row r="34" spans="25:30" x14ac:dyDescent="0.25">
      <c r="Y34">
        <f t="shared" si="59"/>
        <v>20</v>
      </c>
      <c r="Z34">
        <v>36.639999999999993</v>
      </c>
    </row>
    <row r="35" spans="25:30" x14ac:dyDescent="0.25">
      <c r="Y35">
        <f t="shared" si="59"/>
        <v>25</v>
      </c>
      <c r="Z35">
        <v>34.514600000000002</v>
      </c>
    </row>
    <row r="36" spans="25:30" x14ac:dyDescent="0.25">
      <c r="Y36">
        <f t="shared" si="59"/>
        <v>30</v>
      </c>
      <c r="Z36">
        <v>34.448333333333323</v>
      </c>
    </row>
    <row r="37" spans="25:30" x14ac:dyDescent="0.25">
      <c r="Y37">
        <f t="shared" si="59"/>
        <v>35</v>
      </c>
      <c r="Z37">
        <v>34.411285714285711</v>
      </c>
    </row>
    <row r="38" spans="25:30" x14ac:dyDescent="0.25">
      <c r="Y38">
        <f t="shared" si="59"/>
        <v>40</v>
      </c>
      <c r="Z38">
        <v>34.246099999999998</v>
      </c>
    </row>
    <row r="39" spans="25:30" x14ac:dyDescent="0.25">
      <c r="Y39">
        <f t="shared" si="59"/>
        <v>45</v>
      </c>
      <c r="Z39">
        <v>33.778599999999997</v>
      </c>
    </row>
    <row r="40" spans="25:30" x14ac:dyDescent="0.25">
      <c r="Y40">
        <f t="shared" si="59"/>
        <v>50</v>
      </c>
      <c r="Z40">
        <v>33.260599999999997</v>
      </c>
    </row>
    <row r="41" spans="25:30" x14ac:dyDescent="0.25">
      <c r="Y41">
        <f t="shared" si="59"/>
        <v>55</v>
      </c>
      <c r="Z41">
        <v>33.260599999999997</v>
      </c>
    </row>
    <row r="42" spans="25:30" x14ac:dyDescent="0.25">
      <c r="Y42">
        <f t="shared" si="59"/>
        <v>60</v>
      </c>
      <c r="Z42">
        <v>33.260599999999997</v>
      </c>
    </row>
    <row r="43" spans="25:30" x14ac:dyDescent="0.25">
      <c r="Y43">
        <f t="shared" si="59"/>
        <v>65</v>
      </c>
      <c r="Z43">
        <v>33.24213846153846</v>
      </c>
    </row>
    <row r="44" spans="25:30" x14ac:dyDescent="0.25">
      <c r="Y44">
        <f t="shared" si="59"/>
        <v>70</v>
      </c>
      <c r="Z44">
        <v>33.21631428571429</v>
      </c>
    </row>
    <row r="45" spans="25:30" x14ac:dyDescent="0.25">
      <c r="Y45">
        <f t="shared" si="59"/>
        <v>75</v>
      </c>
      <c r="Z45">
        <v>32.84859999999999</v>
      </c>
    </row>
    <row r="46" spans="25:30" x14ac:dyDescent="0.25">
      <c r="Y46">
        <f t="shared" si="59"/>
        <v>80</v>
      </c>
      <c r="Z46">
        <v>32.520600000000002</v>
      </c>
    </row>
    <row r="47" spans="25:30" x14ac:dyDescent="0.25">
      <c r="Y47">
        <f t="shared" si="59"/>
        <v>85</v>
      </c>
      <c r="Z47">
        <v>31.976341176470587</v>
      </c>
    </row>
    <row r="48" spans="25:30" x14ac:dyDescent="0.25">
      <c r="Y48">
        <f t="shared" si="59"/>
        <v>90</v>
      </c>
      <c r="Z48">
        <v>31.163400000000003</v>
      </c>
      <c r="AC48">
        <v>10</v>
      </c>
      <c r="AD48" t="s">
        <v>46</v>
      </c>
    </row>
    <row r="49" spans="25:30" x14ac:dyDescent="0.25">
      <c r="Y49">
        <f t="shared" si="59"/>
        <v>95</v>
      </c>
      <c r="Z49">
        <v>30.18182105263158</v>
      </c>
      <c r="AC49">
        <v>25</v>
      </c>
      <c r="AD49" t="s">
        <v>47</v>
      </c>
    </row>
    <row r="50" spans="25:30" x14ac:dyDescent="0.25">
      <c r="Y50">
        <f t="shared" si="59"/>
        <v>100</v>
      </c>
      <c r="Z50">
        <v>29.229300000000002</v>
      </c>
      <c r="AC50">
        <v>100</v>
      </c>
      <c r="AD50" t="s">
        <v>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2020-01-03T10:45:58Z</dcterms:created>
  <dcterms:modified xsi:type="dcterms:W3CDTF">2020-02-07T23:10:50Z</dcterms:modified>
</cp:coreProperties>
</file>