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letronicEgg\doc\"/>
    </mc:Choice>
  </mc:AlternateContent>
  <xr:revisionPtr revIDLastSave="0" documentId="13_ncr:9_{2E9E9D2B-E320-447D-BD79-9D4A13014D90}" xr6:coauthVersionLast="45" xr6:coauthVersionMax="45" xr10:uidLastSave="{00000000-0000-0000-0000-000000000000}"/>
  <bookViews>
    <workbookView xWindow="-120" yWindow="-120" windowWidth="29040" windowHeight="15840" xr2:uid="{CC748F4A-B77A-42D3-919B-40EFF9144FCF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3" i="1" l="1"/>
  <c r="X44" i="1" s="1"/>
  <c r="X45" i="1" s="1"/>
  <c r="X28" i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27" i="1"/>
  <c r="D19" i="1"/>
  <c r="F19" i="1"/>
  <c r="E19" i="1"/>
  <c r="X19" i="1"/>
  <c r="Y19" i="1" s="1"/>
  <c r="Z19" i="1" s="1"/>
  <c r="AA19" i="1" s="1"/>
  <c r="AB19" i="1" s="1"/>
  <c r="AC19" i="1" s="1"/>
  <c r="U20" i="1"/>
  <c r="AE20" i="1" s="1"/>
  <c r="V20" i="1"/>
  <c r="W20" i="1"/>
  <c r="X20" i="1"/>
  <c r="Y20" i="1"/>
  <c r="Z20" i="1"/>
  <c r="AA20" i="1"/>
  <c r="AB20" i="1"/>
  <c r="AC20" i="1"/>
  <c r="F18" i="1"/>
  <c r="E18" i="1"/>
  <c r="I20" i="1"/>
  <c r="H20" i="1"/>
  <c r="G20" i="1"/>
  <c r="F20" i="1"/>
  <c r="E20" i="1"/>
  <c r="AK2" i="1"/>
  <c r="AL2" i="1"/>
  <c r="AB2" i="1"/>
  <c r="AC2" i="1"/>
  <c r="AB3" i="1"/>
  <c r="AC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D17" i="1"/>
  <c r="AJ2" i="1"/>
  <c r="AE2" i="1"/>
  <c r="X3" i="1"/>
  <c r="Y3" i="1"/>
  <c r="Z3" i="1" s="1"/>
  <c r="AA3" i="1" s="1"/>
  <c r="X4" i="1"/>
  <c r="Y4" i="1" s="1"/>
  <c r="Z4" i="1" s="1"/>
  <c r="AA4" i="1"/>
  <c r="X5" i="1"/>
  <c r="Y5" i="1"/>
  <c r="Z5" i="1"/>
  <c r="AA5" i="1"/>
  <c r="X6" i="1"/>
  <c r="Y6" i="1"/>
  <c r="Z6" i="1" s="1"/>
  <c r="AA6" i="1"/>
  <c r="X7" i="1"/>
  <c r="Y7" i="1"/>
  <c r="Z7" i="1"/>
  <c r="AA7" i="1"/>
  <c r="X8" i="1"/>
  <c r="Y8" i="1"/>
  <c r="Z8" i="1"/>
  <c r="AA8" i="1"/>
  <c r="X9" i="1"/>
  <c r="Y9" i="1"/>
  <c r="Z9" i="1"/>
  <c r="AA9" i="1"/>
  <c r="X10" i="1"/>
  <c r="Y10" i="1" s="1"/>
  <c r="Z10" i="1" s="1"/>
  <c r="AA10" i="1"/>
  <c r="X11" i="1"/>
  <c r="Y11" i="1"/>
  <c r="Z11" i="1"/>
  <c r="AA11" i="1"/>
  <c r="X12" i="1"/>
  <c r="Y12" i="1" s="1"/>
  <c r="Z12" i="1" s="1"/>
  <c r="AA12" i="1"/>
  <c r="X13" i="1"/>
  <c r="Y13" i="1"/>
  <c r="Z13" i="1"/>
  <c r="AA13" i="1"/>
  <c r="X14" i="1"/>
  <c r="Y14" i="1" s="1"/>
  <c r="Z14" i="1" s="1"/>
  <c r="AA14" i="1"/>
  <c r="X15" i="1"/>
  <c r="Y15" i="1"/>
  <c r="Z15" i="1"/>
  <c r="AA15" i="1"/>
  <c r="X16" i="1"/>
  <c r="Y16" i="1"/>
  <c r="Z16" i="1"/>
  <c r="AA16" i="1"/>
  <c r="X17" i="1"/>
  <c r="Y17" i="1"/>
  <c r="Z17" i="1"/>
  <c r="AA17" i="1"/>
  <c r="W2" i="1"/>
  <c r="AF2" i="1" s="1"/>
  <c r="X2" i="1"/>
  <c r="AG2" i="1" s="1"/>
  <c r="Y2" i="1"/>
  <c r="AH2" i="1" s="1"/>
  <c r="Z2" i="1"/>
  <c r="AI2" i="1" s="1"/>
  <c r="AA2" i="1"/>
  <c r="V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X18" i="1" s="1"/>
  <c r="Y18" i="1" s="1"/>
  <c r="Z18" i="1" s="1"/>
  <c r="AA18" i="1" s="1"/>
  <c r="AB18" i="1" s="1"/>
  <c r="AC18" i="1" s="1"/>
  <c r="W19" i="1"/>
  <c r="W3" i="1"/>
  <c r="U4" i="1"/>
  <c r="AE4" i="1" s="1"/>
  <c r="U5" i="1"/>
  <c r="AE5" i="1" s="1"/>
  <c r="U6" i="1"/>
  <c r="AE6" i="1" s="1"/>
  <c r="U7" i="1"/>
  <c r="AE7" i="1" s="1"/>
  <c r="U8" i="1"/>
  <c r="AE8" i="1" s="1"/>
  <c r="U9" i="1"/>
  <c r="AE9" i="1" s="1"/>
  <c r="U10" i="1"/>
  <c r="AE10" i="1" s="1"/>
  <c r="U11" i="1"/>
  <c r="AE11" i="1" s="1"/>
  <c r="U12" i="1"/>
  <c r="AE12" i="1" s="1"/>
  <c r="U13" i="1"/>
  <c r="AE13" i="1" s="1"/>
  <c r="U14" i="1"/>
  <c r="AE14" i="1" s="1"/>
  <c r="U15" i="1"/>
  <c r="AE15" i="1" s="1"/>
  <c r="U16" i="1"/>
  <c r="AE16" i="1" s="1"/>
  <c r="U17" i="1"/>
  <c r="AE17" i="1" s="1"/>
  <c r="U18" i="1"/>
  <c r="AE18" i="1" s="1"/>
  <c r="U19" i="1"/>
  <c r="AE19" i="1" s="1"/>
  <c r="U3" i="1"/>
  <c r="AF3" i="1" s="1"/>
  <c r="V18" i="1"/>
  <c r="V19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3" i="1"/>
  <c r="H17" i="1"/>
  <c r="I17" i="1"/>
  <c r="G17" i="1"/>
  <c r="F17" i="1"/>
  <c r="E17" i="1"/>
  <c r="I16" i="1"/>
  <c r="H16" i="1"/>
  <c r="G16" i="1"/>
  <c r="F16" i="1"/>
  <c r="AE3" i="1" l="1"/>
  <c r="AL3" i="1"/>
  <c r="AK3" i="1"/>
  <c r="AK12" i="1"/>
  <c r="AJ12" i="1"/>
  <c r="AL11" i="1"/>
  <c r="AK11" i="1"/>
  <c r="AL18" i="1"/>
  <c r="AJ10" i="1"/>
  <c r="AK18" i="1"/>
  <c r="AI10" i="1"/>
  <c r="AJ18" i="1"/>
  <c r="AL9" i="1"/>
  <c r="AI18" i="1"/>
  <c r="AK9" i="1"/>
  <c r="AJ8" i="1"/>
  <c r="AI16" i="1"/>
  <c r="AL19" i="1"/>
  <c r="AL17" i="1"/>
  <c r="AL14" i="1"/>
  <c r="AJ11" i="1"/>
  <c r="AJ9" i="1"/>
  <c r="AK5" i="1"/>
  <c r="AL16" i="1"/>
  <c r="AI8" i="1"/>
  <c r="AK19" i="1"/>
  <c r="AK17" i="1"/>
  <c r="AL13" i="1"/>
  <c r="AI11" i="1"/>
  <c r="AI9" i="1"/>
  <c r="AL4" i="1"/>
  <c r="AL6" i="1"/>
  <c r="AJ19" i="1"/>
  <c r="AJ17" i="1"/>
  <c r="AK13" i="1"/>
  <c r="AL10" i="1"/>
  <c r="AL8" i="1"/>
  <c r="AK4" i="1"/>
  <c r="AK16" i="1"/>
  <c r="AJ16" i="1"/>
  <c r="AL5" i="1"/>
  <c r="AI19" i="1"/>
  <c r="AI17" i="1"/>
  <c r="AL12" i="1"/>
  <c r="AK10" i="1"/>
  <c r="AK8" i="1"/>
  <c r="AJ4" i="1"/>
  <c r="AL7" i="1"/>
  <c r="AK20" i="1"/>
  <c r="AK7" i="1"/>
  <c r="AJ7" i="1"/>
  <c r="AJ3" i="1"/>
  <c r="AI12" i="1"/>
  <c r="AI4" i="1"/>
  <c r="AI3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K15" i="1"/>
  <c r="AJ20" i="1"/>
  <c r="AJ15" i="1"/>
  <c r="AJ6" i="1"/>
  <c r="AI13" i="1"/>
  <c r="AI7" i="1"/>
  <c r="AH3" i="1"/>
  <c r="AG20" i="1"/>
  <c r="AM20" i="1" s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L20" i="1"/>
  <c r="AJ14" i="1"/>
  <c r="AJ5" i="1"/>
  <c r="AI14" i="1"/>
  <c r="AI6" i="1"/>
  <c r="AG3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L15" i="1"/>
  <c r="AK14" i="1"/>
  <c r="AK6" i="1"/>
  <c r="AJ13" i="1"/>
  <c r="AI20" i="1"/>
  <c r="AI15" i="1"/>
  <c r="AI5" i="1"/>
  <c r="AM17" i="1" l="1"/>
  <c r="AM19" i="1"/>
  <c r="AM12" i="1"/>
  <c r="AM4" i="1"/>
  <c r="AM10" i="1"/>
  <c r="AM9" i="1"/>
  <c r="AM14" i="1"/>
  <c r="AM18" i="1"/>
  <c r="AM11" i="1"/>
  <c r="AM5" i="1"/>
  <c r="AM7" i="1"/>
  <c r="AM8" i="1"/>
  <c r="AM13" i="1"/>
  <c r="AM6" i="1"/>
  <c r="AM3" i="1"/>
  <c r="AM15" i="1"/>
  <c r="AM16" i="1"/>
  <c r="AM21" i="1" l="1"/>
</calcChain>
</file>

<file path=xl/sharedStrings.xml><?xml version="1.0" encoding="utf-8"?>
<sst xmlns="http://schemas.openxmlformats.org/spreadsheetml/2006/main" count="68" uniqueCount="68">
  <si>
    <t>400 mAh Battery</t>
  </si>
  <si>
    <t>Price/quantity</t>
  </si>
  <si>
    <t>Link</t>
  </si>
  <si>
    <t>Qty/system</t>
  </si>
  <si>
    <t>Description</t>
  </si>
  <si>
    <t>Name</t>
  </si>
  <si>
    <t>https://www.digikey.com/product-detail/en/sparkfun-electronics/PRT-13851/1568-1493-ND/6605199</t>
  </si>
  <si>
    <t>https://www.sparkfun.com/products/13851</t>
  </si>
  <si>
    <t>PRT-13851</t>
  </si>
  <si>
    <t xml:space="preserve">1 uF 0402 </t>
  </si>
  <si>
    <t>100 nF 0402</t>
  </si>
  <si>
    <t>3 segment screen</t>
  </si>
  <si>
    <t>https://www.digikey.com/product-detail/en/varitronix/VI-321-DP-RC-S/153-1101-ND/531266</t>
  </si>
  <si>
    <t>VI-321-DP-RC-S</t>
  </si>
  <si>
    <t>USB header</t>
  </si>
  <si>
    <t>10 uH 0805</t>
  </si>
  <si>
    <t>10k 0402</t>
  </si>
  <si>
    <t>56k 0402</t>
  </si>
  <si>
    <t>10k Thermistor 0402</t>
  </si>
  <si>
    <t>https://www.digikey.com/product-detail/en/murata-electronics/NCP15XH103F03RC/490-4801-6-ND/1644692</t>
  </si>
  <si>
    <t>https://www.digikey.com/product-detail/en/stmicroelectronics/H3LIS200DLTR/497-15698-1-ND/5267984</t>
  </si>
  <si>
    <t>200g accel</t>
  </si>
  <si>
    <t>SAML21J</t>
  </si>
  <si>
    <t>PMIC/LDO</t>
  </si>
  <si>
    <t>https://www.digikey.com/product-detail/en/microchip-technology/ATSAML21J16B-AUT/ATSAML21J16B-AUTCT-ND/5702310</t>
  </si>
  <si>
    <t>https://www.digikey.com/product-detail/en/gct/USB4110-GF-A/2073-USB4110-GF-A-1-ND/10384548</t>
  </si>
  <si>
    <t>USB4110-GF-A</t>
  </si>
  <si>
    <t>H3LIS200DLTR</t>
  </si>
  <si>
    <t>ATSAML21J16B-AUT</t>
  </si>
  <si>
    <t>https://www.digikey.com/product-detail/en/texas-instruments/BQ25155YFPT/296-BQ25155YFPTCT-ND/10435202</t>
  </si>
  <si>
    <t>BQ25155YFPT</t>
  </si>
  <si>
    <t>PCB</t>
  </si>
  <si>
    <t>AllPCB 27 * 40 mm</t>
  </si>
  <si>
    <t>Resin</t>
  </si>
  <si>
    <t>Silicone</t>
  </si>
  <si>
    <t>PCBA</t>
  </si>
  <si>
    <t>100 SMT, 11 BOM</t>
  </si>
  <si>
    <t>https://www.allpcb.com/pcba_quote.html</t>
  </si>
  <si>
    <t>https://www.allpcb.com/online_pcb_quote.html</t>
  </si>
  <si>
    <t>https://www.digikey.com/product-detail/en/yageo/CC0402KRX5R5BB105/311-1438-6-ND/2833887</t>
  </si>
  <si>
    <t>https://www.digikey.com/product-detail/en/samsung-electro-mechanics/CL21A226MQQNNNE/1276-1100-6-ND/3891614</t>
  </si>
  <si>
    <t>CL21A226MQQNNNE</t>
  </si>
  <si>
    <t>CC0402KRX5R5BB105</t>
  </si>
  <si>
    <t>22 uF 0805</t>
  </si>
  <si>
    <t>https://www.digikey.com/product-detail/en/samsung-electro-mechanics/CL05B104KO5NNNC/1276-1001-6-ND/3891515</t>
  </si>
  <si>
    <t>CL05B104KO5NNNC</t>
  </si>
  <si>
    <t>https://www.digikey.com/product-detail/en/taiyo-yuden/LBR2012T100K/587-2045-6-ND/1789050</t>
  </si>
  <si>
    <t>LBR2012T100K</t>
  </si>
  <si>
    <t>https://www.digikey.com/product-detail/en/yageo/RC0402FR-0710KL/311-10.0KLRDKR-ND/732417</t>
  </si>
  <si>
    <t>RC0402FR-0710KL</t>
  </si>
  <si>
    <t>https://www.digikey.com/product-detail/en/yageo/RC0402FR-0756KL/311-56.0KLRDKR-ND/732529</t>
  </si>
  <si>
    <t>RC0402FR-0756KL</t>
  </si>
  <si>
    <t>NCP15XH103F03RC</t>
  </si>
  <si>
    <t>Qty</t>
  </si>
  <si>
    <t>price per</t>
  </si>
  <si>
    <t>ext price</t>
  </si>
  <si>
    <t>best value</t>
  </si>
  <si>
    <t>2 oz/egg</t>
  </si>
  <si>
    <t>https://www.mcmaster.com/8644K58</t>
  </si>
  <si>
    <t>Mold release</t>
  </si>
  <si>
    <t>https://www.mcmaster.com/1409K52</t>
  </si>
  <si>
    <t>1409K52</t>
  </si>
  <si>
    <t>https://www.mcmaster.com/8595K15</t>
  </si>
  <si>
    <t>https://www.mcmaster.com/8595K14</t>
  </si>
  <si>
    <t>8595K14</t>
  </si>
  <si>
    <t>~40</t>
  </si>
  <si>
    <t>~35</t>
  </si>
  <si>
    <t>~30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</si>
</sst>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Cost vs Order</a:t>
            </a:r>
            <a:r>
              <a:rPr lang="en-US" baseline="0"/>
              <a:t> Quantity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BOM!$X$25:$X$45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BOM!$Y$25:$Y$45</c:f>
              <c:numCache>
                <c:formatCode>General</c:formatCode>
                <c:ptCount val="21"/>
                <c:pt idx="0">
                  <c:v>180.82999999999998</c:v>
                </c:pt>
                <c:pt idx="1">
                  <c:v>58.201000000000008</c:v>
                </c:pt>
                <c:pt idx="2">
                  <c:v>41.628499999999988</c:v>
                </c:pt>
                <c:pt idx="3">
                  <c:v>38.548333333333325</c:v>
                </c:pt>
                <c:pt idx="4">
                  <c:v>36.639999999999993</c:v>
                </c:pt>
                <c:pt idx="5">
                  <c:v>34.514600000000002</c:v>
                </c:pt>
                <c:pt idx="6">
                  <c:v>34.448333333333323</c:v>
                </c:pt>
                <c:pt idx="7">
                  <c:v>34.411285714285711</c:v>
                </c:pt>
                <c:pt idx="8">
                  <c:v>34.246099999999998</c:v>
                </c:pt>
                <c:pt idx="9">
                  <c:v>33.778599999999997</c:v>
                </c:pt>
                <c:pt idx="10">
                  <c:v>33.260599999999997</c:v>
                </c:pt>
                <c:pt idx="11">
                  <c:v>33.260599999999997</c:v>
                </c:pt>
                <c:pt idx="12">
                  <c:v>33.260599999999997</c:v>
                </c:pt>
                <c:pt idx="13">
                  <c:v>33.24213846153846</c:v>
                </c:pt>
                <c:pt idx="14">
                  <c:v>33.21631428571429</c:v>
                </c:pt>
                <c:pt idx="15">
                  <c:v>32.84859999999999</c:v>
                </c:pt>
                <c:pt idx="16">
                  <c:v>32.520600000000002</c:v>
                </c:pt>
                <c:pt idx="17">
                  <c:v>31.976341176470587</c:v>
                </c:pt>
                <c:pt idx="18">
                  <c:v>31.163400000000003</c:v>
                </c:pt>
                <c:pt idx="19">
                  <c:v>30.18182105263158</c:v>
                </c:pt>
                <c:pt idx="20">
                  <c:v>29.229300000000002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8-4752-AC04-903631EDE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156528"/>
        <c:axId val="1277141648"/>
      </c:scatterChart>
      <c:valAx>
        <c:axId val="122915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 Quantity (#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41648"/>
        <c:crosses val="autoZero"/>
        <c:crossBetween val="midCat"/>
        <c:majorUnit val="10"/>
      </c:valAx>
      <c:valAx>
        <c:axId val="1277141648"/>
        <c:scaling>
          <c:logBase val="2"/>
          <c:orientation val="minMax"/>
          <c:max val="1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Cost/Unit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5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285750</xdr:colOff>
      <xdr:row>23</xdr:row>
      <xdr:rowOff>185737</xdr:rowOff>
    </xdr:from>
    <xdr:to>
      <xdr:col>32</xdr:col>
      <xdr:colOff>571500</xdr:colOff>
      <xdr:row>38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197B4-BF77-4C66-800F-0BBC1A201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mcmaster.com/8595K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B424-57BA-4A49-86A1-3A232E6B3ACD}">
  <dimension ref="A1:AM45"/>
  <sheetViews>
    <sheetView tabSelected="1" workbookViewId="0">
      <selection activeCell="AB41" sqref="AB41"/>
    </sheetView>
  </sheetViews>
  <sheetFormatPr defaultRowHeight="15" x14ac:dyDescent="0.25"/>
  <cols>
    <col min="1" max="1" width="15.5703125" bestFit="1" customWidth="1"/>
    <col min="2" max="2" width="19.85546875" bestFit="1" customWidth="1"/>
    <col min="31" max="31" width="9.42578125" customWidth="1"/>
  </cols>
  <sheetData>
    <row r="1" spans="1:39" x14ac:dyDescent="0.25">
      <c r="D1" t="s">
        <v>1</v>
      </c>
      <c r="S1" t="s">
        <v>53</v>
      </c>
      <c r="V1" t="s">
        <v>54</v>
      </c>
      <c r="AE1" t="s">
        <v>55</v>
      </c>
    </row>
    <row r="2" spans="1:39" x14ac:dyDescent="0.25">
      <c r="A2" t="s">
        <v>4</v>
      </c>
      <c r="B2" t="s">
        <v>5</v>
      </c>
      <c r="C2" t="s">
        <v>3</v>
      </c>
      <c r="D2">
        <v>1</v>
      </c>
      <c r="E2">
        <v>5</v>
      </c>
      <c r="F2">
        <v>10</v>
      </c>
      <c r="G2">
        <v>25</v>
      </c>
      <c r="H2">
        <v>50</v>
      </c>
      <c r="I2">
        <v>100</v>
      </c>
      <c r="J2">
        <v>500</v>
      </c>
      <c r="K2">
        <v>1000</v>
      </c>
      <c r="L2" t="s">
        <v>2</v>
      </c>
      <c r="S2">
        <v>100</v>
      </c>
      <c r="V2">
        <f>D2</f>
        <v>1</v>
      </c>
      <c r="W2">
        <f>E2</f>
        <v>5</v>
      </c>
      <c r="X2">
        <f>F2</f>
        <v>10</v>
      </c>
      <c r="Y2">
        <f>G2</f>
        <v>25</v>
      </c>
      <c r="Z2">
        <f>H2</f>
        <v>50</v>
      </c>
      <c r="AA2">
        <f>I2</f>
        <v>100</v>
      </c>
      <c r="AB2">
        <f t="shared" ref="AB2:AC2" si="0">J2</f>
        <v>500</v>
      </c>
      <c r="AC2">
        <f t="shared" si="0"/>
        <v>1000</v>
      </c>
      <c r="AE2">
        <f>V2</f>
        <v>1</v>
      </c>
      <c r="AF2">
        <f t="shared" ref="AF2:AJ2" si="1">W2</f>
        <v>5</v>
      </c>
      <c r="AG2">
        <f t="shared" si="1"/>
        <v>10</v>
      </c>
      <c r="AH2">
        <f t="shared" si="1"/>
        <v>25</v>
      </c>
      <c r="AI2">
        <f t="shared" si="1"/>
        <v>50</v>
      </c>
      <c r="AJ2">
        <f t="shared" si="1"/>
        <v>100</v>
      </c>
      <c r="AK2">
        <f t="shared" ref="AK2" si="2">AB2</f>
        <v>500</v>
      </c>
      <c r="AL2">
        <f t="shared" ref="AL2" si="3">AC2</f>
        <v>1000</v>
      </c>
      <c r="AM2" t="s">
        <v>56</v>
      </c>
    </row>
    <row r="3" spans="1:39" x14ac:dyDescent="0.25">
      <c r="A3" t="s">
        <v>0</v>
      </c>
      <c r="B3" t="s">
        <v>8</v>
      </c>
      <c r="C3">
        <v>1</v>
      </c>
      <c r="D3">
        <v>4.95</v>
      </c>
      <c r="L3" t="s">
        <v>6</v>
      </c>
      <c r="M3" t="s">
        <v>7</v>
      </c>
      <c r="U3">
        <f>S$2*C3</f>
        <v>100</v>
      </c>
      <c r="V3">
        <f>D3</f>
        <v>4.95</v>
      </c>
      <c r="W3">
        <f>IF(ISBLANK(E3),V3,E3)</f>
        <v>4.95</v>
      </c>
      <c r="X3">
        <f>IF(ISBLANK(F3),W3,F3)</f>
        <v>4.95</v>
      </c>
      <c r="Y3">
        <f>IF(ISBLANK(G3),X3,G3)</f>
        <v>4.95</v>
      </c>
      <c r="Z3">
        <f>IF(ISBLANK(H3),Y3,H3)</f>
        <v>4.95</v>
      </c>
      <c r="AA3">
        <f>IF(ISBLANK(I3),Z3,I3)</f>
        <v>4.95</v>
      </c>
      <c r="AB3">
        <f t="shared" ref="AB3:AC3" si="4">IF(ISBLANK(J3),AA3,J3)</f>
        <v>4.95</v>
      </c>
      <c r="AC3">
        <f t="shared" si="4"/>
        <v>4.95</v>
      </c>
      <c r="AE3">
        <f>V3*MAX($U3,AE$2)/$S$2</f>
        <v>4.95</v>
      </c>
      <c r="AF3">
        <f t="shared" ref="AF3:AL3" si="5">W3*MAX($U3,AF$2)/$S$2</f>
        <v>4.95</v>
      </c>
      <c r="AG3">
        <f t="shared" si="5"/>
        <v>4.95</v>
      </c>
      <c r="AH3">
        <f t="shared" si="5"/>
        <v>4.95</v>
      </c>
      <c r="AI3">
        <f t="shared" si="5"/>
        <v>4.95</v>
      </c>
      <c r="AJ3">
        <f t="shared" si="5"/>
        <v>4.95</v>
      </c>
      <c r="AK3">
        <f t="shared" si="5"/>
        <v>24.75</v>
      </c>
      <c r="AL3">
        <f t="shared" si="5"/>
        <v>49.5</v>
      </c>
      <c r="AM3">
        <f>MIN(AE3:AL3)</f>
        <v>4.95</v>
      </c>
    </row>
    <row r="4" spans="1:39" x14ac:dyDescent="0.25">
      <c r="A4" t="s">
        <v>11</v>
      </c>
      <c r="B4" t="s">
        <v>13</v>
      </c>
      <c r="C4">
        <v>1</v>
      </c>
      <c r="D4">
        <v>6.3</v>
      </c>
      <c r="F4">
        <v>5.25</v>
      </c>
      <c r="I4">
        <v>3.68</v>
      </c>
      <c r="J4">
        <v>3.0449999999999999</v>
      </c>
      <c r="K4">
        <v>2.7930000000000001</v>
      </c>
      <c r="L4" t="s">
        <v>12</v>
      </c>
      <c r="U4">
        <f>S$2*C4</f>
        <v>100</v>
      </c>
      <c r="V4">
        <f t="shared" ref="V4:V19" si="6">D4</f>
        <v>6.3</v>
      </c>
      <c r="W4">
        <f t="shared" ref="W4:W19" si="7">IF(ISBLANK(E4),V4,E4)</f>
        <v>6.3</v>
      </c>
      <c r="X4">
        <f>IF(ISBLANK(F4),W4,F4)</f>
        <v>5.25</v>
      </c>
      <c r="Y4">
        <f>IF(ISBLANK(G4),X4,G4)</f>
        <v>5.25</v>
      </c>
      <c r="Z4">
        <f>IF(ISBLANK(H4),Y4,H4)</f>
        <v>5.25</v>
      </c>
      <c r="AA4">
        <f>IF(ISBLANK(I4),Z4,I4)</f>
        <v>3.68</v>
      </c>
      <c r="AB4">
        <f t="shared" ref="AB4:AC4" si="8">IF(ISBLANK(J4),AA4,J4)</f>
        <v>3.0449999999999999</v>
      </c>
      <c r="AC4">
        <f t="shared" si="8"/>
        <v>2.7930000000000001</v>
      </c>
      <c r="AE4">
        <f t="shared" ref="AE4:AE20" si="9">V4*MAX($U4,AE$2)/$S$2</f>
        <v>6.3</v>
      </c>
      <c r="AF4">
        <f t="shared" ref="AF4:AF20" si="10">W4*MAX($U4,AF$2)/$S$2</f>
        <v>6.3</v>
      </c>
      <c r="AG4">
        <f t="shared" ref="AG4:AG20" si="11">X4*MAX($U4,AG$2)/$S$2</f>
        <v>5.25</v>
      </c>
      <c r="AH4">
        <f t="shared" ref="AH4:AH20" si="12">Y4*MAX($U4,AH$2)/$S$2</f>
        <v>5.25</v>
      </c>
      <c r="AI4">
        <f t="shared" ref="AI4:AI20" si="13">Z4*MAX($U4,AI$2)/$S$2</f>
        <v>5.25</v>
      </c>
      <c r="AJ4">
        <f t="shared" ref="AJ4:AJ20" si="14">AA4*MAX($U4,AJ$2)/$S$2</f>
        <v>3.68</v>
      </c>
      <c r="AK4">
        <f t="shared" ref="AK4:AK20" si="15">AB4*MAX($U4,AK$2)/$S$2</f>
        <v>15.225</v>
      </c>
      <c r="AL4">
        <f t="shared" ref="AL4:AL20" si="16">AC4*MAX($U4,AL$2)/$S$2</f>
        <v>27.93</v>
      </c>
      <c r="AM4">
        <f t="shared" ref="AM4:AM19" si="17">MIN(AE4:AL4)</f>
        <v>3.68</v>
      </c>
    </row>
    <row r="5" spans="1:39" x14ac:dyDescent="0.25">
      <c r="A5" t="s">
        <v>14</v>
      </c>
      <c r="B5" t="s">
        <v>26</v>
      </c>
      <c r="C5">
        <v>1</v>
      </c>
      <c r="D5">
        <v>1.37</v>
      </c>
      <c r="F5">
        <v>1.25</v>
      </c>
      <c r="G5">
        <v>1.69</v>
      </c>
      <c r="H5">
        <v>1.1200000000000001</v>
      </c>
      <c r="I5">
        <v>1.0669999999999999</v>
      </c>
      <c r="J5" s="1">
        <v>0.88936000000000004</v>
      </c>
      <c r="K5" s="1"/>
      <c r="L5" t="s">
        <v>25</v>
      </c>
      <c r="U5">
        <f>S$2*C5</f>
        <v>100</v>
      </c>
      <c r="V5">
        <f t="shared" si="6"/>
        <v>1.37</v>
      </c>
      <c r="W5">
        <f t="shared" si="7"/>
        <v>1.37</v>
      </c>
      <c r="X5">
        <f>IF(ISBLANK(F5),W5,F5)</f>
        <v>1.25</v>
      </c>
      <c r="Y5">
        <f>IF(ISBLANK(G5),X5,G5)</f>
        <v>1.69</v>
      </c>
      <c r="Z5">
        <f>IF(ISBLANK(H5),Y5,H5)</f>
        <v>1.1200000000000001</v>
      </c>
      <c r="AA5">
        <f>IF(ISBLANK(I5),Z5,I5)</f>
        <v>1.0669999999999999</v>
      </c>
      <c r="AB5">
        <f t="shared" ref="AB5:AC5" si="18">IF(ISBLANK(J5),AA5,J5)</f>
        <v>0.88936000000000004</v>
      </c>
      <c r="AC5">
        <f t="shared" si="18"/>
        <v>0.88936000000000004</v>
      </c>
      <c r="AE5">
        <f t="shared" si="9"/>
        <v>1.37</v>
      </c>
      <c r="AF5">
        <f t="shared" si="10"/>
        <v>1.37</v>
      </c>
      <c r="AG5">
        <f t="shared" si="11"/>
        <v>1.25</v>
      </c>
      <c r="AH5">
        <f t="shared" si="12"/>
        <v>1.69</v>
      </c>
      <c r="AI5">
        <f t="shared" si="13"/>
        <v>1.1200000000000001</v>
      </c>
      <c r="AJ5">
        <f t="shared" si="14"/>
        <v>1.0669999999999999</v>
      </c>
      <c r="AK5">
        <f t="shared" si="15"/>
        <v>4.4467999999999996</v>
      </c>
      <c r="AL5">
        <f t="shared" si="16"/>
        <v>8.8935999999999993</v>
      </c>
      <c r="AM5">
        <f t="shared" si="17"/>
        <v>1.0669999999999999</v>
      </c>
    </row>
    <row r="6" spans="1:39" x14ac:dyDescent="0.25">
      <c r="A6" t="s">
        <v>21</v>
      </c>
      <c r="B6" t="s">
        <v>27</v>
      </c>
      <c r="C6">
        <v>1</v>
      </c>
      <c r="D6">
        <v>7.34</v>
      </c>
      <c r="F6">
        <v>6.63</v>
      </c>
      <c r="G6">
        <v>6.34</v>
      </c>
      <c r="I6">
        <v>5.49</v>
      </c>
      <c r="J6">
        <v>4.7825199999999999</v>
      </c>
      <c r="K6">
        <v>4.1654299999999997</v>
      </c>
      <c r="L6" t="s">
        <v>20</v>
      </c>
      <c r="U6">
        <f>S$2*C6</f>
        <v>100</v>
      </c>
      <c r="V6">
        <f t="shared" si="6"/>
        <v>7.34</v>
      </c>
      <c r="W6">
        <f t="shared" si="7"/>
        <v>7.34</v>
      </c>
      <c r="X6">
        <f>IF(ISBLANK(F6),W6,F6)</f>
        <v>6.63</v>
      </c>
      <c r="Y6">
        <f>IF(ISBLANK(G6),X6,G6)</f>
        <v>6.34</v>
      </c>
      <c r="Z6">
        <f>IF(ISBLANK(H6),Y6,H6)</f>
        <v>6.34</v>
      </c>
      <c r="AA6">
        <f>IF(ISBLANK(I6),Z6,I6)</f>
        <v>5.49</v>
      </c>
      <c r="AB6">
        <f t="shared" ref="AB6:AC6" si="19">IF(ISBLANK(J6),AA6,J6)</f>
        <v>4.7825199999999999</v>
      </c>
      <c r="AC6">
        <f t="shared" si="19"/>
        <v>4.1654299999999997</v>
      </c>
      <c r="AE6">
        <f t="shared" si="9"/>
        <v>7.34</v>
      </c>
      <c r="AF6">
        <f t="shared" si="10"/>
        <v>7.34</v>
      </c>
      <c r="AG6">
        <f t="shared" si="11"/>
        <v>6.63</v>
      </c>
      <c r="AH6">
        <f t="shared" si="12"/>
        <v>6.34</v>
      </c>
      <c r="AI6">
        <f t="shared" si="13"/>
        <v>6.34</v>
      </c>
      <c r="AJ6">
        <f t="shared" si="14"/>
        <v>5.49</v>
      </c>
      <c r="AK6">
        <f t="shared" si="15"/>
        <v>23.912599999999998</v>
      </c>
      <c r="AL6">
        <f t="shared" si="16"/>
        <v>41.654299999999992</v>
      </c>
      <c r="AM6">
        <f t="shared" si="17"/>
        <v>5.49</v>
      </c>
    </row>
    <row r="7" spans="1:39" x14ac:dyDescent="0.25">
      <c r="A7" t="s">
        <v>22</v>
      </c>
      <c r="B7" t="s">
        <v>28</v>
      </c>
      <c r="C7">
        <v>1</v>
      </c>
      <c r="D7">
        <v>3.32</v>
      </c>
      <c r="G7">
        <v>3.02</v>
      </c>
      <c r="I7">
        <v>2.73</v>
      </c>
      <c r="L7" t="s">
        <v>24</v>
      </c>
      <c r="U7">
        <f>S$2*C7</f>
        <v>100</v>
      </c>
      <c r="V7">
        <f t="shared" si="6"/>
        <v>3.32</v>
      </c>
      <c r="W7">
        <f t="shared" si="7"/>
        <v>3.32</v>
      </c>
      <c r="X7">
        <f>IF(ISBLANK(F7),W7,F7)</f>
        <v>3.32</v>
      </c>
      <c r="Y7">
        <f>IF(ISBLANK(G7),X7,G7)</f>
        <v>3.02</v>
      </c>
      <c r="Z7">
        <f>IF(ISBLANK(H7),Y7,H7)</f>
        <v>3.02</v>
      </c>
      <c r="AA7">
        <f>IF(ISBLANK(I7),Z7,I7)</f>
        <v>2.73</v>
      </c>
      <c r="AB7">
        <f t="shared" ref="AB7:AC7" si="20">IF(ISBLANK(J7),AA7,J7)</f>
        <v>2.73</v>
      </c>
      <c r="AC7">
        <f t="shared" si="20"/>
        <v>2.73</v>
      </c>
      <c r="AE7">
        <f t="shared" si="9"/>
        <v>3.32</v>
      </c>
      <c r="AF7">
        <f t="shared" si="10"/>
        <v>3.32</v>
      </c>
      <c r="AG7">
        <f t="shared" si="11"/>
        <v>3.32</v>
      </c>
      <c r="AH7">
        <f t="shared" si="12"/>
        <v>3.02</v>
      </c>
      <c r="AI7">
        <f t="shared" si="13"/>
        <v>3.02</v>
      </c>
      <c r="AJ7">
        <f t="shared" si="14"/>
        <v>2.73</v>
      </c>
      <c r="AK7">
        <f t="shared" si="15"/>
        <v>13.65</v>
      </c>
      <c r="AL7">
        <f t="shared" si="16"/>
        <v>27.3</v>
      </c>
      <c r="AM7">
        <f t="shared" si="17"/>
        <v>2.73</v>
      </c>
    </row>
    <row r="8" spans="1:39" x14ac:dyDescent="0.25">
      <c r="A8" t="s">
        <v>23</v>
      </c>
      <c r="B8" t="s">
        <v>30</v>
      </c>
      <c r="C8">
        <v>1</v>
      </c>
      <c r="D8">
        <v>3.31</v>
      </c>
      <c r="F8">
        <v>2.98</v>
      </c>
      <c r="G8">
        <v>2.81</v>
      </c>
      <c r="I8">
        <v>2.31</v>
      </c>
      <c r="L8" t="s">
        <v>29</v>
      </c>
      <c r="U8">
        <f>S$2*C8</f>
        <v>100</v>
      </c>
      <c r="V8">
        <f t="shared" si="6"/>
        <v>3.31</v>
      </c>
      <c r="W8">
        <f t="shared" si="7"/>
        <v>3.31</v>
      </c>
      <c r="X8">
        <f>IF(ISBLANK(F8),W8,F8)</f>
        <v>2.98</v>
      </c>
      <c r="Y8">
        <f>IF(ISBLANK(G8),X8,G8)</f>
        <v>2.81</v>
      </c>
      <c r="Z8">
        <f>IF(ISBLANK(H8),Y8,H8)</f>
        <v>2.81</v>
      </c>
      <c r="AA8">
        <f>IF(ISBLANK(I8),Z8,I8)</f>
        <v>2.31</v>
      </c>
      <c r="AB8">
        <f t="shared" ref="AB8:AC8" si="21">IF(ISBLANK(J8),AA8,J8)</f>
        <v>2.31</v>
      </c>
      <c r="AC8">
        <f t="shared" si="21"/>
        <v>2.31</v>
      </c>
      <c r="AE8">
        <f t="shared" si="9"/>
        <v>3.31</v>
      </c>
      <c r="AF8">
        <f t="shared" si="10"/>
        <v>3.31</v>
      </c>
      <c r="AG8">
        <f t="shared" si="11"/>
        <v>2.98</v>
      </c>
      <c r="AH8">
        <f t="shared" si="12"/>
        <v>2.81</v>
      </c>
      <c r="AI8">
        <f t="shared" si="13"/>
        <v>2.81</v>
      </c>
      <c r="AJ8">
        <f t="shared" si="14"/>
        <v>2.31</v>
      </c>
      <c r="AK8">
        <f t="shared" si="15"/>
        <v>11.55</v>
      </c>
      <c r="AL8">
        <f t="shared" si="16"/>
        <v>23.1</v>
      </c>
      <c r="AM8">
        <f t="shared" si="17"/>
        <v>2.31</v>
      </c>
    </row>
    <row r="9" spans="1:39" x14ac:dyDescent="0.25">
      <c r="A9" t="s">
        <v>9</v>
      </c>
      <c r="B9" t="s">
        <v>42</v>
      </c>
      <c r="C9">
        <v>2</v>
      </c>
      <c r="D9">
        <v>0.1</v>
      </c>
      <c r="F9">
        <v>4.7E-2</v>
      </c>
      <c r="I9">
        <v>2.1000000000000001E-2</v>
      </c>
      <c r="J9">
        <v>1.502E-2</v>
      </c>
      <c r="K9">
        <v>1.18E-2</v>
      </c>
      <c r="L9" t="s">
        <v>39</v>
      </c>
      <c r="U9">
        <f>S$2*C9</f>
        <v>200</v>
      </c>
      <c r="V9">
        <f t="shared" si="6"/>
        <v>0.1</v>
      </c>
      <c r="W9">
        <f t="shared" si="7"/>
        <v>0.1</v>
      </c>
      <c r="X9">
        <f>IF(ISBLANK(F9),W9,F9)</f>
        <v>4.7E-2</v>
      </c>
      <c r="Y9">
        <f>IF(ISBLANK(G9),X9,G9)</f>
        <v>4.7E-2</v>
      </c>
      <c r="Z9">
        <f>IF(ISBLANK(H9),Y9,H9)</f>
        <v>4.7E-2</v>
      </c>
      <c r="AA9">
        <f>IF(ISBLANK(I9),Z9,I9)</f>
        <v>2.1000000000000001E-2</v>
      </c>
      <c r="AB9">
        <f t="shared" ref="AB9:AC9" si="22">IF(ISBLANK(J9),AA9,J9)</f>
        <v>1.502E-2</v>
      </c>
      <c r="AC9">
        <f t="shared" si="22"/>
        <v>1.18E-2</v>
      </c>
      <c r="AE9">
        <f t="shared" si="9"/>
        <v>0.2</v>
      </c>
      <c r="AF9">
        <f t="shared" si="10"/>
        <v>0.2</v>
      </c>
      <c r="AG9">
        <f t="shared" si="11"/>
        <v>9.4E-2</v>
      </c>
      <c r="AH9">
        <f t="shared" si="12"/>
        <v>9.4E-2</v>
      </c>
      <c r="AI9">
        <f t="shared" si="13"/>
        <v>9.4E-2</v>
      </c>
      <c r="AJ9">
        <f t="shared" si="14"/>
        <v>4.2000000000000003E-2</v>
      </c>
      <c r="AK9">
        <f t="shared" si="15"/>
        <v>7.51E-2</v>
      </c>
      <c r="AL9">
        <f t="shared" si="16"/>
        <v>0.11799999999999999</v>
      </c>
      <c r="AM9">
        <f t="shared" si="17"/>
        <v>4.2000000000000003E-2</v>
      </c>
    </row>
    <row r="10" spans="1:39" x14ac:dyDescent="0.25">
      <c r="A10" t="s">
        <v>43</v>
      </c>
      <c r="B10" t="s">
        <v>41</v>
      </c>
      <c r="C10">
        <v>3</v>
      </c>
      <c r="D10">
        <v>0.18</v>
      </c>
      <c r="F10">
        <v>0.121</v>
      </c>
      <c r="I10">
        <v>6.0999999999999999E-2</v>
      </c>
      <c r="J10">
        <v>4.2040000000000001E-2</v>
      </c>
      <c r="K10">
        <v>3.7190000000000001E-2</v>
      </c>
      <c r="L10" t="s">
        <v>40</v>
      </c>
      <c r="U10">
        <f>S$2*C10</f>
        <v>300</v>
      </c>
      <c r="V10">
        <f t="shared" si="6"/>
        <v>0.18</v>
      </c>
      <c r="W10">
        <f t="shared" si="7"/>
        <v>0.18</v>
      </c>
      <c r="X10">
        <f>IF(ISBLANK(F10),W10,F10)</f>
        <v>0.121</v>
      </c>
      <c r="Y10">
        <f>IF(ISBLANK(G10),X10,G10)</f>
        <v>0.121</v>
      </c>
      <c r="Z10">
        <f>IF(ISBLANK(H10),Y10,H10)</f>
        <v>0.121</v>
      </c>
      <c r="AA10">
        <f>IF(ISBLANK(I10),Z10,I10)</f>
        <v>6.0999999999999999E-2</v>
      </c>
      <c r="AB10">
        <f t="shared" ref="AB10:AC10" si="23">IF(ISBLANK(J10),AA10,J10)</f>
        <v>4.2040000000000001E-2</v>
      </c>
      <c r="AC10">
        <f t="shared" si="23"/>
        <v>3.7190000000000001E-2</v>
      </c>
      <c r="AE10">
        <f t="shared" si="9"/>
        <v>0.54</v>
      </c>
      <c r="AF10">
        <f t="shared" si="10"/>
        <v>0.54</v>
      </c>
      <c r="AG10">
        <f t="shared" si="11"/>
        <v>0.36299999999999999</v>
      </c>
      <c r="AH10">
        <f t="shared" si="12"/>
        <v>0.36299999999999999</v>
      </c>
      <c r="AI10">
        <f t="shared" si="13"/>
        <v>0.36299999999999999</v>
      </c>
      <c r="AJ10">
        <f t="shared" si="14"/>
        <v>0.183</v>
      </c>
      <c r="AK10">
        <f t="shared" si="15"/>
        <v>0.2102</v>
      </c>
      <c r="AL10">
        <f t="shared" si="16"/>
        <v>0.37189999999999995</v>
      </c>
      <c r="AM10">
        <f t="shared" si="17"/>
        <v>0.183</v>
      </c>
    </row>
    <row r="11" spans="1:39" x14ac:dyDescent="0.25">
      <c r="A11" t="s">
        <v>10</v>
      </c>
      <c r="B11" t="s">
        <v>45</v>
      </c>
      <c r="C11">
        <v>3</v>
      </c>
      <c r="D11">
        <v>0.1</v>
      </c>
      <c r="F11">
        <v>2.4E-2</v>
      </c>
      <c r="I11">
        <v>1.0999999999999999E-2</v>
      </c>
      <c r="J11">
        <v>7.6600000000000001E-3</v>
      </c>
      <c r="K11">
        <v>6.0200000000000002E-3</v>
      </c>
      <c r="L11" t="s">
        <v>44</v>
      </c>
      <c r="U11">
        <f>S$2*C11</f>
        <v>300</v>
      </c>
      <c r="V11">
        <f t="shared" si="6"/>
        <v>0.1</v>
      </c>
      <c r="W11">
        <f t="shared" si="7"/>
        <v>0.1</v>
      </c>
      <c r="X11">
        <f>IF(ISBLANK(F11),W11,F11)</f>
        <v>2.4E-2</v>
      </c>
      <c r="Y11">
        <f>IF(ISBLANK(G11),X11,G11)</f>
        <v>2.4E-2</v>
      </c>
      <c r="Z11">
        <f>IF(ISBLANK(H11),Y11,H11)</f>
        <v>2.4E-2</v>
      </c>
      <c r="AA11">
        <f>IF(ISBLANK(I11),Z11,I11)</f>
        <v>1.0999999999999999E-2</v>
      </c>
      <c r="AB11">
        <f t="shared" ref="AB11:AC11" si="24">IF(ISBLANK(J11),AA11,J11)</f>
        <v>7.6600000000000001E-3</v>
      </c>
      <c r="AC11">
        <f t="shared" si="24"/>
        <v>6.0200000000000002E-3</v>
      </c>
      <c r="AE11">
        <f t="shared" si="9"/>
        <v>0.3</v>
      </c>
      <c r="AF11">
        <f t="shared" si="10"/>
        <v>0.3</v>
      </c>
      <c r="AG11">
        <f t="shared" si="11"/>
        <v>7.2000000000000008E-2</v>
      </c>
      <c r="AH11">
        <f t="shared" si="12"/>
        <v>7.2000000000000008E-2</v>
      </c>
      <c r="AI11">
        <f t="shared" si="13"/>
        <v>7.2000000000000008E-2</v>
      </c>
      <c r="AJ11">
        <f t="shared" si="14"/>
        <v>3.3000000000000002E-2</v>
      </c>
      <c r="AK11">
        <f t="shared" si="15"/>
        <v>3.8300000000000001E-2</v>
      </c>
      <c r="AL11">
        <f t="shared" si="16"/>
        <v>6.0200000000000004E-2</v>
      </c>
      <c r="AM11">
        <f t="shared" si="17"/>
        <v>3.3000000000000002E-2</v>
      </c>
    </row>
    <row r="12" spans="1:39" x14ac:dyDescent="0.25">
      <c r="A12" t="s">
        <v>15</v>
      </c>
      <c r="B12" t="s">
        <v>47</v>
      </c>
      <c r="C12">
        <v>1</v>
      </c>
      <c r="D12">
        <v>0.14000000000000001</v>
      </c>
      <c r="F12">
        <v>0.13</v>
      </c>
      <c r="I12">
        <v>8.5999999999999993E-2</v>
      </c>
      <c r="J12">
        <v>7.1879999999999999E-2</v>
      </c>
      <c r="K12">
        <v>6.0380000000000003E-2</v>
      </c>
      <c r="L12" t="s">
        <v>46</v>
      </c>
      <c r="U12">
        <f>S$2*C12</f>
        <v>100</v>
      </c>
      <c r="V12">
        <f t="shared" si="6"/>
        <v>0.14000000000000001</v>
      </c>
      <c r="W12">
        <f t="shared" si="7"/>
        <v>0.14000000000000001</v>
      </c>
      <c r="X12">
        <f>IF(ISBLANK(F12),W12,F12)</f>
        <v>0.13</v>
      </c>
      <c r="Y12">
        <f>IF(ISBLANK(G12),X12,G12)</f>
        <v>0.13</v>
      </c>
      <c r="Z12">
        <f>IF(ISBLANK(H12),Y12,H12)</f>
        <v>0.13</v>
      </c>
      <c r="AA12">
        <f>IF(ISBLANK(I12),Z12,I12)</f>
        <v>8.5999999999999993E-2</v>
      </c>
      <c r="AB12">
        <f t="shared" ref="AB12:AC12" si="25">IF(ISBLANK(J12),AA12,J12)</f>
        <v>7.1879999999999999E-2</v>
      </c>
      <c r="AC12">
        <f t="shared" si="25"/>
        <v>6.0380000000000003E-2</v>
      </c>
      <c r="AE12">
        <f t="shared" si="9"/>
        <v>0.14000000000000001</v>
      </c>
      <c r="AF12">
        <f t="shared" si="10"/>
        <v>0.14000000000000001</v>
      </c>
      <c r="AG12">
        <f t="shared" si="11"/>
        <v>0.13</v>
      </c>
      <c r="AH12">
        <f t="shared" si="12"/>
        <v>0.13</v>
      </c>
      <c r="AI12">
        <f t="shared" si="13"/>
        <v>0.13</v>
      </c>
      <c r="AJ12">
        <f t="shared" si="14"/>
        <v>8.5999999999999993E-2</v>
      </c>
      <c r="AK12">
        <f t="shared" si="15"/>
        <v>0.3594</v>
      </c>
      <c r="AL12">
        <f t="shared" si="16"/>
        <v>0.6038</v>
      </c>
      <c r="AM12">
        <f t="shared" si="17"/>
        <v>8.5999999999999993E-2</v>
      </c>
    </row>
    <row r="13" spans="1:39" x14ac:dyDescent="0.25">
      <c r="A13" t="s">
        <v>16</v>
      </c>
      <c r="B13" t="s">
        <v>49</v>
      </c>
      <c r="C13">
        <v>5</v>
      </c>
      <c r="D13">
        <v>0.1</v>
      </c>
      <c r="F13">
        <v>1.6E-2</v>
      </c>
      <c r="I13">
        <v>6.4000000000000003E-3</v>
      </c>
      <c r="K13">
        <v>2.8900000000000002E-3</v>
      </c>
      <c r="L13" t="s">
        <v>48</v>
      </c>
      <c r="U13">
        <f>S$2*C13</f>
        <v>500</v>
      </c>
      <c r="V13">
        <f t="shared" si="6"/>
        <v>0.1</v>
      </c>
      <c r="W13">
        <f t="shared" si="7"/>
        <v>0.1</v>
      </c>
      <c r="X13">
        <f>IF(ISBLANK(F13),W13,F13)</f>
        <v>1.6E-2</v>
      </c>
      <c r="Y13">
        <f>IF(ISBLANK(G13),X13,G13)</f>
        <v>1.6E-2</v>
      </c>
      <c r="Z13">
        <f>IF(ISBLANK(H13),Y13,H13)</f>
        <v>1.6E-2</v>
      </c>
      <c r="AA13">
        <f>IF(ISBLANK(I13),Z13,I13)</f>
        <v>6.4000000000000003E-3</v>
      </c>
      <c r="AB13">
        <f t="shared" ref="AB13:AC13" si="26">IF(ISBLANK(J13),AA13,J13)</f>
        <v>6.4000000000000003E-3</v>
      </c>
      <c r="AC13">
        <f t="shared" si="26"/>
        <v>2.8900000000000002E-3</v>
      </c>
      <c r="AE13">
        <f t="shared" si="9"/>
        <v>0.5</v>
      </c>
      <c r="AF13">
        <f t="shared" si="10"/>
        <v>0.5</v>
      </c>
      <c r="AG13">
        <f t="shared" si="11"/>
        <v>0.08</v>
      </c>
      <c r="AH13">
        <f t="shared" si="12"/>
        <v>0.08</v>
      </c>
      <c r="AI13">
        <f t="shared" si="13"/>
        <v>0.08</v>
      </c>
      <c r="AJ13">
        <f t="shared" si="14"/>
        <v>3.2000000000000001E-2</v>
      </c>
      <c r="AK13">
        <f t="shared" si="15"/>
        <v>3.2000000000000001E-2</v>
      </c>
      <c r="AL13">
        <f t="shared" si="16"/>
        <v>2.8900000000000002E-2</v>
      </c>
      <c r="AM13">
        <f t="shared" si="17"/>
        <v>2.8900000000000002E-2</v>
      </c>
    </row>
    <row r="14" spans="1:39" x14ac:dyDescent="0.25">
      <c r="A14" t="s">
        <v>17</v>
      </c>
      <c r="B14" t="s">
        <v>51</v>
      </c>
      <c r="C14">
        <v>2</v>
      </c>
      <c r="D14">
        <v>0.1</v>
      </c>
      <c r="F14">
        <v>1.6E-2</v>
      </c>
      <c r="I14">
        <v>6.4000000000000003E-3</v>
      </c>
      <c r="K14">
        <v>2.8900000000000002E-3</v>
      </c>
      <c r="L14" t="s">
        <v>50</v>
      </c>
      <c r="U14">
        <f>S$2*C14</f>
        <v>200</v>
      </c>
      <c r="V14">
        <f t="shared" si="6"/>
        <v>0.1</v>
      </c>
      <c r="W14">
        <f t="shared" si="7"/>
        <v>0.1</v>
      </c>
      <c r="X14">
        <f>IF(ISBLANK(F14),W14,F14)</f>
        <v>1.6E-2</v>
      </c>
      <c r="Y14">
        <f>IF(ISBLANK(G14),X14,G14)</f>
        <v>1.6E-2</v>
      </c>
      <c r="Z14">
        <f>IF(ISBLANK(H14),Y14,H14)</f>
        <v>1.6E-2</v>
      </c>
      <c r="AA14">
        <f>IF(ISBLANK(I14),Z14,I14)</f>
        <v>6.4000000000000003E-3</v>
      </c>
      <c r="AB14">
        <f t="shared" ref="AB14:AC14" si="27">IF(ISBLANK(J14),AA14,J14)</f>
        <v>6.4000000000000003E-3</v>
      </c>
      <c r="AC14">
        <f t="shared" si="27"/>
        <v>2.8900000000000002E-3</v>
      </c>
      <c r="AE14">
        <f t="shared" si="9"/>
        <v>0.2</v>
      </c>
      <c r="AF14">
        <f t="shared" si="10"/>
        <v>0.2</v>
      </c>
      <c r="AG14">
        <f t="shared" si="11"/>
        <v>3.2000000000000001E-2</v>
      </c>
      <c r="AH14">
        <f t="shared" si="12"/>
        <v>3.2000000000000001E-2</v>
      </c>
      <c r="AI14">
        <f t="shared" si="13"/>
        <v>3.2000000000000001E-2</v>
      </c>
      <c r="AJ14">
        <f t="shared" si="14"/>
        <v>1.2800000000000001E-2</v>
      </c>
      <c r="AK14">
        <f t="shared" si="15"/>
        <v>3.2000000000000001E-2</v>
      </c>
      <c r="AL14">
        <f t="shared" si="16"/>
        <v>2.8900000000000002E-2</v>
      </c>
      <c r="AM14">
        <f t="shared" si="17"/>
        <v>1.2800000000000001E-2</v>
      </c>
    </row>
    <row r="15" spans="1:39" x14ac:dyDescent="0.25">
      <c r="A15" t="s">
        <v>18</v>
      </c>
      <c r="B15" t="s">
        <v>52</v>
      </c>
      <c r="C15">
        <v>1</v>
      </c>
      <c r="D15">
        <v>0.14000000000000001</v>
      </c>
      <c r="E15">
        <v>0.13400000000000001</v>
      </c>
      <c r="F15">
        <v>0.12</v>
      </c>
      <c r="G15">
        <v>0.11</v>
      </c>
      <c r="H15">
        <v>0.08</v>
      </c>
      <c r="I15">
        <v>7.5999999999999998E-2</v>
      </c>
      <c r="J15" s="1">
        <v>6.6299999999999998E-2</v>
      </c>
      <c r="K15">
        <v>5.6829999999999999E-2</v>
      </c>
      <c r="L15" t="s">
        <v>19</v>
      </c>
      <c r="U15">
        <f>S$2*C15</f>
        <v>100</v>
      </c>
      <c r="V15">
        <f t="shared" si="6"/>
        <v>0.14000000000000001</v>
      </c>
      <c r="W15">
        <f t="shared" si="7"/>
        <v>0.13400000000000001</v>
      </c>
      <c r="X15">
        <f>IF(ISBLANK(F15),W15,F15)</f>
        <v>0.12</v>
      </c>
      <c r="Y15">
        <f>IF(ISBLANK(G15),X15,G15)</f>
        <v>0.11</v>
      </c>
      <c r="Z15">
        <f>IF(ISBLANK(H15),Y15,H15)</f>
        <v>0.08</v>
      </c>
      <c r="AA15">
        <f>IF(ISBLANK(I15),Z15,I15)</f>
        <v>7.5999999999999998E-2</v>
      </c>
      <c r="AB15">
        <f t="shared" ref="AB15:AC15" si="28">IF(ISBLANK(J15),AA15,J15)</f>
        <v>6.6299999999999998E-2</v>
      </c>
      <c r="AC15">
        <f t="shared" si="28"/>
        <v>5.6829999999999999E-2</v>
      </c>
      <c r="AE15">
        <f t="shared" si="9"/>
        <v>0.14000000000000001</v>
      </c>
      <c r="AF15">
        <f t="shared" si="10"/>
        <v>0.13400000000000001</v>
      </c>
      <c r="AG15">
        <f t="shared" si="11"/>
        <v>0.12</v>
      </c>
      <c r="AH15">
        <f t="shared" si="12"/>
        <v>0.11</v>
      </c>
      <c r="AI15">
        <f t="shared" si="13"/>
        <v>0.08</v>
      </c>
      <c r="AJ15">
        <f t="shared" si="14"/>
        <v>7.5999999999999998E-2</v>
      </c>
      <c r="AK15">
        <f t="shared" si="15"/>
        <v>0.33149999999999996</v>
      </c>
      <c r="AL15">
        <f t="shared" si="16"/>
        <v>0.56830000000000003</v>
      </c>
      <c r="AM15">
        <f t="shared" si="17"/>
        <v>7.5999999999999998E-2</v>
      </c>
    </row>
    <row r="16" spans="1:39" x14ac:dyDescent="0.25">
      <c r="A16" t="s">
        <v>31</v>
      </c>
      <c r="B16" t="s">
        <v>32</v>
      </c>
      <c r="C16">
        <v>1</v>
      </c>
      <c r="D16">
        <v>5</v>
      </c>
      <c r="E16">
        <v>1</v>
      </c>
      <c r="F16">
        <f>7/10</f>
        <v>0.7</v>
      </c>
      <c r="G16">
        <f>8/25</f>
        <v>0.32</v>
      </c>
      <c r="H16">
        <f>14/50</f>
        <v>0.28000000000000003</v>
      </c>
      <c r="I16">
        <f>17/100</f>
        <v>0.17</v>
      </c>
      <c r="L16" t="s">
        <v>38</v>
      </c>
      <c r="U16">
        <f>S$2*C16</f>
        <v>100</v>
      </c>
      <c r="V16">
        <f t="shared" si="6"/>
        <v>5</v>
      </c>
      <c r="W16">
        <f t="shared" si="7"/>
        <v>1</v>
      </c>
      <c r="X16">
        <f>IF(ISBLANK(F16),W16,F16)</f>
        <v>0.7</v>
      </c>
      <c r="Y16">
        <f>IF(ISBLANK(G16),X16,G16)</f>
        <v>0.32</v>
      </c>
      <c r="Z16">
        <f>IF(ISBLANK(H16),Y16,H16)</f>
        <v>0.28000000000000003</v>
      </c>
      <c r="AA16">
        <f>IF(ISBLANK(I16),Z16,I16)</f>
        <v>0.17</v>
      </c>
      <c r="AB16">
        <f t="shared" ref="AB16:AC16" si="29">IF(ISBLANK(J16),AA16,J16)</f>
        <v>0.17</v>
      </c>
      <c r="AC16">
        <f t="shared" si="29"/>
        <v>0.17</v>
      </c>
      <c r="AE16">
        <f t="shared" si="9"/>
        <v>5</v>
      </c>
      <c r="AF16">
        <f t="shared" si="10"/>
        <v>1</v>
      </c>
      <c r="AG16">
        <f t="shared" si="11"/>
        <v>0.7</v>
      </c>
      <c r="AH16">
        <f t="shared" si="12"/>
        <v>0.32</v>
      </c>
      <c r="AI16">
        <f t="shared" si="13"/>
        <v>0.28000000000000003</v>
      </c>
      <c r="AJ16">
        <f t="shared" si="14"/>
        <v>0.17</v>
      </c>
      <c r="AK16">
        <f t="shared" si="15"/>
        <v>0.85</v>
      </c>
      <c r="AL16">
        <f t="shared" si="16"/>
        <v>1.7</v>
      </c>
      <c r="AM16">
        <f t="shared" si="17"/>
        <v>0.17</v>
      </c>
    </row>
    <row r="17" spans="1:39" x14ac:dyDescent="0.25">
      <c r="A17" t="s">
        <v>35</v>
      </c>
      <c r="B17" t="s">
        <v>36</v>
      </c>
      <c r="C17">
        <v>1</v>
      </c>
      <c r="D17">
        <f>E17*5</f>
        <v>88.31</v>
      </c>
      <c r="E17">
        <f>88.31/5</f>
        <v>17.661999999999999</v>
      </c>
      <c r="F17">
        <f>93.38/10</f>
        <v>9.3379999999999992</v>
      </c>
      <c r="G17">
        <f>101.36/25</f>
        <v>4.0544000000000002</v>
      </c>
      <c r="H17">
        <f>156.36/50</f>
        <v>3.1272000000000002</v>
      </c>
      <c r="I17">
        <f>252/100</f>
        <v>2.52</v>
      </c>
      <c r="L17" t="s">
        <v>37</v>
      </c>
      <c r="U17">
        <f>S$2*C17</f>
        <v>100</v>
      </c>
      <c r="V17">
        <f t="shared" si="6"/>
        <v>88.31</v>
      </c>
      <c r="W17">
        <f t="shared" si="7"/>
        <v>17.661999999999999</v>
      </c>
      <c r="X17">
        <f>IF(ISBLANK(F17),W17,F17)</f>
        <v>9.3379999999999992</v>
      </c>
      <c r="Y17">
        <f>IF(ISBLANK(G17),X17,G17)</f>
        <v>4.0544000000000002</v>
      </c>
      <c r="Z17">
        <f>IF(ISBLANK(H17),Y17,H17)</f>
        <v>3.1272000000000002</v>
      </c>
      <c r="AA17">
        <f>IF(ISBLANK(I17),Z17,I17)</f>
        <v>2.52</v>
      </c>
      <c r="AB17">
        <f t="shared" ref="AB17:AC17" si="30">IF(ISBLANK(J17),AA17,J17)</f>
        <v>2.52</v>
      </c>
      <c r="AC17">
        <f t="shared" si="30"/>
        <v>2.52</v>
      </c>
      <c r="AE17">
        <f t="shared" si="9"/>
        <v>88.31</v>
      </c>
      <c r="AF17">
        <f t="shared" si="10"/>
        <v>17.661999999999999</v>
      </c>
      <c r="AG17">
        <f t="shared" si="11"/>
        <v>9.3379999999999992</v>
      </c>
      <c r="AH17">
        <f t="shared" si="12"/>
        <v>4.0544000000000002</v>
      </c>
      <c r="AI17">
        <f t="shared" si="13"/>
        <v>3.1272000000000002</v>
      </c>
      <c r="AJ17">
        <f t="shared" si="14"/>
        <v>2.52</v>
      </c>
      <c r="AK17">
        <f t="shared" si="15"/>
        <v>12.6</v>
      </c>
      <c r="AL17">
        <f t="shared" si="16"/>
        <v>25.2</v>
      </c>
      <c r="AM17">
        <f t="shared" si="17"/>
        <v>2.52</v>
      </c>
    </row>
    <row r="18" spans="1:39" x14ac:dyDescent="0.25">
      <c r="A18" t="s">
        <v>33</v>
      </c>
      <c r="B18" t="s">
        <v>57</v>
      </c>
      <c r="C18">
        <v>1</v>
      </c>
      <c r="D18">
        <v>35.71</v>
      </c>
      <c r="E18">
        <f>35.71/5</f>
        <v>7.1420000000000003</v>
      </c>
      <c r="F18">
        <f>35.71/10</f>
        <v>3.5710000000000002</v>
      </c>
      <c r="L18" t="s">
        <v>58</v>
      </c>
      <c r="U18">
        <f>S$2*C18</f>
        <v>100</v>
      </c>
      <c r="V18">
        <f t="shared" si="6"/>
        <v>35.71</v>
      </c>
      <c r="W18">
        <f t="shared" si="7"/>
        <v>7.1420000000000003</v>
      </c>
      <c r="X18">
        <f>IF(ISBLANK(F18),W18,F18)</f>
        <v>3.5710000000000002</v>
      </c>
      <c r="Y18">
        <f>IF(ISBLANK(G18),X18,G18)</f>
        <v>3.5710000000000002</v>
      </c>
      <c r="Z18">
        <f>IF(ISBLANK(H18),Y18,H18)</f>
        <v>3.5710000000000002</v>
      </c>
      <c r="AA18">
        <f>IF(ISBLANK(I18),Z18,I18)</f>
        <v>3.5710000000000002</v>
      </c>
      <c r="AB18">
        <f t="shared" ref="AB18:AC19" si="31">IF(ISBLANK(J18),AA18,J18)</f>
        <v>3.5710000000000002</v>
      </c>
      <c r="AC18">
        <f t="shared" si="31"/>
        <v>3.5710000000000002</v>
      </c>
      <c r="AE18">
        <f t="shared" si="9"/>
        <v>35.71</v>
      </c>
      <c r="AF18">
        <f t="shared" si="10"/>
        <v>7.1420000000000003</v>
      </c>
      <c r="AG18">
        <f t="shared" si="11"/>
        <v>3.5710000000000002</v>
      </c>
      <c r="AH18">
        <f t="shared" si="12"/>
        <v>3.5710000000000002</v>
      </c>
      <c r="AI18">
        <f t="shared" si="13"/>
        <v>3.5710000000000002</v>
      </c>
      <c r="AJ18">
        <f t="shared" si="14"/>
        <v>3.5710000000000002</v>
      </c>
      <c r="AK18">
        <f t="shared" si="15"/>
        <v>17.855</v>
      </c>
      <c r="AL18">
        <f t="shared" si="16"/>
        <v>35.71</v>
      </c>
      <c r="AM18">
        <f t="shared" si="17"/>
        <v>3.5710000000000002</v>
      </c>
    </row>
    <row r="19" spans="1:39" x14ac:dyDescent="0.25">
      <c r="A19" t="s">
        <v>34</v>
      </c>
      <c r="B19" t="s">
        <v>64</v>
      </c>
      <c r="C19">
        <v>1</v>
      </c>
      <c r="D19">
        <f>E19*5</f>
        <v>14.34</v>
      </c>
      <c r="E19">
        <f>14.34/5</f>
        <v>2.8679999999999999</v>
      </c>
      <c r="F19">
        <f>79.3/50</f>
        <v>1.5859999999999999</v>
      </c>
      <c r="L19" t="s">
        <v>62</v>
      </c>
      <c r="M19" t="s">
        <v>63</v>
      </c>
      <c r="U19">
        <f>S$2*C19</f>
        <v>100</v>
      </c>
      <c r="V19">
        <f t="shared" si="6"/>
        <v>14.34</v>
      </c>
      <c r="W19">
        <f t="shared" si="7"/>
        <v>2.8679999999999999</v>
      </c>
      <c r="X19">
        <f t="shared" ref="X19" si="32">IF(ISBLANK(F19),W19,F19)</f>
        <v>1.5859999999999999</v>
      </c>
      <c r="Y19">
        <f t="shared" ref="Y19" si="33">IF(ISBLANK(G19),X19,G19)</f>
        <v>1.5859999999999999</v>
      </c>
      <c r="Z19">
        <f t="shared" ref="Z19" si="34">IF(ISBLANK(H19),Y19,H19)</f>
        <v>1.5859999999999999</v>
      </c>
      <c r="AA19">
        <f t="shared" ref="AA19" si="35">IF(ISBLANK(I19),Z19,I19)</f>
        <v>1.5859999999999999</v>
      </c>
      <c r="AB19">
        <f t="shared" si="31"/>
        <v>1.5859999999999999</v>
      </c>
      <c r="AC19">
        <f t="shared" si="31"/>
        <v>1.5859999999999999</v>
      </c>
      <c r="AE19">
        <f t="shared" si="9"/>
        <v>14.34</v>
      </c>
      <c r="AF19">
        <f t="shared" si="10"/>
        <v>2.8680000000000003</v>
      </c>
      <c r="AG19">
        <f t="shared" si="11"/>
        <v>1.5859999999999999</v>
      </c>
      <c r="AH19">
        <f t="shared" si="12"/>
        <v>1.5859999999999999</v>
      </c>
      <c r="AI19">
        <f t="shared" si="13"/>
        <v>1.5859999999999999</v>
      </c>
      <c r="AJ19">
        <f t="shared" si="14"/>
        <v>1.5859999999999999</v>
      </c>
      <c r="AK19">
        <f t="shared" si="15"/>
        <v>7.9299999999999988</v>
      </c>
      <c r="AL19">
        <f t="shared" si="16"/>
        <v>15.859999999999998</v>
      </c>
      <c r="AM19">
        <f t="shared" si="17"/>
        <v>1.5859999999999999</v>
      </c>
    </row>
    <row r="20" spans="1:39" x14ac:dyDescent="0.25">
      <c r="A20" t="s">
        <v>59</v>
      </c>
      <c r="B20" t="s">
        <v>61</v>
      </c>
      <c r="C20">
        <v>1</v>
      </c>
      <c r="D20">
        <v>8.67</v>
      </c>
      <c r="E20">
        <f>$D20/E2</f>
        <v>1.734</v>
      </c>
      <c r="F20">
        <f>$D20/F2</f>
        <v>0.86699999999999999</v>
      </c>
      <c r="G20">
        <f>2*$D20/G2</f>
        <v>0.69359999999999999</v>
      </c>
      <c r="H20">
        <f>5*$D20/H2</f>
        <v>0.86699999999999999</v>
      </c>
      <c r="I20">
        <f>10*$D20/I2</f>
        <v>0.86699999999999999</v>
      </c>
      <c r="L20" t="s">
        <v>60</v>
      </c>
      <c r="U20">
        <f>S$2*C20</f>
        <v>100</v>
      </c>
      <c r="V20">
        <f t="shared" ref="V20" si="36">D20</f>
        <v>8.67</v>
      </c>
      <c r="W20">
        <f t="shared" ref="W20" si="37">IF(ISBLANK(E20),V20,E20)</f>
        <v>1.734</v>
      </c>
      <c r="X20">
        <f t="shared" ref="X20" si="38">IF(ISBLANK(F20),W20,F20)</f>
        <v>0.86699999999999999</v>
      </c>
      <c r="Y20">
        <f t="shared" ref="Y20" si="39">IF(ISBLANK(G20),X20,G20)</f>
        <v>0.69359999999999999</v>
      </c>
      <c r="Z20">
        <f t="shared" ref="Z20" si="40">IF(ISBLANK(H20),Y20,H20)</f>
        <v>0.86699999999999999</v>
      </c>
      <c r="AA20">
        <f t="shared" ref="AA20" si="41">IF(ISBLANK(I20),Z20,I20)</f>
        <v>0.86699999999999999</v>
      </c>
      <c r="AB20">
        <f t="shared" ref="AB20" si="42">IF(ISBLANK(J20),AA20,J20)</f>
        <v>0.86699999999999999</v>
      </c>
      <c r="AC20">
        <f t="shared" ref="AC20" si="43">IF(ISBLANK(K20),AB20,K20)</f>
        <v>0.86699999999999999</v>
      </c>
      <c r="AE20">
        <f t="shared" si="9"/>
        <v>8.67</v>
      </c>
      <c r="AF20">
        <f t="shared" si="10"/>
        <v>1.734</v>
      </c>
      <c r="AG20">
        <f t="shared" si="11"/>
        <v>0.86699999999999999</v>
      </c>
      <c r="AH20">
        <f t="shared" si="12"/>
        <v>0.69359999999999999</v>
      </c>
      <c r="AI20">
        <f t="shared" si="13"/>
        <v>0.86699999999999999</v>
      </c>
      <c r="AJ20">
        <f t="shared" si="14"/>
        <v>0.86699999999999999</v>
      </c>
      <c r="AK20">
        <f t="shared" si="15"/>
        <v>4.335</v>
      </c>
      <c r="AL20">
        <f t="shared" si="16"/>
        <v>8.67</v>
      </c>
      <c r="AM20">
        <f t="shared" ref="AM20" si="44">MIN(AE20:AL20)</f>
        <v>0.69359999999999999</v>
      </c>
    </row>
    <row r="21" spans="1:39" x14ac:dyDescent="0.25">
      <c r="AM21">
        <f>SUM(AM3:AM20)</f>
        <v>29.229300000000002</v>
      </c>
    </row>
    <row r="25" spans="1:39" x14ac:dyDescent="0.25">
      <c r="X25">
        <v>1</v>
      </c>
      <c r="Y25">
        <v>180.82999999999998</v>
      </c>
    </row>
    <row r="26" spans="1:39" x14ac:dyDescent="0.25">
      <c r="X26">
        <v>5</v>
      </c>
      <c r="Y26">
        <v>58.201000000000008</v>
      </c>
    </row>
    <row r="27" spans="1:39" x14ac:dyDescent="0.25">
      <c r="X27">
        <f>X26+5</f>
        <v>10</v>
      </c>
      <c r="Y27">
        <v>41.628499999999988</v>
      </c>
    </row>
    <row r="28" spans="1:39" x14ac:dyDescent="0.25">
      <c r="X28">
        <f t="shared" ref="X28:X45" si="45">X27+5</f>
        <v>15</v>
      </c>
      <c r="Y28">
        <v>38.548333333333325</v>
      </c>
    </row>
    <row r="29" spans="1:39" x14ac:dyDescent="0.25">
      <c r="X29">
        <f t="shared" si="45"/>
        <v>20</v>
      </c>
      <c r="Y29">
        <v>36.639999999999993</v>
      </c>
    </row>
    <row r="30" spans="1:39" x14ac:dyDescent="0.25">
      <c r="X30">
        <f t="shared" si="45"/>
        <v>25</v>
      </c>
      <c r="Y30">
        <v>34.514600000000002</v>
      </c>
    </row>
    <row r="31" spans="1:39" x14ac:dyDescent="0.25">
      <c r="X31">
        <f t="shared" si="45"/>
        <v>30</v>
      </c>
      <c r="Y31">
        <v>34.448333333333323</v>
      </c>
    </row>
    <row r="32" spans="1:39" x14ac:dyDescent="0.25">
      <c r="X32">
        <f t="shared" si="45"/>
        <v>35</v>
      </c>
      <c r="Y32">
        <v>34.411285714285711</v>
      </c>
    </row>
    <row r="33" spans="24:29" x14ac:dyDescent="0.25">
      <c r="X33">
        <f t="shared" si="45"/>
        <v>40</v>
      </c>
      <c r="Y33">
        <v>34.246099999999998</v>
      </c>
    </row>
    <row r="34" spans="24:29" x14ac:dyDescent="0.25">
      <c r="X34">
        <f t="shared" si="45"/>
        <v>45</v>
      </c>
      <c r="Y34">
        <v>33.778599999999997</v>
      </c>
    </row>
    <row r="35" spans="24:29" x14ac:dyDescent="0.25">
      <c r="X35">
        <f t="shared" si="45"/>
        <v>50</v>
      </c>
      <c r="Y35">
        <v>33.260599999999997</v>
      </c>
    </row>
    <row r="36" spans="24:29" x14ac:dyDescent="0.25">
      <c r="X36">
        <f t="shared" si="45"/>
        <v>55</v>
      </c>
      <c r="Y36">
        <v>33.260599999999997</v>
      </c>
    </row>
    <row r="37" spans="24:29" x14ac:dyDescent="0.25">
      <c r="X37">
        <f t="shared" si="45"/>
        <v>60</v>
      </c>
      <c r="Y37">
        <v>33.260599999999997</v>
      </c>
    </row>
    <row r="38" spans="24:29" x14ac:dyDescent="0.25">
      <c r="X38">
        <f t="shared" si="45"/>
        <v>65</v>
      </c>
      <c r="Y38">
        <v>33.24213846153846</v>
      </c>
    </row>
    <row r="39" spans="24:29" x14ac:dyDescent="0.25">
      <c r="X39">
        <f t="shared" si="45"/>
        <v>70</v>
      </c>
      <c r="Y39">
        <v>33.21631428571429</v>
      </c>
    </row>
    <row r="40" spans="24:29" x14ac:dyDescent="0.25">
      <c r="X40">
        <f t="shared" si="45"/>
        <v>75</v>
      </c>
      <c r="Y40">
        <v>32.84859999999999</v>
      </c>
    </row>
    <row r="41" spans="24:29" x14ac:dyDescent="0.25">
      <c r="X41">
        <f t="shared" si="45"/>
        <v>80</v>
      </c>
      <c r="Y41">
        <v>32.520600000000002</v>
      </c>
    </row>
    <row r="42" spans="24:29" x14ac:dyDescent="0.25">
      <c r="X42">
        <f t="shared" si="45"/>
        <v>85</v>
      </c>
      <c r="Y42">
        <v>31.976341176470587</v>
      </c>
    </row>
    <row r="43" spans="24:29" x14ac:dyDescent="0.25">
      <c r="X43">
        <f t="shared" si="45"/>
        <v>90</v>
      </c>
      <c r="Y43">
        <v>31.163400000000003</v>
      </c>
      <c r="AB43">
        <v>10</v>
      </c>
      <c r="AC43" t="s">
        <v>65</v>
      </c>
    </row>
    <row r="44" spans="24:29" x14ac:dyDescent="0.25">
      <c r="X44">
        <f t="shared" si="45"/>
        <v>95</v>
      </c>
      <c r="Y44">
        <v>30.18182105263158</v>
      </c>
      <c r="AB44">
        <v>25</v>
      </c>
      <c r="AC44" t="s">
        <v>66</v>
      </c>
    </row>
    <row r="45" spans="24:29" x14ac:dyDescent="0.25">
      <c r="X45">
        <f t="shared" si="45"/>
        <v>100</v>
      </c>
      <c r="Y45">
        <v>29.229300000000002</v>
      </c>
      <c r="AB45">
        <v>100</v>
      </c>
      <c r="AC45" t="s">
        <v>67</v>
      </c>
    </row>
  </sheetData>
  <hyperlinks>
    <hyperlink ref="L19" r:id="rId1" xr:uid="{5FFCE730-EC69-449B-B296-FE242C459BF3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2020-01-03T10:45:58Z</dcterms:created>
  <dcterms:modified xsi:type="dcterms:W3CDTF">2020-01-03T14:33:18Z</dcterms:modified>
</cp:coreProperties>
</file>