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2b24869e0a22/Desktop/"/>
    </mc:Choice>
  </mc:AlternateContent>
  <xr:revisionPtr revIDLastSave="0" documentId="8_{58741ED4-E2BC-4BCB-B346-D1A38F7E42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Category Success" sheetId="2" r:id="rId2"/>
    <sheet name="Pivot Sub-Category Success" sheetId="3" r:id="rId3"/>
    <sheet name="Pivot Outcome" sheetId="7" r:id="rId4"/>
    <sheet name="Goal Analysis" sheetId="5" r:id="rId5"/>
    <sheet name="Statistical Analysis" sheetId="6" r:id="rId6"/>
  </sheets>
  <externalReferences>
    <externalReference r:id="rId7"/>
  </externalReference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6" l="1"/>
  <c r="M10" i="6"/>
  <c r="M9" i="6"/>
  <c r="M8" i="6"/>
  <c r="M7" i="6"/>
  <c r="M6" i="6"/>
  <c r="M5" i="6"/>
  <c r="M4" i="6"/>
  <c r="J11" i="6"/>
  <c r="J10" i="6"/>
  <c r="J9" i="6"/>
  <c r="J8" i="6"/>
  <c r="J7" i="6"/>
  <c r="J6" i="6"/>
  <c r="J5" i="6"/>
  <c r="J4" i="6"/>
  <c r="B13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E9" i="5" s="1"/>
  <c r="B8" i="5"/>
  <c r="B7" i="5"/>
  <c r="E7" i="5" s="1"/>
  <c r="B6" i="5"/>
  <c r="B5" i="5"/>
  <c r="B4" i="5"/>
  <c r="E4" i="5" s="1"/>
  <c r="G4" i="5" s="1"/>
  <c r="B3" i="5"/>
  <c r="B2" i="5"/>
  <c r="E10" i="5" l="1"/>
  <c r="H9" i="5"/>
  <c r="H10" i="5"/>
  <c r="H4" i="5"/>
  <c r="E12" i="5"/>
  <c r="G12" i="5" s="1"/>
  <c r="H3" i="5"/>
  <c r="G9" i="5"/>
  <c r="G10" i="5"/>
  <c r="G7" i="5"/>
  <c r="H7" i="5"/>
  <c r="E2" i="5"/>
  <c r="F2" i="5" s="1"/>
  <c r="E6" i="5"/>
  <c r="G6" i="5" s="1"/>
  <c r="F10" i="5"/>
  <c r="E13" i="5"/>
  <c r="G13" i="5" s="1"/>
  <c r="E5" i="5"/>
  <c r="G5" i="5" s="1"/>
  <c r="F9" i="5"/>
  <c r="E11" i="5"/>
  <c r="G11" i="5" s="1"/>
  <c r="E3" i="5"/>
  <c r="F3" i="5" s="1"/>
  <c r="F7" i="5"/>
  <c r="E8" i="5"/>
  <c r="H8" i="5" s="1"/>
  <c r="F4" i="5"/>
  <c r="G3" i="5" l="1"/>
  <c r="H6" i="5"/>
  <c r="F13" i="5"/>
  <c r="H2" i="5"/>
  <c r="F12" i="5"/>
  <c r="G2" i="5"/>
  <c r="H12" i="5"/>
  <c r="G8" i="5"/>
  <c r="F6" i="5"/>
  <c r="F11" i="5"/>
  <c r="H11" i="5"/>
  <c r="F5" i="5"/>
  <c r="H13" i="5"/>
  <c r="H5" i="5"/>
  <c r="F8" i="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5" i="1"/>
  <c r="H6" i="1"/>
  <c r="H7" i="1"/>
  <c r="H8" i="1"/>
  <c r="H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<sst xmlns="http://schemas.openxmlformats.org/spreadsheetml/2006/main" count="9072" uniqueCount="2119">
  <si>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</si>
  <si>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</si>
  <si>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</si>
  <si>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</si>
  <si>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</si>
  <si>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</si>
  <si>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</si>
  <si>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</si>
  <si>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</si>
  <si>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</si>
  <si>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</si>
  <si>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</si>
  <si>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</si>
  <si>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</si>
  <si>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</si>
  <si>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</si>
  <si>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</si>
  <si>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</si>
  <si>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</si>
  <si>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</si>
  <si>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</si>
  <si>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</si>
  <si>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</si>
  <si>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</si>
  <si>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</si>
  <si>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</si>
  <si>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</si>
  <si>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</si>
  <si>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</si>
  <si>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</si>
  <si>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</si>
  <si>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</si>
  <si>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</si>
  <si>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</si>
  <si>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</si>
  <si>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</si>
  <si>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</si>
  <si>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</si>
  <si>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</si>
  <si>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</si>
  <si>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</si>
  <si>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</si>
  <si>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</si>
  <si>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</si>
  <si>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</si>
  <si>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</si>
  <si>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</si>
  <si>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</si>
  <si>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</si>
  <si>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</si>
  <si>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</si>
  <si>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</si>
  <si>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</si>
  <si>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</si>
  <si>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</si>
  <si>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</si>
  <si>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</si>
  <si>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</si>
  <si>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</si>
  <si>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</si>
  <si>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</si>
  <si>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</si>
  <si>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</si>
  <si>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</si>
  <si>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</si>
  <si>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</si>
  <si>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</si>
  <si>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</si>
  <si>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</si>
  <si>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</si>
  <si>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</si>
  <si>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</si>
  <si>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</si>
  <si>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</si>
  <si>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</si>
  <si>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</si>
  <si>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</si>
  <si>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</si>
  <si>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</si>
  <si>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</si>
  <si>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</si>
  <si>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</si>
  <si>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</si>
  <si>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</si>
  <si>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</si>
  <si>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</si>
  <si>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</si>
  <si>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</si>
  <si>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</si>
  <si>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</si>
  <si>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</si>
  <si>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</si>
  <si>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</si>
  <si>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</si>
  <si>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</si>
  <si>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</si>
  <si>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</si>
  <si>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</si>
  <si>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</si>
  <si>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</si>
  <si>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</si>
  <si>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</si>
  <si>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</si>
  <si>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</si>
  <si>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</si>
  <si>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</si>
  <si>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</si>
  <si>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</si>
  <si>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</si>
  <si>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</si>
  <si>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</si>
  <si>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</si>
  <si>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</si>
  <si>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</si>
  <si>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</si>
  <si>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</si>
  <si>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</si>
  <si>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</si>
  <si>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</si>
  <si>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</si>
  <si>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</si>
  <si>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</si>
  <si>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</si>
  <si>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</si>
  <si>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</si>
  <si>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</si>
  <si>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</si>
  <si>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</si>
  <si>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</si>
  <si>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</si>
  <si>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</si>
  <si>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</si>
  <si>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</si>
  <si>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</si>
  <si>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</si>
  <si>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</si>
  <si>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</si>
  <si>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</si>
  <si>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</si>
  <si>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</si>
  <si>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</si>
  <si>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</si>
  <si>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</si>
  <si>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</si>
  <si>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</si>
  <si>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</si>
  <si>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</si>
  <si>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</si>
  <si>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</si>
  <si>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</si>
  <si>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</si>
  <si>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</si>
  <si>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</si>
  <si>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</si>
  <si>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</si>
  <si>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</si>
  <si>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</si>
  <si>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</si>
  <si>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</si>
  <si>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</si>
  <si>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</si>
  <si>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</si>
  <si>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</si>
  <si>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</si>
  <si>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</si>
  <si>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</si>
  <si>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</si>
  <si>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</si>
  <si>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</si>
  <si>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</si>
  <si>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</si>
  <si>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</si>
  <si>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</si>
  <si>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</si>
  <si>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</si>
  <si>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</si>
  <si>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</si>
  <si>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</si>
  <si>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</si>
  <si>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</si>
  <si>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</si>
  <si>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</si>
  <si>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</si>
  <si>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</si>
  <si>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</si>
  <si>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</si>
  <si>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</si>
  <si>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</si>
  <si>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</si>
  <si>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</si>
  <si>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</si>
  <si>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</si>
  <si>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</si>
  <si>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</si>
  <si>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</si>
  <si>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</si>
  <si>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</si>
  <si>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</si>
  <si>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</si>
  <si>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</si>
  <si>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</si>
  <si>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</si>
  <si>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</si>
  <si>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</si>
  <si>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</si>
  <si>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</si>
  <si>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</si>
  <si>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</si>
  <si>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</si>
  <si>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</si>
  <si>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</si>
  <si>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</si>
  <si>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</si>
  <si>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</si>
  <si>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</si>
  <si>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</si>
  <si>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</si>
  <si>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</si>
  <si>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</si>
  <si>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</si>
  <si>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</si>
  <si>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</si>
  <si>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</si>
  <si>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</si>
  <si>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</si>
  <si>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</si>
  <si>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</si>
  <si>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</si>
  <si>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</si>
  <si>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</si>
  <si>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</si>
  <si>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</si>
  <si>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</si>
  <si>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</si>
  <si>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</si>
  <si>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</si>
  <si>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</si>
  <si>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</si>
  <si>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</si>
  <si>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</si>
  <si>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</si>
  <si>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</si>
  <si>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</si>
  <si>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</si>
  <si>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</si>
  <si>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</si>
  <si>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</si>
  <si>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</si>
  <si>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</si>
  <si>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</si>
  <si>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</si>
  <si>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</si>
  <si>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</si>
  <si>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</si>
  <si>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</si>
  <si>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</si>
  <si>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</si>
  <si>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</si>
  <si>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</si>
  <si>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</si>
  <si>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</si>
  <si>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</si>
  <si>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</si>
  <si>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</si>
  <si>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</si>
  <si>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</si>
  <si>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</si>
  <si>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</si>
  <si>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</si>
  <si>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</si>
  <si>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</si>
  <si>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</si>
  <si>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</si>
  <si>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</si>
  <si>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</si>
  <si>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</si>
  <si>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</si>
  <si>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</si>
  <si>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</si>
  <si>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</si>
  <si>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</si>
  <si>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</si>
  <si>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</si>
  <si>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</si>
  <si>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</si>
  <si>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</si>
  <si>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</si>
  <si>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</si>
  <si>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</si>
  <si>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</si>
  <si>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</si>
  <si>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</si>
  <si>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</si>
  <si>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</si>
  <si>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</si>
  <si>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</si>
  <si>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</si>
  <si>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</si>
  <si>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</si>
  <si>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</si>
  <si>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</si>
  <si>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</si>
  <si>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</si>
  <si>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</si>
  <si>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</si>
  <si>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</si>
  <si>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</si>
  <si>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</si>
  <si>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</si>
  <si>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</si>
  <si>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</si>
  <si>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</si>
  <si>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</si>
  <si>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</si>
  <si>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</si>
  <si>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</si>
  <si>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</si>
  <si>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</si>
  <si>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</si>
  <si>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</si>
  <si>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</si>
  <si>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</si>
  <si>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</si>
  <si>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</si>
  <si>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</si>
  <si>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</si>
  <si>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</si>
  <si>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</si>
  <si>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</si>
  <si>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</si>
  <si>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</si>
  <si>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</si>
  <si>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</si>
  <si>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</si>
  <si>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</si>
  <si>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</si>
  <si>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</si>
  <si>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</si>
  <si>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</si>
  <si>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</si>
  <si>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</si>
  <si>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</si>
  <si>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</si>
  <si>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</si>
  <si>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</si>
  <si>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</si>
  <si>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</si>
  <si>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</si>
  <si>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</si>
  <si>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</si>
  <si>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</si>
  <si>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</si>
  <si>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</si>
  <si>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</si>
  <si>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</si>
  <si>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</si>
  <si>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</si>
  <si>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</si>
  <si>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</si>
  <si>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</si>
  <si>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</si>
  <si>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</si>
  <si>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</si>
  <si>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</si>
  <si>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</si>
  <si>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</si>
  <si>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</si>
  <si>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</si>
  <si>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</si>
  <si>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</si>
  <si>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</si>
  <si>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</si>
  <si>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</si>
  <si>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</si>
  <si>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</si>
  <si>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</si>
  <si>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</si>
  <si>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</si>
  <si>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</si>
  <si>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</si>
  <si>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</si>
  <si>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</si>
  <si>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</si>
  <si>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</si>
  <si>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</si>
  <si>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</si>
  <si>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</si>
  <si>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</si>
  <si>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</si>
  <si>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</si>
  <si>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</si>
  <si>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</si>
  <si>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</si>
  <si>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</si>
  <si>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</si>
  <si>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</si>
  <si>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</si>
  <si>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</si>
  <si>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</si>
  <si>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</si>
  <si>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</si>
  <si>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</si>
  <si>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</si>
  <si>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</si>
  <si>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</si>
  <si>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</si>
  <si>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</si>
  <si>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</si>
  <si>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</si>
  <si>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</si>
  <si>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</si>
  <si>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</si>
  <si>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</si>
  <si>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</si>
  <si>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</si>
  <si>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</si>
  <si>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</si>
  <si>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</si>
  <si>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</si>
  <si>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</si>
  <si>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</si>
  <si>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</si>
  <si>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</si>
  <si>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</si>
  <si>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</si>
  <si>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</si>
  <si>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</si>
  <si>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</si>
  <si>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</si>
  <si>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</si>
  <si>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</si>
  <si>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</si>
  <si>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</si>
  <si>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</si>
  <si>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</si>
  <si>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</si>
  <si>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</si>
  <si>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</si>
  <si>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</si>
  <si>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</si>
  <si>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</si>
  <si>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</si>
  <si>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</si>
  <si>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</si>
  <si>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</si>
  <si>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</si>
  <si>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</si>
  <si>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</si>
  <si>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</si>
  <si>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</si>
  <si>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</si>
  <si>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</si>
  <si>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</si>
  <si>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</si>
  <si>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</si>
  <si>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</si>
  <si>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</si>
  <si>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</si>
  <si>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</si>
  <si>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</si>
  <si>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</si>
  <si>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</si>
  <si>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</si>
  <si>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</si>
  <si>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</si>
  <si>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</si>
  <si>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</si>
  <si>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</si>
  <si>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</si>
  <si>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</si>
  <si>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</si>
  <si>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</si>
  <si>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</si>
  <si>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</si>
  <si>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</si>
  <si>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</si>
  <si>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</si>
  <si>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</si>
  <si>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</si>
  <si>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</si>
  <si>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</si>
  <si>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</si>
  <si>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</si>
  <si>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</si>
  <si>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</si>
  <si>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</si>
  <si>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</si>
  <si>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</si>
  <si>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</si>
  <si>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</si>
  <si>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</si>
  <si>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</si>
  <si>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</si>
  <si>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</si>
  <si>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</si>
  <si>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</si>
  <si>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</si>
  <si>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</si>
  <si>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</si>
  <si>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</si>
  <si>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</si>
  <si>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</si>
  <si>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</si>
  <si>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</si>
  <si>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</si>
  <si>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</si>
  <si>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</si>
  <si>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</si>
  <si>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</si>
  <si>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</si>
  <si>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</si>
  <si>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</si>
  <si>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</si>
  <si>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</si>
  <si>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</si>
  <si>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</si>
  <si>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</si>
  <si>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</si>
  <si>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</si>
  <si>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</si>
  <si>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</si>
  <si>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</si>
  <si>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</si>
  <si>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</si>
  <si>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</si>
  <si>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</si>
  <si>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</si>
  <si>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</si>
  <si>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</si>
  <si>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</si>
  <si>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</si>
  <si>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</si>
  <si>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</si>
  <si>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</si>
  <si>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</si>
  <si>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</si>
  <si>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</si>
  <si>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</si>
  <si>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</si>
  <si>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</si>
  <si>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</si>
  <si>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</si>
  <si>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</si>
  <si>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</si>
  <si>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</si>
  <si>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</si>
  <si>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</si>
  <si>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</si>
  <si>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</si>
  <si>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</si>
  <si>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</si>
  <si>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</si>
  <si>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</si>
  <si>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</si>
  <si>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</si>
  <si>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</si>
  <si>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</si>
  <si>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</si>
  <si>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</si>
  <si>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</si>
  <si>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</si>
  <si>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</si>
  <si>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</si>
  <si>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</si>
  <si>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</si>
  <si>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</si>
  <si>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</si>
  <si>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</si>
  <si>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</si>
  <si>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</si>
  <si>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</si>
  <si>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</si>
  <si>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</si>
  <si>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</si>
  <si>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</si>
  <si>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</si>
  <si>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</si>
  <si>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</si>
  <si>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</si>
  <si>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</si>
  <si>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</si>
  <si>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</si>
  <si>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</si>
  <si>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</si>
  <si>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</si>
  <si>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</si>
  <si>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</si>
  <si>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</si>
  <si>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</si>
  <si>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</si>
  <si>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</si>
  <si>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</si>
  <si>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</si>
  <si>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</si>
  <si>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</si>
  <si>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</si>
  <si>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</si>
  <si>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</si>
  <si>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</si>
  <si>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</si>
  <si>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</si>
  <si>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</si>
  <si>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</si>
  <si>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</si>
  <si>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</si>
  <si>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</si>
  <si>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</si>
  <si>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</si>
  <si>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</si>
  <si>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</si>
  <si>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</si>
  <si>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</si>
  <si>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</si>
  <si>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</si>
  <si>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</si>
  <si>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</si>
  <si>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</si>
  <si>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</si>
  <si>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</si>
  <si>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</si>
  <si>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</si>
  <si>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</si>
  <si>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</si>
  <si>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</si>
  <si>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</si>
  <si>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</si>
  <si>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</si>
  <si>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</si>
  <si>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</si>
  <si>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</si>
  <si>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</si>
  <si>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</si>
  <si>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</si>
  <si>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</si>
  <si>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</si>
  <si>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</si>
  <si>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</si>
  <si>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</si>
  <si>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</si>
  <si>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</si>
  <si>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</si>
  <si>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</si>
  <si>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</si>
  <si>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</si>
  <si>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</si>
  <si>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</si>
  <si>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</si>
  <si>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</si>
  <si>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</si>
  <si>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</si>
  <si>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</si>
  <si>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</si>
  <si>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</si>
  <si>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</si>
  <si>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</si>
  <si>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</si>
  <si>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</si>
  <si>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</si>
  <si>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</si>
  <si>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</si>
  <si>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</si>
  <si>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</si>
  <si>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</si>
  <si>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</si>
  <si>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</si>
  <si>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</si>
  <si>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</si>
  <si>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</si>
  <si>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</si>
  <si>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</si>
  <si>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</si>
  <si>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</si>
  <si>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</si>
  <si>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</si>
  <si>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</si>
  <si>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</si>
  <si>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</si>
  <si>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</si>
  <si>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</si>
  <si>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</si>
  <si>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</si>
  <si>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</si>
  <si>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</si>
  <si>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</si>
  <si>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</si>
  <si>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</si>
  <si>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</si>
  <si>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</si>
  <si>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</si>
  <si>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</si>
  <si>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</si>
  <si>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</si>
  <si>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</si>
  <si>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</si>
  <si>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</si>
  <si>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</si>
  <si>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</si>
  <si>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</si>
  <si>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</si>
  <si>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</si>
  <si>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</si>
  <si>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</si>
  <si>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</si>
  <si>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</si>
  <si>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</si>
  <si>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</si>
  <si>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</si>
  <si>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</si>
  <si>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</si>
  <si>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</si>
  <si>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</si>
  <si>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</si>
  <si>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</si>
  <si>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</si>
  <si>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</si>
  <si>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</si>
  <si>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</si>
  <si>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</si>
  <si>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</si>
  <si>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</si>
  <si>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</si>
  <si>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</si>
  <si>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</si>
  <si>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</si>
  <si>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</si>
  <si>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</si>
  <si>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</si>
  <si>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</si>
  <si>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</si>
  <si>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</si>
  <si>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</si>
  <si>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</si>
  <si>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</si>
  <si>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</si>
  <si>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</si>
  <si>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</si>
  <si>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</si>
  <si>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</si>
  <si>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</si>
  <si>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</si>
  <si>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</si>
  <si>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</si>
  <si>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</si>
  <si>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</si>
  <si>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</si>
  <si>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</si>
  <si>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</si>
  <si>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</si>
  <si>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</si>
  <si>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</si>
  <si>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</si>
  <si>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</si>
  <si>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</si>
  <si>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</si>
  <si>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</si>
  <si>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</si>
  <si>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</si>
  <si>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</si>
  <si>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</si>
  <si>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</si>
  <si>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</si>
  <si>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</si>
  <si>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</si>
  <si>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</si>
  <si>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</si>
  <si>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</si>
  <si>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</si>
  <si>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</si>
  <si>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</si>
  <si>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</si>
  <si>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</si>
  <si>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</si>
  <si>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</si>
  <si>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</si>
  <si>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</si>
  <si>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</si>
  <si>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</si>
  <si>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</si>
  <si>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</si>
  <si>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</si>
  <si>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</si>
  <si>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</si>
  <si>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</si>
  <si>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</si>
  <si>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</si>
  <si>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</si>
  <si>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</si>
  <si>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</si>
  <si>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</si>
  <si>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</si>
  <si>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</si>
  <si>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</si>
  <si>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</si>
  <si>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</si>
  <si>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</si>
  <si>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</si>
  <si>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</si>
  <si>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</si>
  <si>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</si>
  <si>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</si>
  <si>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</si>
  <si>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</si>
  <si>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</si>
  <si>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</si>
  <si>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</si>
  <si>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</si>
  <si>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</si>
  <si>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</si>
  <si>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</si>
  <si>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</si>
  <si>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</si>
  <si>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</si>
  <si>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</si>
  <si>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</si>
  <si>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</si>
  <si>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</si>
  <si>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</si>
  <si>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</si>
  <si>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</si>
  <si>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</si>
  <si>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</si>
  <si>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</si>
  <si>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</si>
  <si>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</si>
  <si>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</si>
  <si>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</si>
  <si>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</si>
  <si>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</si>
  <si>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</si>
  <si>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</si>
  <si>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</si>
  <si>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</si>
  <si>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</si>
  <si>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</si>
  <si>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</si>
  <si>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</si>
  <si>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</si>
  <si>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</si>
  <si>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</si>
  <si>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</si>
  <si>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</si>
  <si>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</si>
  <si>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</si>
  <si>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</si>
  <si>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</si>
  <si>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</si>
  <si>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</si>
  <si>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</si>
  <si>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</si>
  <si>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</si>
  <si>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</si>
  <si>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</si>
  <si>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</si>
  <si>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</si>
  <si>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</si>
  <si>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</si>
  <si>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</si>
  <si>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</si>
  <si>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</si>
  <si>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</si>
  <si>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</si>
  <si>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</si>
  <si>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</si>
  <si>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</si>
  <si>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</si>
  <si>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</si>
  <si>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</si>
  <si>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</si>
  <si>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</si>
  <si>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</si>
  <si>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</si>
  <si>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</si>
  <si>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</si>
  <si>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</si>
  <si>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</si>
  <si>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</si>
  <si>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</si>
  <si>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</si>
  <si>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</si>
  <si>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</si>
  <si>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</si>
  <si>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</si>
  <si>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</si>
  <si>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</si>
  <si>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</si>
  <si>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</si>
  <si>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</si>
  <si>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</si>
  <si>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</si>
  <si>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</si>
  <si>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</si>
  <si>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</si>
  <si>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</si>
  <si>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</si>
  <si>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</si>
  <si>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</si>
  <si>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</si>
  <si>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</si>
  <si>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</si>
  <si>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</si>
  <si>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</si>
  <si>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</si>
  <si>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</si>
  <si>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</si>
  <si>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</si>
  <si>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</si>
  <si>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</si>
  <si>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</si>
  <si>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</si>
  <si>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</si>
  <si>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</si>
  <si>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</si>
  <si>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</si>
  <si>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</si>
  <si>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</si>
  <si>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</si>
  <si>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</si>
  <si>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</si>
  <si>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</si>
  <si>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</si>
  <si>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</si>
  <si>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</si>
  <si>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</si>
  <si>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</si>
  <si>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</si>
  <si>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</si>
  <si>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</si>
  <si>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</si>
  <si>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</si>
  <si>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</si>
  <si>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</si>
  <si>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</si>
  <si>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</si>
  <si>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</si>
  <si>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</si>
  <si>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</si>
  <si>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</si>
  <si>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</si>
  <si>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</si>
  <si>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</si>
  <si>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</si>
  <si>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</si>
  <si>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</si>
  <si>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</si>
  <si>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</si>
  <si>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</si>
  <si>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</si>
  <si>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</si>
  <si>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</si>
  <si>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</si>
  <si>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</si>
  <si>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</si>
  <si>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</si>
  <si>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</si>
  <si>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</si>
  <si>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</si>
  <si>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</si>
  <si>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</si>
  <si>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</si>
  <si>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</si>
  <si>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</si>
  <si>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</si>
  <si>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</si>
  <si>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</si>
  <si>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</si>
  <si>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</si>
  <si>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</si>
  <si>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</si>
  <si>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</si>
  <si>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</si>
  <si>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</si>
  <si>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</si>
  <si>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</si>
  <si>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</si>
  <si>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</si>
  <si>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</si>
  <si>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</si>
  <si>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</si>
  <si>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</si>
  <si>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</si>
  <si>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</si>
  <si>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</si>
  <si>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</si>
  <si>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</si>
  <si>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</si>
  <si>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</si>
  <si>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</si>
  <si>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</si>
  <si>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</si>
  <si>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</si>
  <si>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</si>
  <si>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</si>
  <si>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</si>
  <si>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</si>
  <si>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</si>
  <si>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</si>
  <si>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</si>
  <si>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</si>
  <si>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</si>
  <si>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</si>
  <si>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</si>
  <si>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</si>
  <si>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</si>
  <si>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</si>
  <si>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</si>
  <si>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</si>
  <si>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</si>
  <si>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</si>
  <si>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</si>
  <si>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</si>
  <si>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</si>
  <si>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</si>
  <si>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</si>
  <si>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</si>
  <si>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</si>
  <si>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</si>
  <si>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</si>
  <si>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</si>
  <si>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</si>
  <si>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</si>
  <si>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</si>
  <si>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</si>
  <si>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</si>
  <si>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</si>
  <si>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</si>
  <si>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</si>
  <si>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</si>
  <si>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</si>
  <si>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</si>
  <si>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</si>
  <si>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</si>
  <si>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</si>
  <si>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</si>
  <si>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</si>
  <si>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</si>
  <si>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</si>
  <si>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</si>
  <si>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</si>
  <si>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</si>
  <si>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</si>
  <si>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</si>
  <si>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</si>
  <si>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</si>
  <si>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</si>
  <si>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</si>
  <si>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</si>
  <si>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</si>
  <si>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</si>
  <si>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</si>
  <si>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</si>
  <si>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</si>
  <si>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</si>
  <si>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</si>
  <si>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</si>
  <si>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</si>
  <si>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</si>
  <si>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</si>
  <si>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</si>
  <si>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</si>
  <si>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</si>
  <si>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</si>
  <si>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</si>
  <si>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</si>
  <si>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</si>
  <si>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</si>
  <si>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</si>
  <si>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</si>
  <si>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</si>
  <si>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</si>
  <si>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</si>
  <si>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</si>
  <si>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</si>
  <si>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</si>
  <si>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</si>
  <si>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</si>
  <si>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</si>
  <si>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</si>
  <si>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</si>
  <si>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</si>
  <si>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</si>
  <si>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</si>
  <si>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</si>
  <si>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</si>
  <si>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</si>
  <si>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</si>
  <si>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</si>
  <si>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</si>
  <si>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</si>
  <si>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</si>
  <si>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</si>
  <si>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</si>
  <si>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</si>
  <si>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</si>
  <si>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</si>
  <si>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</si>
  <si>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</si>
  <si>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</si>
  <si>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</si>
  <si>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</si>
  <si>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</si>
  <si>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</si>
  <si>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</si>
  <si>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</si>
  <si>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</si>
  <si>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</si>
  <si>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</si>
  <si>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</si>
  <si>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</si>
  <si>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</si>
  <si>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</si>
  <si>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</si>
  <si>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</si>
  <si>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</si>
  <si>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</si>
  <si>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</si>
  <si>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</si>
  <si>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</si>
  <si>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</si>
  <si>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</si>
  <si>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</si>
  <si>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</si>
  <si>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</si>
  <si>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</si>
  <si>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</si>
  <si>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</si>
  <si>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</si>
  <si>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</si>
  <si>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</si>
  <si>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</si>
  <si>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</si>
  <si>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</si>
  <si>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</si>
  <si>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</si>
  <si>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</si>
  <si>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</si>
  <si>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</si>
  <si>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</si>
  <si>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</si>
  <si>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</si>
  <si>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</si>
  <si>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</si>
  <si>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</si>
  <si>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</si>
  <si>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</si>
  <si>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</si>
  <si>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</si>
  <si>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</si>
  <si>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</si>
  <si>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</si>
  <si>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</si>
  <si>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</si>
  <si>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</si>
  <si>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</si>
  <si>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</si>
  <si>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</si>
  <si>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</si>
  <si>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</si>
  <si>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</si>
  <si>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</si>
  <si>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</si>
  <si>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</si>
  <si>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</si>
  <si>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</si>
  <si>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</si>
  <si>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</si>
  <si>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</si>
  <si>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</si>
  <si>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</si>
  <si>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</si>
  <si>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</si>
  <si>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</si>
  <si>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</si>
  <si>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</si>
  <si>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</si>
  <si>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</si>
  <si>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</si>
  <si>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</si>
  <si>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</si>
  <si>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</si>
  <si>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</si>
  <si>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</si>
  <si>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</si>
  <si>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</si>
  <si>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</si>
  <si>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</si>
  <si>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</si>
  <si>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</si>
  <si>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</si>
  <si>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</si>
  <si>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</si>
  <si>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</si>
  <si>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</si>
  <si>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</si>
  <si>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</si>
  <si>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</si>
  <si>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</si>
  <si>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</si>
  <si>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</si>
  <si>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</si>
  <si>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</si>
  <si>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</si>
  <si>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</si>
  <si>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</si>
  <si>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</si>
  <si>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</si>
  <si>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</si>
  <si>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</si>
  <si>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</si>
  <si>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</si>
  <si>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</si>
  <si>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</si>
  <si>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</si>
  <si>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</si>
  <si>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</si>
  <si>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</si>
  <si>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</si>
  <si>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</si>
  <si>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</si>
  <si>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</si>
  <si>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</si>
  <si>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</si>
  <si>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</si>
  <si>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</si>
  <si>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</si>
  <si>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</si>
  <si>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</si>
  <si>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</si>
  <si>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</si>
  <si>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</si>
  <si>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</si>
  <si>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</si>
  <si>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</si>
  <si>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</si>
  <si>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</si>
  <si>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</si>
  <si>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</si>
  <si>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</si>
  <si>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</si>
  <si>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</si>
  <si>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</si>
  <si>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</si>
  <si>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</si>
  <si>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</si>
  <si>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</si>
  <si>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</si>
  <si>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</si>
  <si>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</si>
  <si>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</si>
  <si>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</si>
  <si>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</si>
  <si>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</si>
  <si>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</si>
  <si>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</si>
  <si>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</si>
  <si>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</si>
  <si>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</si>
  <si>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</si>
  <si>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</si>
  <si>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</si>
  <si>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</si>
  <si>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</si>
  <si>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</si>
  <si>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</si>
  <si>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</si>
  <si>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</si>
  <si>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</si>
  <si>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</si>
  <si>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</si>
  <si>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</si>
  <si>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</si>
  <si>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</si>
  <si>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</si>
  <si>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</si>
  <si>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</si>
  <si>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</si>
  <si>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</si>
  <si>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</si>
  <si>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</si>
  <si>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</si>
  <si>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</si>
  <si>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</si>
  <si>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</si>
  <si>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</si>
  <si>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</si>
  <si>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</si>
  <si>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</si>
  <si>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</si>
  <si>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</si>
  <si>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</si>
  <si>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</si>
  <si>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</si>
  <si>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</si>
  <si>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</si>
  <si>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</si>
  <si>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</si>
  <si>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</si>
  <si>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</si>
  <si>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</si>
  <si>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</si>
  <si>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</si>
  <si>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</si>
  <si>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</si>
  <si>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</si>
  <si>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</si>
  <si>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</si>
  <si>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</si>
  <si>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</si>
  <si>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</si>
  <si>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</si>
  <si>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</si>
  <si>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</si>
  <si>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</si>
  <si>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</si>
  <si>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</si>
  <si>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</si>
  <si>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</si>
  <si>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</si>
  <si>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</si>
  <si>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</si>
  <si>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</si>
  <si>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</si>
  <si>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</si>
  <si>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</si>
  <si>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</si>
  <si>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</si>
  <si>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</si>
  <si>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</si>
  <si>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</si>
  <si>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</si>
  <si>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</si>
  <si>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</si>
  <si>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</si>
  <si>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</si>
  <si>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</si>
  <si>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</si>
  <si>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</si>
  <si>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</si>
  <si>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</si>
  <si>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</si>
  <si>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</si>
  <si>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</si>
  <si>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</si>
  <si>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</si>
  <si>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</si>
  <si>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</si>
  <si>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</si>
  <si>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</si>
  <si>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</si>
  <si>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</si>
  <si>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</si>
  <si>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</si>
  <si>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</si>
  <si>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</si>
  <si>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</si>
  <si>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</si>
  <si>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</si>
  <si>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</si>
  <si>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</si>
  <si>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</si>
  <si>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</si>
  <si>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</si>
  <si>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</si>
  <si>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</si>
  <si>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</si>
  <si>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</si>
  <si>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</si>
  <si>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</si>
  <si>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</si>
  <si>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</si>
  <si>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</si>
  <si>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</si>
  <si>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</si>
  <si>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</si>
  <si>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</si>
  <si>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</si>
  <si>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</si>
  <si>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</si>
  <si>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</si>
  <si>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</si>
  <si>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</si>
  <si>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</si>
  <si>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</si>
  <si>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</si>
  <si>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</si>
  <si>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</si>
  <si>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</si>
  <si>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</si>
  <si>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</si>
  <si>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</si>
  <si>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</si>
  <si>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</si>
  <si>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</si>
  <si>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</si>
  <si>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</si>
  <si>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</si>
  <si>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</si>
  <si>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</si>
  <si>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</si>
  <si>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</si>
  <si>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</si>
  <si>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</si>
  <si>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</si>
  <si>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</si>
  <si>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</si>
  <si>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</si>
  <si>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</si>
  <si>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</si>
  <si>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</si>
  <si>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</si>
  <si>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</si>
  <si>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</si>
  <si>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</si>
  <si>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</si>
  <si>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</si>
  <si>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</si>
  <si>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</si>
  <si>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</si>
  <si>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</si>
  <si>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</si>
  <si>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</si>
  <si>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</si>
  <si>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</si>
  <si>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</si>
  <si>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</si>
  <si>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</si>
  <si>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</si>
  <si>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</si>
  <si>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</si>
  <si>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</si>
  <si>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</si>
  <si>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</si>
  <si>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</si>
  <si>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</si>
  <si>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</si>
  <si>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</si>
  <si>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</si>
  <si>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</si>
  <si>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</si>
  <si>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</si>
  <si>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</si>
  <si>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</si>
  <si>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</si>
  <si>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</si>
  <si>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</si>
  <si>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</si>
  <si>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</si>
  <si>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</si>
  <si>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</si>
  <si>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</si>
  <si>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</si>
  <si>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</si>
  <si>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</si>
  <si>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</si>
  <si>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</si>
  <si>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</si>
  <si>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</si>
  <si>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</si>
  <si>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</si>
  <si>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</si>
  <si>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</si>
  <si>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</si>
  <si>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</si>
  <si>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</si>
  <si>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</si>
  <si>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</si>
  <si>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</si>
  <si>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</si>
  <si>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</si>
  <si>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</si>
  <si>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</si>
  <si>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</si>
  <si>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</si>
  <si>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</si>
  <si>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</si>
  <si>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</si>
  <si>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</si>
  <si>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</si>
  <si>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</si>
  <si>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</si>
  <si>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</si>
  <si>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</si>
  <si>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</si>
  <si>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</si>
  <si>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</si>
  <si>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</si>
  <si>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</si>
  <si>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</si>
  <si>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</si>
  <si>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</si>
  <si>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</si>
  <si>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</si>
  <si>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</si>
  <si>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</si>
  <si>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</si>
  <si>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</si>
  <si>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</si>
  <si>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</si>
  <si>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</si>
  <si>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</si>
  <si>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</si>
  <si>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</si>
  <si>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</si>
  <si>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</si>
  <si>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</si>
  <si>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</si>
  <si>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</si>
  <si>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</si>
  <si>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</si>
  <si>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</si>
  <si>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</si>
  <si>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</si>
  <si>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</si>
  <si>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</si>
  <si>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</si>
  <si>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</si>
  <si>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</si>
  <si>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</si>
  <si>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</si>
  <si>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</si>
  <si>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</si>
  <si>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</si>
  <si>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</si>
  <si>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</si>
  <si>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</si>
  <si>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</si>
  <si>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</si>
  <si>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</si>
  <si>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</si>
  <si>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</si>
  <si>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</si>
  <si>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</si>
  <si>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</si>
  <si>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</si>
  <si>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</si>
  <si>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</si>
  <si>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</si>
  <si>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</si>
  <si>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</si>
  <si>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</si>
  <si>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</si>
  <si>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</si>
  <si>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</si>
  <si>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</si>
  <si>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</si>
  <si>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</si>
  <si>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</si>
  <si>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</si>
  <si>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</si>
  <si>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</si>
  <si>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</si>
  <si>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</si>
  <si>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</si>
  <si>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</si>
  <si>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</si>
  <si>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</si>
  <si>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</si>
  <si>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</si>
  <si>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</si>
  <si>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</si>
  <si>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</si>
  <si>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</si>
  <si>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</si>
  <si>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</si>
  <si>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</si>
  <si>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</si>
  <si>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</si>
  <si>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</si>
  <si>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</si>
  <si>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</si>
  <si>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</si>
  <si>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</si>
  <si>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</si>
  <si>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</si>
  <si>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</si>
  <si>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</si>
  <si>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</si>
  <si>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</si>
  <si>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</si>
  <si>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</si>
  <si>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</si>
  <si>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</si>
  <si>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</si>
  <si>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</si>
  <si>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</si>
  <si>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</si>
  <si>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</si>
  <si>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</si>
  <si>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</si>
  <si>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</si>
  <si>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</si>
  <si>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</si>
  <si>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</si>
  <si>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</si>
  <si>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</si>
  <si>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</si>
  <si>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</si>
  <si>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</si>
  <si>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</si>
  <si>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</si>
  <si>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</si>
  <si>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</si>
  <si>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</si>
  <si>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</si>
  <si>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</si>
  <si>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</si>
  <si>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</si>
  <si>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</si>
  <si>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</si>
  <si>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</si>
  <si>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</si>
  <si>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</si>
  <si>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</si>
  <si>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</si>
  <si>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</si>
  <si>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</si>
  <si>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</si>
  <si>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</si>
  <si>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</si>
  <si>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</si>
  <si>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</si>
  <si>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</si>
  <si>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</si>
  <si>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</si>
  <si>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</si>
  <si>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</si>
  <si>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</si>
  <si>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</si>
  <si>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</si>
  <si>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</si>
  <si>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</si>
  <si>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</si>
  <si>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</si>
  <si>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</si>
  <si>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</si>
  <si>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</si>
  <si>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</si>
  <si>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</si>
  <si>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</si>
  <si>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</si>
  <si>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</si>
  <si>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</si>
  <si>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</si>
  <si>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</si>
  <si>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</si>
  <si>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</si>
  <si>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</si>
  <si>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</si>
  <si>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</si>
  <si>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</si>
  <si>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</si>
  <si>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</si>
  <si>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</si>
  <si>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</si>
  <si>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</si>
  <si>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</si>
  <si>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</si>
  <si>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</si>
  <si>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</si>
  <si>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</si>
  <si>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</si>
  <si>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</si>
  <si>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</si>
  <si>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</si>
  <si>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</si>
  <si>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</si>
  <si>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</si>
  <si>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</si>
  <si>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</si>
  <si>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</si>
  <si>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</si>
  <si>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</si>
  <si>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</si>
  <si>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</si>
  <si>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</si>
  <si>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</si>
  <si>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</si>
  <si>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</si>
  <si>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</si>
  <si>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</si>
  <si>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</si>
  <si>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</si>
  <si>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</si>
  <si>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</si>
  <si>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</si>
  <si>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</si>
  <si>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</si>
  <si>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</si>
  <si>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</si>
  <si>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</si>
  <si>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</si>
  <si>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</si>
  <si>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</si>
  <si>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</si>
  <si>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</si>
  <si>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</si>
  <si>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</si>
  <si>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</si>
  <si>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</si>
  <si>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</si>
  <si>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</si>
  <si>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</si>
  <si>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</si>
  <si>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</si>
  <si>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</si>
  <si>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</si>
  <si>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</si>
  <si>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</si>
  <si>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</si>
  <si>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</si>
  <si>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</si>
  <si>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</si>
  <si>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</si>
  <si>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</si>
  <si>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</si>
  <si>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</si>
  <si>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</si>
  <si>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</si>
  <si>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</si>
  <si>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</si>
  <si>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</si>
  <si>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</si>
  <si>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</si>
  <si>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</si>
  <si>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</si>
  <si>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</si>
  <si>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</si>
  <si>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</si>
  <si>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</si>
  <si>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</si>
  <si>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</si>
  <si>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</si>
  <si>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</si>
  <si>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</si>
  <si>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</si>
  <si>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</si>
  <si>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</si>
  <si>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</si>
  <si>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</si>
  <si>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</si>
  <si>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</si>
  <si>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</si>
  <si>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</si>
  <si>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</si>
  <si>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</si>
  <si>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</si>
  <si>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</si>
  <si>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</si>
  <si>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</si>
  <si>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</si>
  <si>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</si>
  <si>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</si>
  <si>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</si>
  <si>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</si>
  <si>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</si>
  <si>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</si>
  <si>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</si>
  <si>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</si>
  <si>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</si>
  <si>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</si>
  <si>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</si>
  <si>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</si>
  <si>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</si>
  <si>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</si>
  <si>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</si>
  <si>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</si>
  <si>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</si>
  <si>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</si>
  <si>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</si>
  <si>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</si>
  <si>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</si>
  <si>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</si>
  <si>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</si>
  <si>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</si>
  <si>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</si>
  <si>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</si>
  <si>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</si>
  <si>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</si>
  <si>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</si>
  <si>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</si>
  <si>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</si>
  <si>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</si>
  <si>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</si>
  <si>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</si>
  <si>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</si>
  <si>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</si>
  <si>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</si>
  <si>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</si>
  <si>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</si>
  <si>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</si>
  <si>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</si>
  <si>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</si>
  <si>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</si>
  <si>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</si>
  <si>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</si>
  <si>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</si>
  <si>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</si>
  <si>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</si>
  <si>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</si>
  <si>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</si>
  <si>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</si>
  <si>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</si>
  <si>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</si>
  <si>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</si>
  <si>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</si>
  <si>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</si>
  <si>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</si>
  <si>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</si>
  <si>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</si>
  <si>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</si>
  <si>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</si>
  <si>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</si>
  <si>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</si>
  <si>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</si>
  <si>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</si>
  <si>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</si>
  <si>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</si>
  <si>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</si>
  <si>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</si>
  <si>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</si>
  <si>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</si>
  <si>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</si>
  <si>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</si>
  <si>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</si>
  <si>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</si>
  <si>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</si>
  <si>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</si>
  <si>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</si>
  <si>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</si>
  <si>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</si>
  <si>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</si>
  <si>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</si>
  <si>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</si>
  <si>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</si>
  <si>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</si>
  <si>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</si>
  <si>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</si>
  <si>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</si>
  <si>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</si>
  <si>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</si>
  <si>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</si>
  <si>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</si>
  <si>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</si>
  <si>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</si>
  <si>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</si>
  <si>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</si>
  <si>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</si>
  <si>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</si>
  <si>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</si>
  <si>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</si>
  <si>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</si>
  <si>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</si>
  <si>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</si>
  <si>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</si>
  <si>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</si>
  <si>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</si>
  <si>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</si>
  <si>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</si>
  <si>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</si>
  <si>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</si>
  <si>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</si>
  <si>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</si>
  <si>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</si>
  <si>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</si>
  <si>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</si>
  <si>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</si>
  <si>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</si>
  <si>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</si>
  <si>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</si>
  <si>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</si>
  <si>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</si>
  <si>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</si>
  <si>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</si>
  <si>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</si>
  <si>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</si>
  <si>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</si>
  <si>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</si>
  <si>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</si>
  <si>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</si>
  <si>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</si>
  <si>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</si>
  <si>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</si>
  <si>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</si>
  <si>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</si>
  <si>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</si>
  <si>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</si>
  <si>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</si>
  <si>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</si>
  <si>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</si>
  <si>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</si>
  <si>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</si>
  <si>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</si>
  <si>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</si>
  <si>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</si>
  <si>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</si>
  <si>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</si>
  <si>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</si>
  <si>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</si>
  <si>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</si>
  <si>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</si>
  <si>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</si>
  <si>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</si>
  <si>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</si>
  <si>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</si>
  <si>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</si>
  <si>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</si>
  <si>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</si>
  <si>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</si>
  <si>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</si>
  <si>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</si>
  <si>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</si>
  <si>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</si>
  <si>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</si>
  <si>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</si>
  <si>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</si>
  <si>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</si>
  <si>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</si>
  <si>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</si>
  <si>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</si>
  <si>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</si>
  <si>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</si>
  <si>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</si>
  <si>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</si>
  <si>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</si>
  <si>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</si>
  <si>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</si>
  <si>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</si>
  <si>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</si>
  <si>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</si>
  <si>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</si>
  <si>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</si>
  <si>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</si>
  <si>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</si>
  <si>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</si>
  <si>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</si>
  <si>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</si>
  <si>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</si>
  <si>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</si>
  <si>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</si>
  <si>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</si>
  <si>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</si>
  <si>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</si>
  <si>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</si>
  <si>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</si>
  <si>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</si>
  <si>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</si>
  <si>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</si>
  <si>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</si>
  <si>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</si>
  <si>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</si>
  <si>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</si>
  <si>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</si>
  <si>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</si>
  <si>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</si>
  <si>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</si>
  <si>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</si>
  <si>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</si>
  <si>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</si>
  <si>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</si>
  <si>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</si>
  <si>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</si>
  <si>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</si>
  <si>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</si>
  <si>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</si>
  <si>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</si>
  <si>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</si>
  <si>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</si>
  <si>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</si>
  <si>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</si>
  <si>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</si>
  <si>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</si>
  <si>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</si>
  <si>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</si>
  <si>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</si>
  <si>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</si>
  <si>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</si>
  <si>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</si>
  <si>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</si>
  <si>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</si>
  <si>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</si>
  <si>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</si>
  <si>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</si>
  <si>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</si>
  <si>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</si>
  <si>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</si>
  <si>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</si>
  <si>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</si>
  <si>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</si>
  <si>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</si>
  <si>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</si>
  <si>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</si>
  <si>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</si>
  <si>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</si>
  <si>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</si>
  <si>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</si>
  <si>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</si>
  <si>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</si>
  <si>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</si>
  <si>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</si>
  <si>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</si>
  <si>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</si>
  <si>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</si>
  <si>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</si>
  <si>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</si>
  <si>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</si>
  <si>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</si>
  <si>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</si>
  <si>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</si>
  <si>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</si>
  <si>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</si>
  <si>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</si>
  <si>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</si>
  <si>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</si>
  <si>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</si>
  <si>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</si>
  <si>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</si>
  <si>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</si>
  <si>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</si>
  <si>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</si>
  <si>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</si>
  <si>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</si>
  <si>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</si>
  <si>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</si>
  <si>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</si>
  <si>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</si>
  <si>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</si>
  <si>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</si>
  <si>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</si>
  <si>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</si>
  <si>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</si>
  <si>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</si>
  <si>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</si>
  <si>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</si>
  <si>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</si>
  <si>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</si>
  <si>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</si>
  <si>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</si>
  <si>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</si>
  <si>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</si>
  <si>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</si>
  <si>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</si>
  <si>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</si>
  <si>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</si>
  <si>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</si>
  <si>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</si>
  <si>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</si>
  <si>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</si>
  <si>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</si>
  <si>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</si>
  <si>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</si>
  <si>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</si>
  <si>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</si>
  <si>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</si>
  <si>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</si>
  <si>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</si>
  <si>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</si>
  <si>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</si>
  <si>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</si>
  <si>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</si>
  <si>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</si>
  <si>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</si>
  <si>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</si>
  <si>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</si>
  <si>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</si>
  <si>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</si>
  <si>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</si>
  <si>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</si>
  <si>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</si>
  <si>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</si>
  <si>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</si>
  <si>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</si>
  <si>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</si>
  <si>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</si>
  <si>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</si>
  <si>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</si>
  <si>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</si>
  <si>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</si>
  <si>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</si>
  <si>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</si>
  <si>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</si>
  <si>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</si>
  <si>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</si>
  <si>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</si>
  <si>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</si>
  <si>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</si>
  <si>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</si>
  <si>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</si>
  <si>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Row Labels</t>
  </si>
  <si>
    <t>Grand Total</t>
  </si>
  <si>
    <t>(All)</t>
  </si>
  <si>
    <t>Column Labels</t>
  </si>
  <si>
    <t>Count of outcome</t>
  </si>
  <si>
    <t>(Multiple Items)</t>
  </si>
  <si>
    <t>Parent Category</t>
  </si>
  <si>
    <t>date created</t>
  </si>
  <si>
    <t>date ended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</si>
  <si>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</si>
  <si>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</si>
  <si>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</si>
  <si>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</si>
  <si>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</si>
  <si>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</si>
  <si>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</si>
  <si>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</si>
  <si>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</si>
  <si>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</si>
  <si>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</si>
  <si>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</si>
  <si>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Parent category</t>
  </si>
  <si>
    <t>Years</t>
  </si>
  <si>
    <t>Successful Outcome</t>
  </si>
  <si>
    <t>Failed Outcome</t>
  </si>
  <si>
    <t>Mean</t>
  </si>
  <si>
    <t>Median</t>
  </si>
  <si>
    <t>Standard Deviation</t>
  </si>
  <si>
    <t>Sample Variance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</si>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</sst>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2"/>
      <color rgb="FF0001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21" fillId="0" borderId="0" xfId="0" applyNumberFormat="1" applyFont="1"/>
    <xf numFmtId="14" fontId="0" fillId="0" borderId="0" xfId="0" applyNumberFormat="1"/>
    <xf numFmtId="9" fontId="20" fillId="0" borderId="0" xfId="0" applyNumberFormat="1" applyFont="1" applyAlignment="1">
      <alignment horizontal="left" vertical="center" wrapText="1"/>
    </xf>
    <xf numFmtId="9" fontId="0" fillId="0" borderId="0" xfId="0" applyNumberFormat="1"/>
    <xf numFmtId="0" fontId="22" fillId="0" borderId="10" xfId="0" applyFont="1" applyBorder="1" applyAlignment="1">
      <alignment horizontal="centerContinuous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 Success!PivotTable1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6-4FE9-841B-C18207B5AB12}"/>
            </c:ext>
          </c:extLst>
        </c:ser>
        <c:ser>
          <c:idx val="1"/>
          <c:order val="1"/>
          <c:tx>
            <c:strRef>
              <c:f>'Pivot 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6-4FE9-841B-C18207B5AB12}"/>
            </c:ext>
          </c:extLst>
        </c:ser>
        <c:ser>
          <c:idx val="2"/>
          <c:order val="2"/>
          <c:tx>
            <c:strRef>
              <c:f>'Pivot 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6-4FE9-841B-C18207B5AB12}"/>
            </c:ext>
          </c:extLst>
        </c:ser>
        <c:ser>
          <c:idx val="3"/>
          <c:order val="3"/>
          <c:tx>
            <c:strRef>
              <c:f>'Pivot 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6-4FE9-841B-C18207B5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973968"/>
        <c:axId val="1288973488"/>
      </c:barChart>
      <c:catAx>
        <c:axId val="12889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3488"/>
        <c:crosses val="autoZero"/>
        <c:auto val="1"/>
        <c:lblAlgn val="ctr"/>
        <c:lblOffset val="100"/>
        <c:noMultiLvlLbl val="0"/>
      </c:catAx>
      <c:valAx>
        <c:axId val="12889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Sub-Category Success!PivotTable2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4AF-8BA2-128195A24E7B}"/>
            </c:ext>
          </c:extLst>
        </c:ser>
        <c:ser>
          <c:idx val="1"/>
          <c:order val="1"/>
          <c:tx>
            <c:strRef>
              <c:f>'Pivot 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A-44AF-8BA2-128195A24E7B}"/>
            </c:ext>
          </c:extLst>
        </c:ser>
        <c:ser>
          <c:idx val="2"/>
          <c:order val="2"/>
          <c:tx>
            <c:strRef>
              <c:f>'Pivot 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A-44AF-8BA2-128195A24E7B}"/>
            </c:ext>
          </c:extLst>
        </c:ser>
        <c:ser>
          <c:idx val="3"/>
          <c:order val="3"/>
          <c:tx>
            <c:strRef>
              <c:f>'Pivot 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A-44AF-8BA2-128195A2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372464"/>
        <c:axId val="1288982128"/>
      </c:barChart>
      <c:catAx>
        <c:axId val="12893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82128"/>
        <c:crosses val="autoZero"/>
        <c:auto val="1"/>
        <c:lblAlgn val="ctr"/>
        <c:lblOffset val="100"/>
        <c:noMultiLvlLbl val="0"/>
      </c:catAx>
      <c:valAx>
        <c:axId val="1288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Outcome!PivotTable6</c:name>
    <c:fmtId val="13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A-4903-BC57-14097C928612}"/>
            </c:ext>
          </c:extLst>
        </c:ser>
        <c:ser>
          <c:idx val="1"/>
          <c:order val="1"/>
          <c:tx>
            <c:strRef>
              <c:f>'Pivot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A-4903-BC57-14097C928612}"/>
            </c:ext>
          </c:extLst>
        </c:ser>
        <c:ser>
          <c:idx val="2"/>
          <c:order val="2"/>
          <c:tx>
            <c:strRef>
              <c:f>'Pivot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A-4903-BC57-14097C92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7600"/>
        <c:axId val="533278080"/>
      </c:lineChart>
      <c:catAx>
        <c:axId val="5332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8080"/>
        <c:crosses val="autoZero"/>
        <c:auto val="1"/>
        <c:lblAlgn val="ctr"/>
        <c:lblOffset val="100"/>
        <c:noMultiLvlLbl val="0"/>
      </c:catAx>
      <c:valAx>
        <c:axId val="533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33430582133408E-2"/>
          <c:y val="8.5377128953771295E-2"/>
          <c:w val="0.94501437818280687"/>
          <c:h val="0.76849531582274844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9-4BE1-AFD9-A2F0FA3BA04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9-4BE1-AFD9-A2F0FA3BA04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9-4BE1-AFD9-A2F0FA3B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170831"/>
        <c:axId val="762050783"/>
      </c:lineChart>
      <c:catAx>
        <c:axId val="8911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50783"/>
        <c:crosses val="autoZero"/>
        <c:auto val="1"/>
        <c:lblAlgn val="ctr"/>
        <c:lblOffset val="100"/>
        <c:noMultiLvlLbl val="0"/>
      </c:catAx>
      <c:valAx>
        <c:axId val="762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180976</xdr:rowOff>
    </xdr:from>
    <xdr:to>
      <xdr:col>9</xdr:col>
      <xdr:colOff>1447799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562C3-212C-F9D0-F0EB-25E2AC93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5</xdr:row>
      <xdr:rowOff>66675</xdr:rowOff>
    </xdr:from>
    <xdr:to>
      <xdr:col>10</xdr:col>
      <xdr:colOff>476250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4AA74-9290-0104-6849-4C3A7EFF0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3</xdr:row>
      <xdr:rowOff>66675</xdr:rowOff>
    </xdr:from>
    <xdr:to>
      <xdr:col>13</xdr:col>
      <xdr:colOff>138112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E0DA5-2802-8939-F8D0-6221D183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15</xdr:row>
      <xdr:rowOff>152399</xdr:rowOff>
    </xdr:from>
    <xdr:to>
      <xdr:col>5</xdr:col>
      <xdr:colOff>1400175</xdr:colOff>
      <xdr:row>33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56A76F-0ACE-4BF4-8E22-96E8C611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rgy\Downloads\StarterBook.xlsx" TargetMode="External"/><Relationship Id="rId1" Type="http://schemas.openxmlformats.org/officeDocument/2006/relationships/externalLinkPath" Target="file:///C:\Users\korgy\Downloads\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  <sheetName val="Category Pivot"/>
      <sheetName val="Sub-Category Pivot"/>
      <sheetName val="Date Pivot"/>
      <sheetName val="BONUS"/>
      <sheetName val="BONUS Statistical Analysi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F1" t="str">
            <v>Percentage Successful</v>
          </cell>
        </row>
        <row r="2">
          <cell r="A2" t="str">
            <v>Less than 1000</v>
          </cell>
        </row>
        <row r="3">
          <cell r="A3" t="str">
            <v>1000 to 4999</v>
          </cell>
        </row>
        <row r="4">
          <cell r="A4" t="str">
            <v>5000 to 9999</v>
          </cell>
        </row>
        <row r="5">
          <cell r="A5" t="str">
            <v>10000 to 14999</v>
          </cell>
        </row>
        <row r="6">
          <cell r="A6" t="str">
            <v>15000 to 19999</v>
          </cell>
        </row>
        <row r="7">
          <cell r="A7" t="str">
            <v>20000 to 24999</v>
          </cell>
        </row>
        <row r="8">
          <cell r="A8" t="str">
            <v>25000 to 29999</v>
          </cell>
        </row>
        <row r="9">
          <cell r="A9" t="str">
            <v>30000 to 34999</v>
          </cell>
        </row>
        <row r="10">
          <cell r="A10" t="str">
            <v>35000 to 39999</v>
          </cell>
        </row>
        <row r="11">
          <cell r="A11" t="str">
            <v>40000 to 44999</v>
          </cell>
        </row>
        <row r="12">
          <cell r="A12" t="str">
            <v>45000 to 49999</v>
          </cell>
        </row>
        <row r="13">
          <cell r="A13" t="str">
            <v>Greater than or equal to 50000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rgy" refreshedDate="45229.694525231484" createdVersion="8" refreshedVersion="8" minRefreshableVersion="3" recordCount="1001" xr:uid="{D91D63D5-7AE2-4699-B2AD-19F7AB3B906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1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rgy" refreshedDate="45231.693465625001" createdVersion="8" refreshedVersion="8" minRefreshableVersion="3" recordCount="1000" xr:uid="{51FE0905-B0AC-4E68-90E3-357EBEE5FB9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040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31.4787822878229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58.976190476190467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69.276315789473685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3.61842105263159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20.961538461538463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327.57777777777778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9.932788374205266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51.741935483870968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66.11538461538464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48.095238095238095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89.349206349206341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245.11904761904765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66.769503546099301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7.307881773399011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649.47058823529414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59.39125295508273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66.912087912087912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8.529600000000002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12.24279210925646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40.992553191489364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128.07106598984771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332.04444444444448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112.83225108225108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216.43636363636364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48.199069767441863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79.95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105.22553516819573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328.89978213507629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60.61111111111111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310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86.807920792079202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77.82071713147411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50.80645161290323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50.30119521912351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57.28571428571431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39.98765432098764"/>
    <x v="3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325.32258064516128"/>
    <x v="38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0.777777777777779"/>
    <x v="39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69.06818181818181"/>
    <x v="40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212.92857142857144"/>
    <x v="41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443.94444444444446"/>
    <x v="4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185.9390243902439"/>
    <x v="43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658.8125"/>
    <x v="13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7.684210526315788"/>
    <x v="44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114.78378378378378"/>
    <x v="45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5.26666666666665"/>
    <x v="46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386.97297297297297"/>
    <x v="47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189.625"/>
    <x v="48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x v="49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1.867805186590772"/>
    <x v="50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4.152777777777779"/>
    <x v="51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140.40909090909091"/>
    <x v="5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89.86666666666666"/>
    <x v="5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77.96969696969697"/>
    <x v="54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43.66249999999999"/>
    <x v="55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15.27586206896552"/>
    <x v="5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27.11111111111114"/>
    <x v="57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275.07142857142861"/>
    <x v="5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44.37048832271762"/>
    <x v="59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92.74598393574297"/>
    <x v="60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722.6"/>
    <x v="61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.851063829787234"/>
    <x v="62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97.642857142857139"/>
    <x v="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.14754098360655"/>
    <x v="6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45.068965517241381"/>
    <x v="65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62.38567493112947"/>
    <x v="66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54.52631578947367"/>
    <x v="67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24.063291139240505"/>
    <x v="68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123.74140625000001"/>
    <x v="69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108.06666666666666"/>
    <x v="70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670.33333333333326"/>
    <x v="7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660.92857142857144"/>
    <x v="39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122.46153846153847"/>
    <x v="72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50.57731958762886"/>
    <x v="7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78.106590724165997"/>
    <x v="7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46.94736842105263"/>
    <x v="75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00.8"/>
    <x v="7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69.598615916955026"/>
    <x v="77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637.4545454545455"/>
    <x v="78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225.33928571428569"/>
    <x v="79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497.3000000000002"/>
    <x v="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7.590225563909776"/>
    <x v="81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32.36942675159236"/>
    <x v="8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131.22448979591837"/>
    <x v="83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167.63513513513513"/>
    <x v="84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61.984886649874063"/>
    <x v="85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260.75"/>
    <x v="8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252.58823529411765"/>
    <x v="87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78.615384615384613"/>
    <x v="88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48.404406999351913"/>
    <x v="8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258.875"/>
    <x v="90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0.548713235294116"/>
    <x v="9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303.68965517241378"/>
    <x v="80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112.99999999999999"/>
    <x v="11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17.37876614060258"/>
    <x v="92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926.69230769230762"/>
    <x v="86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33.692229038854805"/>
    <x v="93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96.7236842105263"/>
    <x v="55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49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021.4444444444445"/>
    <x v="5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281.67567567567568"/>
    <x v="94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24.610000000000003"/>
    <x v="95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43.14010067114094"/>
    <x v="96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44.54411764705884"/>
    <x v="97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359.12820512820514"/>
    <x v="9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186.48571428571427"/>
    <x v="99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595.26666666666665"/>
    <x v="100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9.21153846153846"/>
    <x v="101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14.962780898876405"/>
    <x v="10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19.95602605863192"/>
    <x v="103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268.82978723404256"/>
    <x v="104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376.87878787878788"/>
    <x v="54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727.15789473684208"/>
    <x v="105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87.211757648470297"/>
    <x v="106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8"/>
    <x v="107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173.9387755102041"/>
    <x v="108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117.61111111111111"/>
    <x v="109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214.96"/>
    <x v="110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49.49667110519306"/>
    <x v="111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219.33995584988963"/>
    <x v="11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64.367690058479525"/>
    <x v="113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18.622397298818232"/>
    <x v="114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367.76923076923077"/>
    <x v="1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59.90566037735849"/>
    <x v="80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38.633185349611544"/>
    <x v="116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51.42151162790698"/>
    <x v="11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60.334277620396605"/>
    <x v="118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3.202693602693603"/>
    <x v="12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155.46875"/>
    <x v="11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100.85974499089254"/>
    <x v="120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116.18181818181819"/>
    <x v="12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310.77777777777777"/>
    <x v="122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89.73668341708543"/>
    <x v="123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71.27272727272728"/>
    <x v="124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3.2862318840579712"/>
    <x v="125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261.77777777777777"/>
    <x v="126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96"/>
    <x v="127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20.896851248642779"/>
    <x v="128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223.16363636363636"/>
    <x v="129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1.59097978227061"/>
    <x v="130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230.03999999999996"/>
    <x v="124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35.59259259259261"/>
    <x v="131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29.1"/>
    <x v="18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236.512"/>
    <x v="132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17.25"/>
    <x v="133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12.49397590361446"/>
    <x v="134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21.02150537634408"/>
    <x v="37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219.87096774193549"/>
    <x v="13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49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4.166909620991248"/>
    <x v="50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423.06746987951806"/>
    <x v="136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92.984160506863773"/>
    <x v="137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58.756567425569173"/>
    <x v="13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65.022222222222226"/>
    <x v="139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3.939560439560438"/>
    <x v="140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52.666666666666664"/>
    <x v="141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220.95238095238096"/>
    <x v="142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0.01150627615063"/>
    <x v="143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2.3125"/>
    <x v="55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8.181818181818187"/>
    <x v="51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49.73770491803279"/>
    <x v="144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53.25714285714284"/>
    <x v="67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0.16943521594683"/>
    <x v="20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121.99004424778761"/>
    <x v="145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137.13265306122449"/>
    <x v="146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415.53846153846149"/>
    <x v="147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31.30913348946136"/>
    <x v="148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424.08154506437768"/>
    <x v="149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2.93886230728336"/>
    <x v="109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.63265306122449"/>
    <x v="6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82.875"/>
    <x v="150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63.01447776628748"/>
    <x v="15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894.66666666666674"/>
    <x v="44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26.191501103752756"/>
    <x v="15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4.834782608695647"/>
    <x v="153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416.47680412371136"/>
    <x v="154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96.208333333333329"/>
    <x v="155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7.71910112359546"/>
    <x v="15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308.45714285714286"/>
    <x v="157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61.802325581395344"/>
    <x v="158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722.32472324723244"/>
    <x v="1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69.117647058823522"/>
    <x v="99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293.05555555555554"/>
    <x v="160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71.8"/>
    <x v="161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1.934684684684683"/>
    <x v="162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229.87375415282392"/>
    <x v="163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2.012195121951223"/>
    <x v="164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23.525352848928385"/>
    <x v="165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68.594594594594597"/>
    <x v="3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952380952380956"/>
    <x v="99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19.992957746478872"/>
    <x v="166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5.636363636363633"/>
    <x v="16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2.7605633802817"/>
    <x v="105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361.75316455696202"/>
    <x v="16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63.146341463414636"/>
    <x v="16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298.20475319926874"/>
    <x v="16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9.5585443037974684"/>
    <x v="170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53.777777777777779"/>
    <x v="171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2"/>
    <x v="49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681.19047619047615"/>
    <x v="144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8.831325301204828"/>
    <x v="1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134.40792216817235"/>
    <x v="17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3.3719999999999999"/>
    <x v="174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431.84615384615387"/>
    <x v="175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38.844444444444441"/>
    <x v="17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25.7"/>
    <x v="177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101.12239715591672"/>
    <x v="178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21.188688946015425"/>
    <x v="179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67.425531914893625"/>
    <x v="31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94.923371647509583"/>
    <x v="180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51.85185185185185"/>
    <x v="170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195.16382252559728"/>
    <x v="181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023.1428571428571"/>
    <x v="34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3.841836734693878"/>
    <x v="182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55.07066557107643"/>
    <x v="183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44.753477588871718"/>
    <x v="184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215.94736842105263"/>
    <x v="18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332.12709832134288"/>
    <x v="186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8.4430379746835449"/>
    <x v="6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98.625514403292186"/>
    <x v="187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7.97916666666669"/>
    <x v="18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.81099656357388"/>
    <x v="189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403.63930885529157"/>
    <x v="190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60.1740412979351"/>
    <x v="191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366.63333333333333"/>
    <x v="192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68.72085385878489"/>
    <x v="193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119.90717911530093"/>
    <x v="194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193.68925233644859"/>
    <x v="19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420.16666666666669"/>
    <x v="196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76.708333333333329"/>
    <x v="10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171.26470588235293"/>
    <x v="45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157.89473684210526"/>
    <x v="197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09.08"/>
    <x v="46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41.732558139534881"/>
    <x v="45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10.944303797468354"/>
    <x v="176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159.3763440860215"/>
    <x v="198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422.41666666666669"/>
    <x v="199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97.71875"/>
    <x v="142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418.78911564625849"/>
    <x v="200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1632047477745"/>
    <x v="74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127.72619047619047"/>
    <x v="201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45.21739130434781"/>
    <x v="202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69.71428571428578"/>
    <x v="4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509.34482758620686"/>
    <x v="203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325.5333333333333"/>
    <x v="42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32.61616161616166"/>
    <x v="20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1.33870967741933"/>
    <x v="205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73.32520325203251"/>
    <x v="206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x v="49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54.084507042253513"/>
    <x v="196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626.29999999999995"/>
    <x v="207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9.021399176954731"/>
    <x v="208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184.89130434782609"/>
    <x v="39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20.16770186335404"/>
    <x v="209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23.390243902439025"/>
    <x v="27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146"/>
    <x v="45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268.48"/>
    <x v="129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597.5"/>
    <x v="18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157.69841269841268"/>
    <x v="210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31.201660735468568"/>
    <x v="211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313.41176470588238"/>
    <x v="3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370.89655172413791"/>
    <x v="134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62.66447368421052"/>
    <x v="21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123.08163265306122"/>
    <x v="99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76.766756032171585"/>
    <x v="213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33.62012987012989"/>
    <x v="214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180.53333333333333"/>
    <x v="4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252.62857142857143"/>
    <x v="215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7.176538240368025"/>
    <x v="21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1.2706571242680547"/>
    <x v="217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304.0097847358121"/>
    <x v="218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137.23076923076923"/>
    <x v="21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32.208333333333336"/>
    <x v="27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241.51282051282053"/>
    <x v="220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96.8"/>
    <x v="221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1066.4285714285716"/>
    <x v="100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325.88888888888891"/>
    <x v="222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170.70000000000002"/>
    <x v="223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581.44000000000005"/>
    <x v="224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91.520972644376897"/>
    <x v="225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08.04761904761904"/>
    <x v="221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18.728395061728396"/>
    <x v="22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83.193877551020407"/>
    <x v="227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706.33333333333337"/>
    <x v="228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7.446030330062445"/>
    <x v="2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209.73015873015873"/>
    <x v="230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97.785714285714292"/>
    <x v="231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1684.25"/>
    <x v="232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54.402135231316727"/>
    <x v="233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456.61111111111109"/>
    <x v="37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9.8219178082191778"/>
    <x v="234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16.384615384615383"/>
    <x v="23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339.6666666666667"/>
    <x v="236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5.650077760497666"/>
    <x v="237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54.950819672131146"/>
    <x v="63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94.236111111111114"/>
    <x v="238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143.91428571428571"/>
    <x v="23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51.421052631578945"/>
    <x v="240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5"/>
    <x v="49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1344.6666666666667"/>
    <x v="241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31.844940867279899"/>
    <x v="242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2.617647058823536"/>
    <x v="23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546.14285714285722"/>
    <x v="23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286.21428571428572"/>
    <x v="72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.9076923076923071"/>
    <x v="243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132.13677811550153"/>
    <x v="244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74.077834179357026"/>
    <x v="245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.292682926829272"/>
    <x v="51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20.333333333333332"/>
    <x v="36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203.36507936507937"/>
    <x v="24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10.2284263959391"/>
    <x v="247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5.31818181818181"/>
    <x v="248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294.71428571428572"/>
    <x v="221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3.89473684210526"/>
    <x v="2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66.677083333333329"/>
    <x v="250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19.227272727272727"/>
    <x v="141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5.842105263157894"/>
    <x v="68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38.702380952380956"/>
    <x v="251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9.5876777251184837"/>
    <x v="17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94.144366197183089"/>
    <x v="194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166.56234096692114"/>
    <x v="252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4.134831460674157"/>
    <x v="150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164.05633802816902"/>
    <x v="253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90.723076923076931"/>
    <x v="107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46.194444444444443"/>
    <x v="5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8.53846153846154"/>
    <x v="254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133.56231003039514"/>
    <x v="255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2.896588486140725"/>
    <x v="57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84.95548961424333"/>
    <x v="256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443.72727272727275"/>
    <x v="257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199.9806763285024"/>
    <x v="25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123.95833333333333"/>
    <x v="259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86.61329305135951"/>
    <x v="260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114.28538550057536"/>
    <x v="26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97.032531824611041"/>
    <x v="262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22.81904761904762"/>
    <x v="263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79.14326647564468"/>
    <x v="264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79.951577402787962"/>
    <x v="265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94.242587601078171"/>
    <x v="224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84.669291338582681"/>
    <x v="266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66.521920668058456"/>
    <x v="267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53.922222222222224"/>
    <x v="9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41.983299595141702"/>
    <x v="268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14.69479695431472"/>
    <x v="269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34.475000000000001"/>
    <x v="270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400.7777777777778"/>
    <x v="271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71.770351758793964"/>
    <x v="27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53.074115044247783"/>
    <x v="273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5"/>
    <x v="49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127.70715249662618"/>
    <x v="274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4.892857142857139"/>
    <x v="254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410.59821428571428"/>
    <x v="27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123.73770491803278"/>
    <x v="17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58.973684210526315"/>
    <x v="99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36.892473118279568"/>
    <x v="174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84.91304347826087"/>
    <x v="142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11.814432989690722"/>
    <x v="276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298.7"/>
    <x v="27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26.35175879396985"/>
    <x v="278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73.56363636363636"/>
    <x v="39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371.75675675675677"/>
    <x v="271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60.19230769230771"/>
    <x v="279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616.3333333333335"/>
    <x v="129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733.4375"/>
    <x v="19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592.11111111111109"/>
    <x v="196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8.888888888888889"/>
    <x v="51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76.80769230769232"/>
    <x v="280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273.01851851851848"/>
    <x v="110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59.36331255565449"/>
    <x v="281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67.869978858350947"/>
    <x v="282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591.5555555555554"/>
    <x v="283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30.18222222222221"/>
    <x v="284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13.185782556750297"/>
    <x v="16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4.777777777777779"/>
    <x v="270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361.02941176470591"/>
    <x v="54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0.257545271629779"/>
    <x v="78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13.962962962962964"/>
    <x v="28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0.444444444444443"/>
    <x v="9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160.32"/>
    <x v="286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83.9433962264151"/>
    <x v="287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3.769230769230766"/>
    <x v="109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225.38095238095238"/>
    <x v="288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172.00961538461539"/>
    <x v="289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46.16709511568124"/>
    <x v="290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76.42361623616236"/>
    <x v="291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39.261467889908261"/>
    <x v="292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1.270034843205574"/>
    <x v="29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22.11084337349398"/>
    <x v="294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186.54166666666669"/>
    <x v="126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7.2731788079470201"/>
    <x v="295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65.642371234207957"/>
    <x v="29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228.96178343949046"/>
    <x v="297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469.37499999999994"/>
    <x v="298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130.11267605633802"/>
    <x v="10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7.05422993492408"/>
    <x v="299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73.8641975308642"/>
    <x v="211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717.76470588235293"/>
    <x v="300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3.850976361767728"/>
    <x v="301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x v="49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1530.2222222222222"/>
    <x v="302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.356164383561641"/>
    <x v="174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86.220633299284984"/>
    <x v="303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315.58486707566465"/>
    <x v="304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89.618243243243242"/>
    <x v="30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82.14503816793894"/>
    <x v="306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355.88235294117646"/>
    <x v="307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31.83695652173913"/>
    <x v="110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46.315634218289084"/>
    <x v="308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36.132726089785294"/>
    <x v="30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104.62820512820512"/>
    <x v="17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668.85714285714289"/>
    <x v="38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62.072823218997364"/>
    <x v="310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84.699787460148784"/>
    <x v="311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11.059030837004405"/>
    <x v="312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3.838781575037146"/>
    <x v="313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55.470588235294116"/>
    <x v="2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57.399511301160658"/>
    <x v="314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123.43497363796135"/>
    <x v="315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128.46"/>
    <x v="115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63.989361702127653"/>
    <x v="316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127.29885057471265"/>
    <x v="317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0.638024357239512"/>
    <x v="318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40.470588235294116"/>
    <x v="100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287.66666666666663"/>
    <x v="4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572.94444444444446"/>
    <x v="31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112.90429799426933"/>
    <x v="320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46.387573964497044"/>
    <x v="321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90.675916230366497"/>
    <x v="322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7.740740740740748"/>
    <x v="286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92.49019607843135"/>
    <x v="115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82.714285714285722"/>
    <x v="222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54.163920922570021"/>
    <x v="323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6.722222222222221"/>
    <x v="234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16.87664041994749"/>
    <x v="324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1052.1538461538462"/>
    <x v="61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23.07407407407408"/>
    <x v="32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178.63855421686748"/>
    <x v="32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355.28169014084506"/>
    <x v="327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161.90634146341463"/>
    <x v="32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24.914285714285715"/>
    <x v="23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98.72222222222223"/>
    <x v="182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4.752688172043008"/>
    <x v="329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176.41935483870967"/>
    <x v="1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511.38095238095235"/>
    <x v="73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82.044117647058826"/>
    <x v="129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24.326030927835053"/>
    <x v="330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50.482758620689658"/>
    <x v="331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967"/>
    <x v="99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4"/>
    <x v="49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122.84501347708894"/>
    <x v="332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63.4375"/>
    <x v="249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56.331688596491226"/>
    <x v="333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4.074999999999996"/>
    <x v="33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118.37253218884121"/>
    <x v="33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04.1243169398907"/>
    <x v="336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6.640000000000004"/>
    <x v="337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351.20118343195264"/>
    <x v="338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90.063492063492063"/>
    <x v="339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171.625"/>
    <x v="126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141.04655870445345"/>
    <x v="340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30.57944915254237"/>
    <x v="341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108.16455696202532"/>
    <x v="342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133.45505617977528"/>
    <x v="343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87.85106382978722"/>
    <x v="17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332"/>
    <x v="344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5.21428571428578"/>
    <x v="279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40.5"/>
    <x v="36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84.42857142857144"/>
    <x v="122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85.80555555555554"/>
    <x v="345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319"/>
    <x v="346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39.234070221066318"/>
    <x v="34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78.14000000000001"/>
    <x v="8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365.15"/>
    <x v="23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113.94594594594594"/>
    <x v="57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29.828720626631856"/>
    <x v="348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54.270588235294113"/>
    <x v="86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36.34156976744185"/>
    <x v="34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512.91666666666663"/>
    <x v="350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100.65116279069768"/>
    <x v="215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81.348423194303152"/>
    <x v="351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16.404761904761905"/>
    <x v="352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2.774617067833695"/>
    <x v="353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260.20608108108109"/>
    <x v="354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30.73289183222958"/>
    <x v="355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13.5"/>
    <x v="356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178.62556663644605"/>
    <x v="357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220.0566037735849"/>
    <x v="127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1.5108695652174"/>
    <x v="7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91.5"/>
    <x v="35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305.34683098591546"/>
    <x v="120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23.995287958115181"/>
    <x v="359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723.77777777777771"/>
    <x v="251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47.36"/>
    <x v="360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414.49999999999994"/>
    <x v="135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0.90696409140369971"/>
    <x v="71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34.173469387755098"/>
    <x v="53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23.948810754912099"/>
    <x v="361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48.072649572649574"/>
    <x v="36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70.145182291666657"/>
    <x v="363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529.92307692307691"/>
    <x v="129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180.32549019607845"/>
    <x v="364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92.320000000000007"/>
    <x v="19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13.901001112347053"/>
    <x v="365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927.07777777777767"/>
    <x v="366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39.857142857142861"/>
    <x v="161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112.22929936305732"/>
    <x v="367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70.925816023738875"/>
    <x v="368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19.08974358974358"/>
    <x v="54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24.017591339648174"/>
    <x v="369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139.31868131868131"/>
    <x v="370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9.277108433734945"/>
    <x v="164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22.439077144917089"/>
    <x v="371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55.779069767441861"/>
    <x v="221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42.523125996810208"/>
    <x v="372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112.00000000000001"/>
    <x v="373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7.0681818181818183"/>
    <x v="234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74563871693867"/>
    <x v="374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425.75"/>
    <x v="23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145.53947368421052"/>
    <x v="375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32.453465346534657"/>
    <x v="27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0.33333333333326"/>
    <x v="121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83.904860392967933"/>
    <x v="376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84.19047619047619"/>
    <x v="377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55.95180722891567"/>
    <x v="98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99.619450317124731"/>
    <x v="378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.300000000000011"/>
    <x v="175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11.254901960784313"/>
    <x v="352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91.740952380952379"/>
    <x v="200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95.521156936261391"/>
    <x v="37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502.87499999999994"/>
    <x v="105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159.24394463667818"/>
    <x v="380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15.022446689113355"/>
    <x v="166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482.03846153846149"/>
    <x v="381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9.96938775510205"/>
    <x v="382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17.22156398104266"/>
    <x v="38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37.695968274950431"/>
    <x v="384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2.653061224489804"/>
    <x v="38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65.98113207547169"/>
    <x v="326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24.205617977528089"/>
    <x v="386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2.5064935064935066"/>
    <x v="240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6.329799764428738"/>
    <x v="80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276.5"/>
    <x v="286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88.803571428571431"/>
    <x v="387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163.57142857142856"/>
    <x v="39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969"/>
    <x v="388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70.91376701966715"/>
    <x v="389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284.21355932203392"/>
    <x v="390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x v="49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58.6329816768462"/>
    <x v="391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8.51111111111112"/>
    <x v="45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43.975381008206334"/>
    <x v="392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51.66315789473683"/>
    <x v="353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223.63492063492063"/>
    <x v="18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239.75"/>
    <x v="393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199.33333333333334"/>
    <x v="394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37.34482758620689"/>
    <x v="105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0.9696106362773"/>
    <x v="395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794.16"/>
    <x v="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369.7"/>
    <x v="40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12.818181818181817"/>
    <x v="150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138.02702702702703"/>
    <x v="72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83.813278008298752"/>
    <x v="397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204.60063224446787"/>
    <x v="398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44.344086021505376"/>
    <x v="9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18.60294117647058"/>
    <x v="146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186.03314917127071"/>
    <x v="399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237.33830845771143"/>
    <x v="400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05.65384615384613"/>
    <x v="401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x v="164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4.400000000000006"/>
    <x v="115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111.88059701492537"/>
    <x v="402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369.14814814814815"/>
    <x v="358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62.930372148859547"/>
    <x v="21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.927835051546396"/>
    <x v="25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18.853658536585368"/>
    <x v="95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16.754404145077721"/>
    <x v="242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101.11290322580646"/>
    <x v="215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41.5022831050228"/>
    <x v="403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64.016666666666666"/>
    <x v="83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52.080459770114942"/>
    <x v="344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322.40211640211641"/>
    <x v="404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19.50810185185186"/>
    <x v="405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46.79775280898878"/>
    <x v="158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950.57142857142856"/>
    <x v="406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72.893617021276597"/>
    <x v="388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79.008248730964468"/>
    <x v="407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64.721518987341781"/>
    <x v="408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2.028169014084511"/>
    <x v="99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37.6666666666667"/>
    <x v="408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12.910076530612244"/>
    <x v="259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154.84210526315789"/>
    <x v="409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.0991735537190088"/>
    <x v="144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208.52773826458036"/>
    <x v="410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99.683544303797461"/>
    <x v="236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01.59756097560978"/>
    <x v="41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162.09032258064516"/>
    <x v="412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3.6436208125445471"/>
    <x v="172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x v="49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206.63492063492063"/>
    <x v="346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28.23628691983123"/>
    <x v="413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19.66037735849055"/>
    <x v="40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170.73055242390078"/>
    <x v="414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87.21212121212122"/>
    <x v="37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88.38235294117646"/>
    <x v="41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131.29869186046511"/>
    <x v="416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283.97435897435901"/>
    <x v="41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20.41999999999999"/>
    <x v="124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419.0560747663551"/>
    <x v="41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3.853658536585368"/>
    <x v="27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39.43548387096774"/>
    <x v="325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174"/>
    <x v="150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155.49056603773585"/>
    <x v="41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.44705882352943"/>
    <x v="73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189.515625"/>
    <x v="20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249.71428571428572"/>
    <x v="12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48.860523665659613"/>
    <x v="420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28.461970393057683"/>
    <x v="355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268.02325581395348"/>
    <x v="58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619.80078125"/>
    <x v="421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3.1301587301587301"/>
    <x v="251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159.92152704135739"/>
    <x v="422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279.39215686274508"/>
    <x v="423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77.373333333333335"/>
    <x v="197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206.32812500000003"/>
    <x v="288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694.25"/>
    <x v="110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51.78947368421052"/>
    <x v="87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64.58207217694995"/>
    <x v="42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2.873684210526314"/>
    <x v="215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10.39864864864865"/>
    <x v="425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42.859916782246884"/>
    <x v="42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83.119402985074629"/>
    <x v="339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78.531302876480552"/>
    <x v="427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114.09352517985612"/>
    <x v="428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64.537683358624179"/>
    <x v="42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79.411764705882348"/>
    <x v="167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11.419117647058824"/>
    <x v="115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56.186046511627907"/>
    <x v="430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16.501669449081803"/>
    <x v="431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19.96808510638297"/>
    <x v="346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45.45652173913044"/>
    <x v="30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221.38255033557047"/>
    <x v="432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48.396694214876035"/>
    <x v="433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92.911504424778755"/>
    <x v="434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88.599797365754824"/>
    <x v="43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41.4"/>
    <x v="6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63.056795131845846"/>
    <x v="419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48.482333607230892"/>
    <x v="436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x v="49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88.47941026944585"/>
    <x v="437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126.84"/>
    <x v="438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38.833333333333"/>
    <x v="439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08.38857142857148"/>
    <x v="440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191.47826086956522"/>
    <x v="441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42.127533783783782"/>
    <x v="442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8.24"/>
    <x v="443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60.064638783269963"/>
    <x v="444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47.232808616404313"/>
    <x v="424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81.736263736263737"/>
    <x v="385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54.187265917603"/>
    <x v="445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97.868131868131869"/>
    <x v="54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77.239999999999995"/>
    <x v="215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33.464735516372798"/>
    <x v="446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39.58823529411765"/>
    <x v="447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64.032258064516128"/>
    <x v="270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176.15942028985506"/>
    <x v="448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20.33818181818182"/>
    <x v="70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358.64754098360658"/>
    <x v="449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468.85802469135803"/>
    <x v="450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22.05635245901641"/>
    <x v="451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55.931783729156137"/>
    <x v="452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3.660714285714285"/>
    <x v="125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33.53837141183363"/>
    <x v="453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122.97938144329896"/>
    <x v="269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89.74959871589084"/>
    <x v="45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83.622641509433961"/>
    <x v="4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17.968844221105527"/>
    <x v="455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1036.5"/>
    <x v="456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97.405219780219781"/>
    <x v="45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86.386203150461711"/>
    <x v="45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50.16666666666666"/>
    <x v="459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358.43478260869563"/>
    <x v="98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542.85714285714289"/>
    <x v="460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67.500714285714281"/>
    <x v="461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91.74666666666667"/>
    <x v="38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932"/>
    <x v="462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429.27586206896552"/>
    <x v="463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0.65753424657535"/>
    <x v="464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226.61111111111109"/>
    <x v="257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142.38"/>
    <x v="465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90.633333333333326"/>
    <x v="385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3.966740576496676"/>
    <x v="466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84.131868131868131"/>
    <x v="467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33.93478260869566"/>
    <x v="468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59.042047531992694"/>
    <x v="46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52.80062063615205"/>
    <x v="470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446.69121140142522"/>
    <x v="471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84.391891891891888"/>
    <x v="75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x v="49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75.02692307692308"/>
    <x v="472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4.137931034482754"/>
    <x v="100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311.87381703470032"/>
    <x v="473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22.78160919540231"/>
    <x v="220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99.026517383618156"/>
    <x v="474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27.84686346863469"/>
    <x v="475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58.61643835616439"/>
    <x v="170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707.05882352941171"/>
    <x v="231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42.38775510204081"/>
    <x v="129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47.86046511627907"/>
    <x v="476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20.322580645161288"/>
    <x v="443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1840.625"/>
    <x v="381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61.94202898550725"/>
    <x v="459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472.82077922077923"/>
    <x v="47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24.466101694915253"/>
    <x v="478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517.65"/>
    <x v="144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7.64285714285714"/>
    <x v="47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100.20481927710843"/>
    <x v="480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53"/>
    <x v="300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7.091954022988503"/>
    <x v="63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4.392394822006473"/>
    <x v="101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156.50721649484535"/>
    <x v="481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270.40816326530609"/>
    <x v="358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34.05952380952382"/>
    <x v="246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50.398033126293996"/>
    <x v="482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88.815837937384899"/>
    <x v="168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65"/>
    <x v="48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7.5"/>
    <x v="234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85.66071428571428"/>
    <x v="393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412.6631944444444"/>
    <x v="130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90.25"/>
    <x v="31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1.984615384615381"/>
    <x v="484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527.00632911392404"/>
    <x v="48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319.14285714285711"/>
    <x v="48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354.18867924528303"/>
    <x v="487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32.896103896103895"/>
    <x v="226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35.8918918918919"/>
    <x v="8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2.0843373493975905"/>
    <x v="27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61"/>
    <x v="27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30.037735849056602"/>
    <x v="36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179.1666666666665"/>
    <x v="406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26.0833333333335"/>
    <x v="393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2.923076923076923"/>
    <x v="68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712"/>
    <x v="382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0.304347826086957"/>
    <x v="298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212.50896057347671"/>
    <x v="488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28.85714285714286"/>
    <x v="489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34.959979476654695"/>
    <x v="490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157.29069767441862"/>
    <x v="491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9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32.30555555555554"/>
    <x v="492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92.448275862068968"/>
    <x v="493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256.70212765957444"/>
    <x v="231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168.47017045454547"/>
    <x v="494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166.57777777777778"/>
    <x v="495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772.07692307692309"/>
    <x v="496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06.85714285714283"/>
    <x v="49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564.20608108108115"/>
    <x v="49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68.426865671641792"/>
    <x v="498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34.351966873706004"/>
    <x v="15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655.4545454545455"/>
    <x v="49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77.25714285714284"/>
    <x v="16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113.17857142857144"/>
    <x v="500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728.18181818181824"/>
    <x v="496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208.33333333333334"/>
    <x v="40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31.171232876712331"/>
    <x v="501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6.967078189300416"/>
    <x v="502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231"/>
    <x v="503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86.867834394904463"/>
    <x v="504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70.74418604651163"/>
    <x v="50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49.446428571428569"/>
    <x v="150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113.3596256684492"/>
    <x v="506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190.55555555555554"/>
    <x v="507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135.5"/>
    <x v="373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.297872340425531"/>
    <x v="234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65.544223826714799"/>
    <x v="50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49.026652452025587"/>
    <x v="1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787.92307692307691"/>
    <x v="5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0.306347746090154"/>
    <x v="509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06.29411764705883"/>
    <x v="55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0.735632183908038"/>
    <x v="75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215.31372549019611"/>
    <x v="510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41.22972972972974"/>
    <x v="188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115.33745781777279"/>
    <x v="51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93.11940298507463"/>
    <x v="7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729.73333333333335"/>
    <x v="512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99.66339869281046"/>
    <x v="513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88.166666666666671"/>
    <x v="24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37.233333333333334"/>
    <x v="430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30.540075309306079"/>
    <x v="260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25.714285714285712"/>
    <x v="514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34"/>
    <x v="243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185.909090909091"/>
    <x v="483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25.39393939393939"/>
    <x v="460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14.394366197183098"/>
    <x v="249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14"/>
    <x v="373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09.63157894736841"/>
    <x v="515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88.47058823529412"/>
    <x v="24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87.008284023668637"/>
    <x v="516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x v="49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202.9130434782609"/>
    <x v="88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97.03225806451613"/>
    <x v="2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107"/>
    <x v="517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68.73076923076923"/>
    <x v="205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50.845360824742272"/>
    <x v="109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180.2857142857142"/>
    <x v="70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264"/>
    <x v="177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30.44230769230769"/>
    <x v="161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62.880681818181813"/>
    <x v="518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193.125"/>
    <x v="394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77.102702702702715"/>
    <x v="8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25.52763819095478"/>
    <x v="519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239.40625"/>
    <x v="520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92.1875"/>
    <x v="521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30.23333333333335"/>
    <x v="236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615.21739130434787"/>
    <x v="221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368.79532163742692"/>
    <x v="522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094.8571428571429"/>
    <x v="46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50.662921348314605"/>
    <x v="523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800.6"/>
    <x v="524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91.28571428571428"/>
    <x v="155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349.9666666666667"/>
    <x v="525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357.07317073170731"/>
    <x v="526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6.48941176470588"/>
    <x v="527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387.5"/>
    <x v="144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457.03571428571428"/>
    <x v="346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266.69565217391306"/>
    <x v="17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"/>
    <x v="131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51.34375"/>
    <x v="110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1.1710526315789473"/>
    <x v="528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108.97734294541709"/>
    <x v="529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315.17592592592592"/>
    <x v="265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57.69117647058823"/>
    <x v="34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53.8082191780822"/>
    <x v="530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89.738979118329468"/>
    <x v="531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75.135802469135797"/>
    <x v="11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52.88135593220341"/>
    <x v="532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138.90625"/>
    <x v="210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90.18181818181819"/>
    <x v="144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100.24333619948409"/>
    <x v="5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42.75824175824175"/>
    <x v="287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563.13333333333333"/>
    <x v="227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0.715909090909086"/>
    <x v="254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9.39772727272728"/>
    <x v="11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97.54935622317598"/>
    <x v="534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508.5"/>
    <x v="4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237.74468085106383"/>
    <x v="460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338.46875"/>
    <x v="535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133.08955223880596"/>
    <x v="253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49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207.79999999999998"/>
    <x v="415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51.122448979591837"/>
    <x v="249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652.05847953216369"/>
    <x v="50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113.63099415204678"/>
    <x v="536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102.37606837606839"/>
    <x v="15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356.58333333333331"/>
    <x v="1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139.86792452830187"/>
    <x v="537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69.45"/>
    <x v="164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35.534246575342465"/>
    <x v="377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251.65"/>
    <x v="16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05.87500000000001"/>
    <x v="25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187.42857142857144"/>
    <x v="72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386.78571428571428"/>
    <x v="538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347.07142857142856"/>
    <x v="503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185.82098765432099"/>
    <x v="539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43.241247264770237"/>
    <x v="540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162.4375"/>
    <x v="402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84.84285714285716"/>
    <x v="105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23.703520691785052"/>
    <x v="541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89.870129870129873"/>
    <x v="246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72.6041958041958"/>
    <x v="542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170.04255319148936"/>
    <x v="543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.28503562945369"/>
    <x v="544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46.93532338308455"/>
    <x v="545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9.177215189873422"/>
    <x v="109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25.433734939759034"/>
    <x v="176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77.400977995110026"/>
    <x v="546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37.481481481481481"/>
    <x v="65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43.79999999999995"/>
    <x v="4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28.52189349112427"/>
    <x v="547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38.948339483394832"/>
    <x v="15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370"/>
    <x v="175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237.91176470588232"/>
    <x v="548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64.036299765807954"/>
    <x v="549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118.27777777777777"/>
    <x v="550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84.824037184594957"/>
    <x v="551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29.346153846153843"/>
    <x v="24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09.89655172413794"/>
    <x v="552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69.78571428571431"/>
    <x v="393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15.95907738095239"/>
    <x v="553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258.59999999999997"/>
    <x v="34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230.58333333333331"/>
    <x v="554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28.21428571428572"/>
    <x v="134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188.70588235294116"/>
    <x v="7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6.9511889862327907"/>
    <x v="3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774.43434343434342"/>
    <x v="555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.693181818181817"/>
    <x v="11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52.479620323841424"/>
    <x v="556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407.09677419354841"/>
    <x v="300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x v="49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6.17857142857144"/>
    <x v="122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252.42857142857144"/>
    <x v="460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.729268292682927"/>
    <x v="443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2.230769230769232"/>
    <x v="36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163.98734177215189"/>
    <x v="64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62.98181818181817"/>
    <x v="271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20.252747252747252"/>
    <x v="142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19.24083769633506"/>
    <x v="557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478.94444444444446"/>
    <x v="17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9.556634304207122"/>
    <x v="102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198.94827586206895"/>
    <x v="55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5"/>
    <x v="559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0.621082621082621"/>
    <x v="560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57.4375"/>
    <x v="561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55.62827640984909"/>
    <x v="562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36.297297297297298"/>
    <x v="550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58.25"/>
    <x v="1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237.39473684210526"/>
    <x v="38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58.75"/>
    <x v="537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182.56603773584905"/>
    <x v="563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0.75436408977556113"/>
    <x v="63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175.95330739299609"/>
    <x v="564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237.88235294117646"/>
    <x v="174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488.05076142131981"/>
    <x v="565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224.06666666666669"/>
    <x v="167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8.126436781609197"/>
    <x v="27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45.847222222222221"/>
    <x v="95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117.31541218637993"/>
    <x v="566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217.30909090909088"/>
    <x v="229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112.28571428571428"/>
    <x v="72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72.51898734177216"/>
    <x v="192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212.30434782608697"/>
    <x v="358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239.74657534246577"/>
    <x v="567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81.93548387096774"/>
    <x v="339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64.13114754098362"/>
    <x v="227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1.6375968992248062"/>
    <x v="356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49.64385964912281"/>
    <x v="56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9.70652173913042"/>
    <x v="8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49.217948717948715"/>
    <x v="109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2.232323232323225"/>
    <x v="569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13.05813953488372"/>
    <x v="373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4.635416666666671"/>
    <x v="109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59.58666666666667"/>
    <x v="493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81.42"/>
    <x v="570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2.444767441860463"/>
    <x v="57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9.9141184124918666"/>
    <x v="483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26.694444444444443"/>
    <x v="171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62.957446808510639"/>
    <x v="415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161.35593220338984"/>
    <x v="84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x v="49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96.9379310344827"/>
    <x v="57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70.094158075601371"/>
    <x v="428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60"/>
    <x v="356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367.0985915492958"/>
    <x v="573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1109"/>
    <x v="175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19.028784648187631"/>
    <x v="268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26.87755102040816"/>
    <x v="54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34.63636363636363"/>
    <x v="192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4.5731034482758623"/>
    <x v="406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x v="12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19.29824561403508"/>
    <x v="287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96.02777777777777"/>
    <x v="574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84.694915254237287"/>
    <x v="493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355.7837837837838"/>
    <x v="287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386.40909090909093"/>
    <x v="512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792.23529411764707"/>
    <x v="242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37.03393665158373"/>
    <x v="57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338.20833333333337"/>
    <x v="493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108.22784810126582"/>
    <x v="576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60.757639620653315"/>
    <x v="57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7.725490196078432"/>
    <x v="3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228.3934426229508"/>
    <x v="578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1.615194054500414"/>
    <x v="526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73.875"/>
    <x v="23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54.92592592592592"/>
    <x v="1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322.14999999999998"/>
    <x v="382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3.957142857142856"/>
    <x v="109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864.1"/>
    <x v="4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43.26245847176079"/>
    <x v="579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40.281762295081968"/>
    <x v="580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178.22388059701493"/>
    <x v="581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4.930555555555557"/>
    <x v="5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145.93648334624322"/>
    <x v="582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152.46153846153848"/>
    <x v="345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67.129542790152414"/>
    <x v="583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40.307692307692307"/>
    <x v="45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16.79032258064518"/>
    <x v="584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52.117021276595743"/>
    <x v="251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499.58333333333337"/>
    <x v="3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87.679487179487182"/>
    <x v="251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113.17346938775511"/>
    <x v="585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426.54838709677421"/>
    <x v="22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7.632653061224488"/>
    <x v="51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52.496810772501767"/>
    <x v="586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157.46762589928059"/>
    <x v="587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72.939393939393938"/>
    <x v="192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60.565789473684205"/>
    <x v="279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56.791291291291287"/>
    <x v="82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6.542754275427541"/>
    <x v="588"/>
    <x v="1"/>
    <s v="USD"/>
    <x v="878"/>
    <x v="877"/>
    <b v="0"/>
    <b v="0"/>
    <s v="food/food trucks"/>
    <x v="0"/>
    <x v="0"/>
  </r>
  <r>
    <m/>
    <m/>
    <m/>
    <m/>
    <m/>
    <m/>
    <x v="4"/>
    <m/>
    <x v="589"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040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31.478782287822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58.976190476190467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69.276315789473685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3.6184210526315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20.961538461538463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327.57777777777778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19.932788374205266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51.741935483870968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66.11538461538464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48.095238095238095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89.349206349206341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245.11904761904765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66.769503546099301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7.3078817733990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649.47058823529414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59.39125295508273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66.912087912087912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8.52960000000000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12.24279210925646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40.992553191489364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128.07106598984771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332.04444444444448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112.83225108225108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216.43636363636364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48.199069767441863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79.95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105.22553516819573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328.89978213507629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60.61111111111111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310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86.80792079207920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77.8207171314741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50.80645161290323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50.30119521912351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57.28571428571431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39.98765432098764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325.32258064516128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0.777777777777779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69.06818181818181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212.92857142857144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443.94444444444446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185.9390243902439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658.8125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7.684210526315788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114.78378378378378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5.26666666666665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386.97297297297297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189.625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1.867805186590772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4.15277777777777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140.40909090909091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89.86666666666666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77.96969696969697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43.66249999999999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15.27586206896552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27.11111111111114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275.07142857142861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44.3704883227176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92.74598393574297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722.6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.85106382978723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97.642857142857139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.14754098360655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45.068965517241381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162.38567493112947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54.52631578947367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24.063291139240505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123.74140625000001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108.06666666666666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670.33333333333326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660.92857142857144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122.46153846153847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50.57731958762886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78.106590724165997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46.94736842105263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00.8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69.59861591695502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637.4545454545455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225.33928571428569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497.3000000000002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7.590225563909776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32.36942675159236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131.22448979591837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167.63513513513513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61.984886649874063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260.75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252.58823529411765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78.61538461538461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48.404406999351913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258.875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0.548713235294116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303.68965517241378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112.99999999999999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17.37876614060258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926.69230769230762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33.692229038854805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96.7236842105263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021.4444444444445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281.67567567567568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24.610000000000003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43.14010067114094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44.544117647058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359.1282051282051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186.48571428571427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595.26666666666665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9.21153846153846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14.962780898876405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19.9560260586319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268.82978723404256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376.8787878787878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727.15789473684208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87.21175764847029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8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173.9387755102041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117.61111111111111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214.96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49.49667110519306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219.33995584988963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64.367690058479525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18.622397298818232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367.76923076923077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59.90566037735849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38.633185349611544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51.42151162790698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60.334277620396605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3.202693602693603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155.46875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100.8597449908925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116.18181818181819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310.77777777777777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89.73668341708543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71.27272727272728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3.2862318840579712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261.77777777777777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96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20.896851248642779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223.16363636363636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1.59097978227061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230.03999999999996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35.59259259259261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29.1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236.512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17.25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12.49397590361446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21.02150537634408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219.87096774193549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4.16690962099124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423.06746987951806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92.984160506863773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58.756567425569173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65.022222222222226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3.939560439560438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52.66666666666666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220.95238095238096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0.01150627615063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2.3125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8.181818181818187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49.7377049180327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53.25714285714284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0.16943521594683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121.99004424778761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137.1326530612244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415.53846153846149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31.30913348946136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424.08154506437768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2.9388623072833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.63265306122449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82.87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63.01447776628748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894.66666666666674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26.191501103752756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4.83478260869564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416.47680412371136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96.208333333333329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7.7191011235954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308.45714285714286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61.80232558139534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722.32472324723244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69.117647058823522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293.0555555555555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71.8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1.934684684684683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229.87375415282392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2.012195121951223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23.525352848928385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68.594594594594597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952380952380956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19.992957746478872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5.636363636363633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2.7605633802817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361.75316455696202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63.146341463414636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298.20475319926874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9.5585443037974684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53.777777777777779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681.19047619047615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8.831325301204828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134.40792216817235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3.3719999999999999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431.8461538461538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38.844444444444441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25.7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101.12239715591672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21.188688946015425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67.425531914893625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94.923371647509583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51.85185185185185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195.16382252559728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023.1428571428571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3.841836734693878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55.07066557107643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44.753477588871718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215.94736842105263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332.12709832134288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8.4430379746835449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98.62551440329218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7.97916666666669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.8109965635738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403.63930885529157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60.1740412979351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366.63333333333333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68.72085385878489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119.90717911530093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193.68925233644859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420.16666666666669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76.70833333333332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171.2647058823529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157.89473684210526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09.08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41.73255813953488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10.944303797468354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159.3763440860215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422.41666666666669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97.71875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418.78911564625849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1632047477745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127.7261904761904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45.21739130434781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69.71428571428578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509.34482758620686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325.5333333333333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32.61616161616166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1.3387096774193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73.32520325203251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54.084507042253513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626.29999999999995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9.02139917695473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184.89130434782609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20.16770186335404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23.390243902439025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146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268.4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597.5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157.69841269841268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31.201660735468568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313.41176470588238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370.89655172413791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62.66447368421052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123.08163265306122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76.766756032171585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33.62012987012989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180.53333333333333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252.62857142857143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7.176538240368025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1.2706571242680547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304.0097847358121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137.23076923076923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32.208333333333336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241.51282051282053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96.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1066.4285714285716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325.88888888888891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170.70000000000002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581.44000000000005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91.520972644376897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08.04761904761904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18.72839506172839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83.193877551020407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706.33333333333337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7.446030330062445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209.73015873015873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97.785714285714292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1684.25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54.402135231316727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456.6111111111110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9.8219178082191778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16.384615384615383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339.6666666666667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5.650077760497666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54.950819672131146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94.236111111111114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143.91428571428571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51.421052631578945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1344.6666666666667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31.844940867279899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2.617647058823536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546.14285714285722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286.21428571428572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.907692307692307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132.13677811550153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74.07783417935702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.292682926829272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20.333333333333332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203.36507936507937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10.2284263959391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5.31818181818181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294.7142857142857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3.89473684210526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66.67708333333332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19.227272727272727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5.842105263157894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38.702380952380956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9.5876777251184837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94.144366197183089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166.562340966921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4.134831460674157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164.05633802816902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90.723076923076931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46.194444444444443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8.53846153846154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133.56231003039514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2.896588486140725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84.95548961424333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443.72727272727275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199.980676328502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123.95833333333333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86.61329305135951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114.28538550057536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97.032531824611041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22.8190476190476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79.14326647564468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79.951577402787962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94.242587601078171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84.669291338582681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66.521920668058456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53.922222222222224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41.983299595141702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14.69479695431472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34.475000000000001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400.7777777777778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71.770351758793964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53.074115044247783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127.70715249662618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4.892857142857139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410.59821428571428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123.73770491803278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58.973684210526315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36.892473118279568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84.9130434782608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11.81443298969072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298.7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26.3517587939698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73.56363636363636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371.75675675675677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60.19230769230771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616.3333333333335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733.4375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592.11111111111109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18.888888888888889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76.80769230769232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273.01851851851848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159.36331255565449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67.869978858350947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591.5555555555554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30.18222222222221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13.185782556750297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4.777777777777779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361.02941176470591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0.257545271629779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13.962962962962964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0.444444444444443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160.32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83.9433962264151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3.769230769230766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225.38095238095238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172.00961538461539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46.16709511568124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76.42361623616236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39.26146788990826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1.270034843205574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22.11084337349398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186.54166666666669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7.2731788079470201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65.642371234207957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228.96178343949046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469.37499999999994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130.1126760563380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7.0542299349240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173.8641975308642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717.76470588235293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3.850976361767728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1530.2222222222222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.356164383561641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86.220633299284984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315.58486707566465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89.618243243243242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82.14503816793894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355.88235294117646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31.83695652173913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46.315634218289084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36.132726089785294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104.62820512820512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668.85714285714289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62.072823218997364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84.699787460148784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11.059030837004405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3.838781575037146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55.470588235294116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57.399511301160658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123.43497363796135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128.4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63.98936170212765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127.29885057471265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0.638024357239512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40.470588235294116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287.66666666666663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572.94444444444446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112.90429799426933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46.387573964497044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90.675916230366497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7.740740740740748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92.49019607843135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82.714285714285722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54.163920922570021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6.722222222222221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16.87664041994749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1052.1538461538462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23.07407407407408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178.63855421686748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355.28169014084506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161.90634146341463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24.91428571428571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98.72222222222223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4.752688172043008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176.41935483870967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511.38095238095235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82.044117647058826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24.326030927835053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50.482758620689658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967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122.84501347708894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63.4375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56.331688596491226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4.074999999999996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118.37253218884121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04.1243169398907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6.64000000000000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351.2011834319526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90.063492063492063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171.625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141.04655870445345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30.57944915254237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108.16455696202532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133.45505617977528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87.85106382978722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332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5.21428571428578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40.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84.42857142857144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85.80555555555554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319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39.234070221066318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78.14000000000001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365.15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113.94594594594594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29.828720626631856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54.270588235294113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36.3415697674418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512.91666666666663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100.65116279069768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81.348423194303152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16.404761904761905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2.774617067833695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260.20608108108109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30.73289183222958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13.5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178.62556663644605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220.0566037735849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1.5108695652174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91.5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305.34683098591546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23.99528795811518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723.77777777777771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47.36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414.49999999999994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0.90696409140369971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34.173469387755098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23.948810754912099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48.072649572649574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70.145182291666657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529.92307692307691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180.32549019607845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92.32000000000000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13.901001112347053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927.07777777777767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39.857142857142861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112.22929936305732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70.92581602373887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19.08974358974358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24.017591339648174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139.31868131868131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9.277108433734945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22.439077144917089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55.779069767441861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42.523125996810208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112.00000000000001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7.0681818181818183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74563871693867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425.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145.5394736842105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32.453465346534657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0.33333333333326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83.904860392967933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84.19047619047619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55.95180722891567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99.6194503171247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.300000000000011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11.254901960784313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91.740952380952379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95.521156936261391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502.8749999999999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159.2439446366781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15.022446689113355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482.03846153846149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9.96938775510205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17.22156398104266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37.695968274950431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2.653061224489804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65.98113207547169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24.205617977528089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2.5064935064935066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6.329799764428738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276.5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88.80357142857143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163.57142857142856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969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70.91376701966715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284.21355932203392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58.6329816768462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8.51111111111112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43.975381008206334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151.66315789473683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223.63492063492063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239.75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199.33333333333334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37.34482758620689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0.9696106362773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794.1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369.7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12.81818181818181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138.02702702702703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83.813278008298752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204.60063224446787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44.344086021505376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18.60294117647058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186.03314917127071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237.33830845771143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05.65384615384613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4.400000000000006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111.88059701492537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369.14814814814815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62.930372148859547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.927835051546396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18.853658536585368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16.754404145077721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101.11290322580646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41.5022831050228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64.01666666666666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52.080459770114942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322.40211640211641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19.50810185185186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46.79775280898878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950.57142857142856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72.893617021276597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79.008248730964468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64.721518987341781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2.028169014084511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37.6666666666667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12.910076530612244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154.84210526315789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.0991735537190088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208.52773826458036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99.683544303797461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01.59756097560978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162.09032258064516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3.6436208125445471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206.63492063492063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28.23628691983123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19.66037735849055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170.73055242390078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87.21212121212122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88.38235294117646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131.29869186046511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283.97435897435901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20.41999999999999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419.0560747663551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3.853658536585368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39.4354838709677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174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155.49056603773585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.44705882352943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189.515625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249.71428571428572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48.860523665659613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28.461970393057683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268.02325581395348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619.80078125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3.1301587301587301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159.92152704135739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279.3921568627450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77.373333333333335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206.32812500000003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694.25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151.78947368421052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64.58207217694995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2.873684210526314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10.39864864864865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42.859916782246884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83.119402985074629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78.531302876480552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114.09352517985612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64.537683358624179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79.411764705882348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11.419117647058824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56.186046511627907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16.501669449081803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19.96808510638297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45.45652173913044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221.38255033557047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48.396694214876035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92.911504424778755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88.599797365754824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41.4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63.056795131845846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48.48233360723089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88.47941026944585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126.84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38.833333333333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08.38857142857148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191.47826086956522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42.127533783783782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8.2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60.064638783269963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47.232808616404313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81.736263736263737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54.187265917603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97.868131868131869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77.239999999999995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33.464735516372798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39.58823529411765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64.032258064516128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176.15942028985506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20.33818181818182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358.64754098360658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468.85802469135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22.05635245901641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55.931783729156137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3.660714285714285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33.53837141183363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122.97938144329896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89.749598715890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83.622641509433961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17.968844221105527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1036.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97.405219780219781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86.386203150461711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50.16666666666666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358.43478260869563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542.85714285714289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67.500714285714281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91.74666666666667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932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429.2758620689655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0.65753424657535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226.61111111111109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142.38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90.633333333333326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3.966740576496676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84.131868131868131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33.93478260869566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59.042047531992694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152.80062063615205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446.69121140142522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84.391891891891888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75.02692307692308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4.137931034482754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311.87381703470032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22.78160919540231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99.026517383618156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27.8468634686346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58.61643835616439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707.05882352941171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42.3877551020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47.8604651162790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20.322580645161288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1840.625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61.94202898550725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472.82077922077923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24.46610169491525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517.65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7.64285714285714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100.2048192771084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53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7.091954022988503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4.392394822006473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156.50721649484535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270.40816326530609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34.05952380952382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50.398033126293996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88.815837937384899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65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7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85.66071428571428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412.6631944444444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90.25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1.984615384615381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527.00632911392404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319.14285714285711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354.18867924528303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32.896103896103895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35.8918918918919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2.0843373493975905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6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30.037735849056602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179.1666666666665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26.0833333333335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2.92307692307692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712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0.304347826086957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212.50896057347671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28.85714285714286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34.959979476654695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157.29069767441862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32.30555555555554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92.448275862068968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256.70212765957444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168.47017045454547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166.57777777777778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772.07692307692309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06.8571428571428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564.20608108108115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68.426865671641792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34.351966873706004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655.4545454545455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77.2571428571428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113.17857142857144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728.18181818181824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208.33333333333334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31.171232876712331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6.967078189300416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231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86.86783439490446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70.74418604651163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49.446428571428569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113.359625668449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190.55555555555554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135.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.297872340425531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65.544223826714799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49.02665245202558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787.92307692307691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0.306347746090154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06.29411764705883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0.735632183908038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215.31372549019611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41.22972972972974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115.33745781777279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93.1194029850746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729.73333333333335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99.6633986928104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88.166666666666671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37.233333333333334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30.540075309306079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25.714285714285712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34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185.909090909091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25.39393939393939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14.394366197183098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14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09.63157894736841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88.47058823529412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87.008284023668637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202.9130434782609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97.03225806451613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107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68.73076923076923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50.845360824742272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180.2857142857142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264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30.44230769230769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62.880681818181813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193.125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77.102702702702715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25.5276381909547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239.4062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92.1875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30.23333333333335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615.21739130434787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368.79532163742692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094.8571428571429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50.662921348314605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800.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91.28571428571428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349.9666666666667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357.07317073170731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6.48941176470588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387.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457.0357142857142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266.69565217391306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51.34375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1.1710526315789473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108.97734294541709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315.1759259259259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57.69117647058823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53.8082191780822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89.738979118329468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75.135802469135797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52.8813559322034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138.90625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90.18181818181819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100.24333619948409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42.75824175824175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563.13333333333333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0.715909090909086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9.3977272727272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97.54935622317598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508.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237.74468085106383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338.46875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133.08955223880596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207.79999999999998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51.122448979591837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652.05847953216369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113.63099415204678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102.37606837606839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356.58333333333331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139.86792452830187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69.45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35.534246575342465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251.65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05.87500000000001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187.42857142857144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386.78571428571428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347.07142857142856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185.82098765432099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43.241247264770237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162.4375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84.84285714285716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23.703520691785052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89.870129870129873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72.6041958041958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170.04255319148936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.28503562945369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46.93532338308455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9.177215189873422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25.433734939759034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77.400977995110026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37.481481481481481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43.79999999999995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28.52189349112427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38.948339483394832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0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237.91176470588232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64.03629976580795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118.27777777777777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84.824037184594957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29.346153846153843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09.89655172413794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69.78571428571431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15.95907738095239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258.59999999999997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230.58333333333331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28.21428571428572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188.70588235294116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6.9511889862327907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774.43434343434342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.693181818181817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52.479620323841424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407.09677419354841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6.17857142857144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252.42857142857144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.729268292682927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2.230769230769232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163.98734177215189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62.98181818181817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20.252747252747252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19.24083769633506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478.94444444444446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9.556634304207122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198.94827586206895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5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0.621082621082621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57.4375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55.62827640984909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36.297297297297298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58.25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237.39473684210526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58.75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182.56603773584905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0.75436408977556113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175.95330739299609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237.88235294117646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488.05076142131981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224.06666666666669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8.126436781609197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45.8472222222222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117.31541218637993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217.30909090909088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112.2857142857142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72.51898734177216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212.30434782608697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239.74657534246577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81.93548387096774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64.13114754098362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1.637596899224806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49.64385964912281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9.70652173913042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49.21794871794871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2.232323232323225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13.05813953488372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4.635416666666671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59.58666666666667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81.42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2.444767441860463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9.9141184124918666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26.694444444444443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62.957446808510639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161.35593220338984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96.9379310344827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70.094158075601371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60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367.098591549295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1109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19.028784648187631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26.87755102040816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34.63636363636363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4.5731034482758623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19.2982456140350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96.02777777777777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84.694915254237287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355.7837837837838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386.40909090909093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792.23529411764707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37.0339366515837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338.20833333333337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108.22784810126582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60.757639620653315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7.725490196078432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228.3934426229508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1.615194054500414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73.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54.92592592592592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322.14999999999998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3.957142857142856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864.1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43.26245847176079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40.281762295081968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178.22388059701493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4.930555555555557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145.93648334624322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152.46153846153848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67.129542790152414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40.307692307692307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16.79032258064518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52.117021276595743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499.58333333333337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87.679487179487182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113.17346938775511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426.54838709677421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7.632653061224488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52.496810772501767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157.46762589928059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72.939393939393938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60.565789473684205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56.791291291291287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6.542754275427541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DC54-1A96-4DC7-9214-374C5482F7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52737-0940-4053-8DB1-2566ACE9FD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name="Parent Category"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6F9D-45D2-406E-A934-1428662C16E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" sqref="A2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25" style="9" bestFit="1" customWidth="1"/>
    <col min="7" max="7" width="12.5" bestFit="1" customWidth="1"/>
    <col min="8" max="8" width="20.125" style="9" bestFit="1" customWidth="1"/>
    <col min="9" max="9" width="17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5.75" style="14" bestFit="1" customWidth="1"/>
    <col min="15" max="15" width="14.625" style="14" bestFit="1" customWidth="1"/>
    <col min="16" max="16" width="13.125" bestFit="1" customWidth="1"/>
    <col min="17" max="17" width="12.5" bestFit="1" customWidth="1"/>
    <col min="18" max="18" width="27.6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8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2093</v>
      </c>
      <c r="O1" s="12" t="s">
        <v>2094</v>
      </c>
      <c r="P1" s="1" t="s">
        <v>10</v>
      </c>
      <c r="Q1" s="1" t="s">
        <v>11</v>
      </c>
      <c r="R1" s="1" t="s">
        <v>2028</v>
      </c>
      <c r="S1" s="1" t="s">
        <v>2085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 s="9">
        <f>(E2/D2)*100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">
        <v>2052</v>
      </c>
      <c r="T2" t="s">
        <v>2053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 s="9">
        <f t="shared" ref="H3:H66" si="1">(E3/D3)*100</f>
        <v>1040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2054</v>
      </c>
      <c r="T3" t="s">
        <v>2055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 s="9">
        <f t="shared" si="1"/>
        <v>131.4787822878229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">
        <v>2056</v>
      </c>
      <c r="T4" t="s">
        <v>2057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 s="9">
        <f t="shared" si="1"/>
        <v>58.976190476190467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">
        <v>2054</v>
      </c>
      <c r="T5" t="s">
        <v>2055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 s="9">
        <f t="shared" si="1"/>
        <v>69.276315789473685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">
        <v>2058</v>
      </c>
      <c r="T6" t="s">
        <v>2059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 s="9">
        <f t="shared" si="1"/>
        <v>173.61842105263159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">
        <v>2058</v>
      </c>
      <c r="T7" t="s">
        <v>2059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 s="9">
        <f t="shared" si="1"/>
        <v>20.961538461538463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">
        <v>2060</v>
      </c>
      <c r="T8" t="s">
        <v>2061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 s="9">
        <f t="shared" si="1"/>
        <v>327.57777777777778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">
        <v>2058</v>
      </c>
      <c r="T9" t="s">
        <v>2059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 s="9">
        <f t="shared" si="1"/>
        <v>19.932788374205266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">
        <v>2058</v>
      </c>
      <c r="T10" t="s">
        <v>2059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 s="9">
        <f t="shared" si="1"/>
        <v>51.741935483870968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">
        <v>2054</v>
      </c>
      <c r="T11" t="s">
        <v>2062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 s="9">
        <f t="shared" si="1"/>
        <v>266.11538461538464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">
        <v>2060</v>
      </c>
      <c r="T12" t="s">
        <v>2063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 s="9">
        <f t="shared" si="1"/>
        <v>48.095238095238095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">
        <v>2058</v>
      </c>
      <c r="T13" t="s">
        <v>2059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 s="9">
        <f t="shared" si="1"/>
        <v>89.349206349206341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">
        <v>2060</v>
      </c>
      <c r="T14" t="s">
        <v>2063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 s="9">
        <f t="shared" si="1"/>
        <v>245.11904761904765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">
        <v>2054</v>
      </c>
      <c r="T15" t="s">
        <v>2064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 s="9">
        <f t="shared" si="1"/>
        <v>66.769503546099301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">
        <v>2054</v>
      </c>
      <c r="T16" t="s">
        <v>2064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 s="9">
        <f t="shared" si="1"/>
        <v>47.307881773399011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">
        <v>2056</v>
      </c>
      <c r="T17" t="s">
        <v>2065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 s="9">
        <f t="shared" si="1"/>
        <v>649.47058823529414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">
        <v>2066</v>
      </c>
      <c r="T18" t="s">
        <v>2067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 s="9">
        <f t="shared" si="1"/>
        <v>159.39125295508273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">
        <v>2060</v>
      </c>
      <c r="T19" t="s">
        <v>2068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 s="9">
        <f t="shared" si="1"/>
        <v>66.912087912087912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">
        <v>2058</v>
      </c>
      <c r="T20" t="s">
        <v>2059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 s="9">
        <f t="shared" si="1"/>
        <v>48.529600000000002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">
        <v>2058</v>
      </c>
      <c r="T21" t="s">
        <v>2059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 s="9">
        <f t="shared" si="1"/>
        <v>112.24279210925646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">
        <v>2060</v>
      </c>
      <c r="T22" t="s">
        <v>2063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 s="9">
        <f t="shared" si="1"/>
        <v>40.992553191489364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">
        <v>2058</v>
      </c>
      <c r="T23" t="s">
        <v>2059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 s="9">
        <f t="shared" si="1"/>
        <v>128.07106598984771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">
        <v>2058</v>
      </c>
      <c r="T24" t="s">
        <v>2059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 s="9">
        <f t="shared" si="1"/>
        <v>332.04444444444448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">
        <v>2060</v>
      </c>
      <c r="T25" t="s">
        <v>2061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 s="9">
        <f t="shared" si="1"/>
        <v>112.83225108225108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">
        <v>2056</v>
      </c>
      <c r="T26" t="s">
        <v>2065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 s="9">
        <f t="shared" si="1"/>
        <v>216.43636363636364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">
        <v>2069</v>
      </c>
      <c r="T27" t="s">
        <v>2070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 s="9">
        <f t="shared" si="1"/>
        <v>48.199069767441863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">
        <v>2058</v>
      </c>
      <c r="T28" t="s">
        <v>2059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 s="9">
        <f t="shared" si="1"/>
        <v>79.95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">
        <v>2054</v>
      </c>
      <c r="T29" t="s">
        <v>2055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 s="9">
        <f t="shared" si="1"/>
        <v>105.22553516819573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">
        <v>2058</v>
      </c>
      <c r="T30" t="s">
        <v>2059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 s="9">
        <f t="shared" si="1"/>
        <v>328.89978213507629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">
        <v>2060</v>
      </c>
      <c r="T31" t="s">
        <v>2071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 s="9">
        <f t="shared" si="1"/>
        <v>160.61111111111111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">
        <v>2060</v>
      </c>
      <c r="T32" t="s">
        <v>2068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 s="9">
        <f t="shared" si="1"/>
        <v>310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">
        <v>2069</v>
      </c>
      <c r="T33" t="s">
        <v>2070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 s="9">
        <f t="shared" si="1"/>
        <v>86.807920792079202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">
        <v>2060</v>
      </c>
      <c r="T34" t="s">
        <v>2061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 s="9">
        <f t="shared" si="1"/>
        <v>377.82071713147411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">
        <v>2058</v>
      </c>
      <c r="T35" t="s">
        <v>2059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 s="9">
        <f t="shared" si="1"/>
        <v>150.80645161290323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">
        <v>2060</v>
      </c>
      <c r="T36" t="s">
        <v>2061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 s="9">
        <f t="shared" si="1"/>
        <v>150.30119521912351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">
        <v>2060</v>
      </c>
      <c r="T37" t="s">
        <v>2063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 s="9">
        <f t="shared" si="1"/>
        <v>157.28571428571431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">
        <v>2058</v>
      </c>
      <c r="T38" t="s">
        <v>2059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 s="9">
        <f t="shared" si="1"/>
        <v>139.98765432098764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">
        <v>2066</v>
      </c>
      <c r="T39" t="s">
        <v>2072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 s="9">
        <f t="shared" si="1"/>
        <v>325.32258064516128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">
        <v>2073</v>
      </c>
      <c r="T40" t="s">
        <v>2074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 s="9">
        <f t="shared" si="1"/>
        <v>50.777777777777779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">
        <v>2058</v>
      </c>
      <c r="T41" t="s">
        <v>2059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 s="9">
        <f t="shared" si="1"/>
        <v>169.06818181818181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">
        <v>2056</v>
      </c>
      <c r="T42" t="s">
        <v>2065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 s="9">
        <f t="shared" si="1"/>
        <v>212.92857142857144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">
        <v>2054</v>
      </c>
      <c r="T43" t="s">
        <v>2055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 s="9">
        <f t="shared" si="1"/>
        <v>443.94444444444446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">
        <v>2052</v>
      </c>
      <c r="T44" t="s">
        <v>2053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 s="9">
        <f t="shared" si="1"/>
        <v>185.9390243902439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">
        <v>2066</v>
      </c>
      <c r="T45" t="s">
        <v>2075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 s="9">
        <f t="shared" si="1"/>
        <v>658.8125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">
        <v>2066</v>
      </c>
      <c r="T46" t="s">
        <v>2072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 s="9">
        <f t="shared" si="1"/>
        <v>47.684210526315788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">
        <v>2058</v>
      </c>
      <c r="T47" t="s">
        <v>2059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 s="9">
        <f t="shared" si="1"/>
        <v>114.78378378378378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">
        <v>2054</v>
      </c>
      <c r="T48" t="s">
        <v>2055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 s="9">
        <f t="shared" si="1"/>
        <v>475.26666666666665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">
        <v>2058</v>
      </c>
      <c r="T49" t="s">
        <v>2059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 s="9">
        <f t="shared" si="1"/>
        <v>386.97297297297297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">
        <v>2058</v>
      </c>
      <c r="T50" t="s">
        <v>2059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 s="9">
        <f t="shared" si="1"/>
        <v>189.625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">
        <v>2054</v>
      </c>
      <c r="T51" t="s">
        <v>2055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 s="9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">
        <v>2054</v>
      </c>
      <c r="T52" t="s">
        <v>2076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 s="9">
        <f t="shared" si="1"/>
        <v>91.867805186590772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">
        <v>2056</v>
      </c>
      <c r="T53" t="s">
        <v>2065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 s="9">
        <f t="shared" si="1"/>
        <v>34.152777777777779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">
        <v>2058</v>
      </c>
      <c r="T54" t="s">
        <v>2059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 s="9">
        <f t="shared" si="1"/>
        <v>140.40909090909091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">
        <v>2060</v>
      </c>
      <c r="T55" t="s">
        <v>2063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 s="9">
        <f t="shared" si="1"/>
        <v>89.86666666666666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">
        <v>2056</v>
      </c>
      <c r="T56" t="s">
        <v>2065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 s="9">
        <f t="shared" si="1"/>
        <v>177.96969696969697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">
        <v>2054</v>
      </c>
      <c r="T57" t="s">
        <v>2077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 s="9">
        <f t="shared" si="1"/>
        <v>143.66249999999999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">
        <v>2056</v>
      </c>
      <c r="T58" t="s">
        <v>2065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 s="9">
        <f t="shared" si="1"/>
        <v>215.27586206896552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">
        <v>2069</v>
      </c>
      <c r="T59" t="s">
        <v>2070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 s="9">
        <f t="shared" si="1"/>
        <v>227.11111111111114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">
        <v>2058</v>
      </c>
      <c r="T60" t="s">
        <v>2059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 s="9">
        <f t="shared" si="1"/>
        <v>275.07142857142861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">
        <v>2058</v>
      </c>
      <c r="T61" t="s">
        <v>2059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 s="9">
        <f t="shared" si="1"/>
        <v>144.37048832271762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">
        <v>2058</v>
      </c>
      <c r="T62" t="s">
        <v>2059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 s="9">
        <f t="shared" si="1"/>
        <v>92.74598393574297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">
        <v>2058</v>
      </c>
      <c r="T63" t="s">
        <v>2059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 s="9">
        <f t="shared" si="1"/>
        <v>722.6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">
        <v>2056</v>
      </c>
      <c r="T64" t="s">
        <v>2057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 s="9">
        <f t="shared" si="1"/>
        <v>11.851063829787234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">
        <v>2058</v>
      </c>
      <c r="T65" t="s">
        <v>2059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 s="9">
        <f t="shared" si="1"/>
        <v>97.642857142857139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">
        <v>2056</v>
      </c>
      <c r="T66" t="s">
        <v>2057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4">(E67/D67)*100</f>
        <v>236.14754098360655</v>
      </c>
      <c r="G67" t="s">
        <v>20</v>
      </c>
      <c r="H67" s="9">
        <f t="shared" ref="H67:H130" si="5">(E67/D67)*100</f>
        <v>236.14754098360655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6">(((L67/60)/60)/24)+DATE(1970,1,1)</f>
        <v>40570.25</v>
      </c>
      <c r="O67" s="14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2058</v>
      </c>
      <c r="T67" t="s">
        <v>2059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45.068965517241381</v>
      </c>
      <c r="G68" t="s">
        <v>14</v>
      </c>
      <c r="H68" s="9">
        <f t="shared" si="5"/>
        <v>45.068965517241381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6"/>
        <v>42102.208333333328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t="s">
        <v>2058</v>
      </c>
      <c r="T68" t="s">
        <v>2059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162.38567493112947</v>
      </c>
      <c r="G69" t="s">
        <v>20</v>
      </c>
      <c r="H69" s="9">
        <f t="shared" si="5"/>
        <v>162.38567493112947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6"/>
        <v>40203.25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t="s">
        <v>2056</v>
      </c>
      <c r="T69" t="s">
        <v>2065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254.52631578947367</v>
      </c>
      <c r="G70" t="s">
        <v>20</v>
      </c>
      <c r="H70" s="9">
        <f t="shared" si="5"/>
        <v>254.52631578947367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6"/>
        <v>42943.208333333328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t="s">
        <v>2058</v>
      </c>
      <c r="T70" t="s">
        <v>2059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24.063291139240505</v>
      </c>
      <c r="G71" t="s">
        <v>74</v>
      </c>
      <c r="H71" s="9">
        <f t="shared" si="5"/>
        <v>24.063291139240505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6"/>
        <v>40531.25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t="s">
        <v>2058</v>
      </c>
      <c r="T71" t="s">
        <v>2059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123.74140625000001</v>
      </c>
      <c r="G72" t="s">
        <v>20</v>
      </c>
      <c r="H72" s="9">
        <f t="shared" si="5"/>
        <v>123.74140625000001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6"/>
        <v>40484.208333333336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t="s">
        <v>2058</v>
      </c>
      <c r="T72" t="s">
        <v>2059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108.06666666666666</v>
      </c>
      <c r="G73" t="s">
        <v>20</v>
      </c>
      <c r="H73" s="9">
        <f t="shared" si="5"/>
        <v>108.06666666666666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6"/>
        <v>43799.25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t="s">
        <v>2058</v>
      </c>
      <c r="T73" t="s">
        <v>2059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670.33333333333326</v>
      </c>
      <c r="G74" t="s">
        <v>20</v>
      </c>
      <c r="H74" s="9">
        <f t="shared" si="5"/>
        <v>670.33333333333326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6"/>
        <v>42186.208333333328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t="s">
        <v>2060</v>
      </c>
      <c r="T74" t="s">
        <v>2068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660.92857142857144</v>
      </c>
      <c r="G75" t="s">
        <v>20</v>
      </c>
      <c r="H75" s="9">
        <f t="shared" si="5"/>
        <v>660.92857142857144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6"/>
        <v>42701.25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t="s">
        <v>2054</v>
      </c>
      <c r="T75" t="s">
        <v>2077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122.46153846153847</v>
      </c>
      <c r="G76" t="s">
        <v>20</v>
      </c>
      <c r="H76" s="9">
        <f t="shared" si="5"/>
        <v>122.46153846153847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6"/>
        <v>42456.208333333328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t="s">
        <v>2054</v>
      </c>
      <c r="T76" t="s">
        <v>2076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150.57731958762886</v>
      </c>
      <c r="G77" t="s">
        <v>20</v>
      </c>
      <c r="H77" s="9">
        <f t="shared" si="5"/>
        <v>150.57731958762886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6"/>
        <v>43296.208333333328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t="s">
        <v>2073</v>
      </c>
      <c r="T77" t="s">
        <v>2074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78.106590724165997</v>
      </c>
      <c r="G78" t="s">
        <v>14</v>
      </c>
      <c r="H78" s="9">
        <f t="shared" si="5"/>
        <v>78.106590724165997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6"/>
        <v>42027.25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t="s">
        <v>2058</v>
      </c>
      <c r="T78" t="s">
        <v>2059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46.94736842105263</v>
      </c>
      <c r="G79" t="s">
        <v>14</v>
      </c>
      <c r="H79" s="9">
        <f t="shared" si="5"/>
        <v>46.94736842105263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6"/>
        <v>40448.208333333336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t="s">
        <v>2060</v>
      </c>
      <c r="T79" t="s">
        <v>2068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300.8</v>
      </c>
      <c r="G80" t="s">
        <v>20</v>
      </c>
      <c r="H80" s="9">
        <f t="shared" si="5"/>
        <v>300.8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6"/>
        <v>43206.208333333328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t="s">
        <v>2066</v>
      </c>
      <c r="T80" t="s">
        <v>2078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69.598615916955026</v>
      </c>
      <c r="G81" t="s">
        <v>14</v>
      </c>
      <c r="H81" s="9">
        <f t="shared" si="5"/>
        <v>69.598615916955026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6"/>
        <v>43267.208333333328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t="s">
        <v>2058</v>
      </c>
      <c r="T81" t="s">
        <v>2059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637.4545454545455</v>
      </c>
      <c r="G82" t="s">
        <v>20</v>
      </c>
      <c r="H82" s="9">
        <f t="shared" si="5"/>
        <v>637.4545454545455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6"/>
        <v>42976.208333333328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t="s">
        <v>2069</v>
      </c>
      <c r="T82" t="s">
        <v>2070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225.33928571428569</v>
      </c>
      <c r="G83" t="s">
        <v>20</v>
      </c>
      <c r="H83" s="9">
        <f t="shared" si="5"/>
        <v>225.33928571428569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6"/>
        <v>43062.25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t="s">
        <v>2054</v>
      </c>
      <c r="T83" t="s">
        <v>2055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1497.3000000000002</v>
      </c>
      <c r="G84" t="s">
        <v>20</v>
      </c>
      <c r="H84" s="9">
        <f t="shared" si="5"/>
        <v>1497.3000000000002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6"/>
        <v>43482.25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t="s">
        <v>2069</v>
      </c>
      <c r="T84" t="s">
        <v>2070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37.590225563909776</v>
      </c>
      <c r="G85" t="s">
        <v>14</v>
      </c>
      <c r="H85" s="9">
        <f t="shared" si="5"/>
        <v>37.590225563909776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6"/>
        <v>42579.208333333328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t="s">
        <v>2054</v>
      </c>
      <c r="T85" t="s">
        <v>2062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132.36942675159236</v>
      </c>
      <c r="G86" t="s">
        <v>20</v>
      </c>
      <c r="H86" s="9">
        <f t="shared" si="5"/>
        <v>132.36942675159236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6"/>
        <v>41118.208333333336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t="s">
        <v>2056</v>
      </c>
      <c r="T86" t="s">
        <v>2065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131.22448979591837</v>
      </c>
      <c r="G87" t="s">
        <v>20</v>
      </c>
      <c r="H87" s="9">
        <f t="shared" si="5"/>
        <v>131.22448979591837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6"/>
        <v>40797.208333333336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t="s">
        <v>2054</v>
      </c>
      <c r="T87" t="s">
        <v>2064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167.63513513513513</v>
      </c>
      <c r="G88" t="s">
        <v>20</v>
      </c>
      <c r="H88" s="9">
        <f t="shared" si="5"/>
        <v>167.63513513513513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6"/>
        <v>42128.208333333328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t="s">
        <v>2058</v>
      </c>
      <c r="T88" t="s">
        <v>2059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61.984886649874063</v>
      </c>
      <c r="G89" t="s">
        <v>14</v>
      </c>
      <c r="H89" s="9">
        <f t="shared" si="5"/>
        <v>61.984886649874063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6"/>
        <v>40610.25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t="s">
        <v>2054</v>
      </c>
      <c r="T89" t="s">
        <v>2055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260.75</v>
      </c>
      <c r="G90" t="s">
        <v>20</v>
      </c>
      <c r="H90" s="9">
        <f t="shared" si="5"/>
        <v>260.75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6"/>
        <v>42110.208333333328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t="s">
        <v>2066</v>
      </c>
      <c r="T90" t="s">
        <v>2078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252.58823529411765</v>
      </c>
      <c r="G91" t="s">
        <v>20</v>
      </c>
      <c r="H91" s="9">
        <f t="shared" si="5"/>
        <v>252.58823529411765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6"/>
        <v>40283.208333333336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t="s">
        <v>2058</v>
      </c>
      <c r="T91" t="s">
        <v>2059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78.615384615384613</v>
      </c>
      <c r="G92" t="s">
        <v>14</v>
      </c>
      <c r="H92" s="9">
        <f t="shared" si="5"/>
        <v>78.615384615384613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6"/>
        <v>42425.25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t="s">
        <v>2058</v>
      </c>
      <c r="T92" t="s">
        <v>2059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48.404406999351913</v>
      </c>
      <c r="G93" t="s">
        <v>14</v>
      </c>
      <c r="H93" s="9">
        <f t="shared" si="5"/>
        <v>48.404406999351913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6"/>
        <v>42588.208333333328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t="s">
        <v>2066</v>
      </c>
      <c r="T93" t="s">
        <v>2078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258.875</v>
      </c>
      <c r="G94" t="s">
        <v>20</v>
      </c>
      <c r="H94" s="9">
        <f t="shared" si="5"/>
        <v>258.875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6"/>
        <v>40352.208333333336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t="s">
        <v>2069</v>
      </c>
      <c r="T94" t="s">
        <v>2070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60.548713235294116</v>
      </c>
      <c r="G95" t="s">
        <v>74</v>
      </c>
      <c r="H95" s="9">
        <f t="shared" si="5"/>
        <v>60.548713235294116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6"/>
        <v>41202.208333333336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t="s">
        <v>2058</v>
      </c>
      <c r="T95" t="s">
        <v>2059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303.68965517241378</v>
      </c>
      <c r="G96" t="s">
        <v>20</v>
      </c>
      <c r="H96" s="9">
        <f t="shared" si="5"/>
        <v>303.68965517241378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6"/>
        <v>43562.208333333328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t="s">
        <v>2056</v>
      </c>
      <c r="T96" t="s">
        <v>2057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112.99999999999999</v>
      </c>
      <c r="G97" t="s">
        <v>20</v>
      </c>
      <c r="H97" s="9">
        <f t="shared" si="5"/>
        <v>112.99999999999999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6"/>
        <v>43752.208333333328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t="s">
        <v>2060</v>
      </c>
      <c r="T97" t="s">
        <v>2061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217.37876614060258</v>
      </c>
      <c r="G98" t="s">
        <v>20</v>
      </c>
      <c r="H98" s="9">
        <f t="shared" si="5"/>
        <v>217.37876614060258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6"/>
        <v>40612.25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t="s">
        <v>2058</v>
      </c>
      <c r="T98" t="s">
        <v>2059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926.69230769230762</v>
      </c>
      <c r="G99" t="s">
        <v>20</v>
      </c>
      <c r="H99" s="9">
        <f t="shared" si="5"/>
        <v>926.69230769230762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6"/>
        <v>42180.208333333328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t="s">
        <v>2052</v>
      </c>
      <c r="T99" t="s">
        <v>2053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33.692229038854805</v>
      </c>
      <c r="G100" t="s">
        <v>14</v>
      </c>
      <c r="H100" s="9">
        <f t="shared" si="5"/>
        <v>33.692229038854805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6"/>
        <v>42212.208333333328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t="s">
        <v>2069</v>
      </c>
      <c r="T100" t="s">
        <v>2070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196.7236842105263</v>
      </c>
      <c r="G101" t="s">
        <v>20</v>
      </c>
      <c r="H101" s="9">
        <f t="shared" si="5"/>
        <v>196.7236842105263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6"/>
        <v>41968.25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t="s">
        <v>2058</v>
      </c>
      <c r="T101" t="s">
        <v>2059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1</v>
      </c>
      <c r="G102" t="s">
        <v>14</v>
      </c>
      <c r="H102" s="9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6"/>
        <v>40835.208333333336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t="s">
        <v>2058</v>
      </c>
      <c r="T102" t="s">
        <v>2059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1021.4444444444445</v>
      </c>
      <c r="G103" t="s">
        <v>20</v>
      </c>
      <c r="H103" s="9">
        <f t="shared" si="5"/>
        <v>1021.4444444444445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6"/>
        <v>42056.25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t="s">
        <v>2054</v>
      </c>
      <c r="T103" t="s">
        <v>2062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281.67567567567568</v>
      </c>
      <c r="G104" t="s">
        <v>20</v>
      </c>
      <c r="H104" s="9">
        <f t="shared" si="5"/>
        <v>281.67567567567568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6"/>
        <v>43234.208333333328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t="s">
        <v>2056</v>
      </c>
      <c r="T104" t="s">
        <v>2065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24.610000000000003</v>
      </c>
      <c r="G105" t="s">
        <v>14</v>
      </c>
      <c r="H105" s="9">
        <f t="shared" si="5"/>
        <v>24.610000000000003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6"/>
        <v>40475.208333333336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t="s">
        <v>2054</v>
      </c>
      <c r="T105" t="s">
        <v>2062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143.14010067114094</v>
      </c>
      <c r="G106" t="s">
        <v>20</v>
      </c>
      <c r="H106" s="9">
        <f t="shared" si="5"/>
        <v>143.14010067114094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6"/>
        <v>42878.208333333328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t="s">
        <v>2054</v>
      </c>
      <c r="T106" t="s">
        <v>2064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144.54411764705884</v>
      </c>
      <c r="G107" t="s">
        <v>20</v>
      </c>
      <c r="H107" s="9">
        <f t="shared" si="5"/>
        <v>144.54411764705884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6"/>
        <v>41366.208333333336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t="s">
        <v>2056</v>
      </c>
      <c r="T107" t="s">
        <v>2057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359.12820512820514</v>
      </c>
      <c r="G108" t="s">
        <v>20</v>
      </c>
      <c r="H108" s="9">
        <f t="shared" si="5"/>
        <v>359.12820512820514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6"/>
        <v>43716.208333333328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t="s">
        <v>2058</v>
      </c>
      <c r="T108" t="s">
        <v>2059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186.48571428571427</v>
      </c>
      <c r="G109" t="s">
        <v>20</v>
      </c>
      <c r="H109" s="9">
        <f t="shared" si="5"/>
        <v>186.48571428571427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6"/>
        <v>43213.208333333328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t="s">
        <v>2058</v>
      </c>
      <c r="T109" t="s">
        <v>2059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595.26666666666665</v>
      </c>
      <c r="G110" t="s">
        <v>20</v>
      </c>
      <c r="H110" s="9">
        <f t="shared" si="5"/>
        <v>595.26666666666665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6"/>
        <v>41005.208333333336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t="s">
        <v>2060</v>
      </c>
      <c r="T110" t="s">
        <v>2061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59.21153846153846</v>
      </c>
      <c r="G111" t="s">
        <v>14</v>
      </c>
      <c r="H111" s="9">
        <f t="shared" si="5"/>
        <v>59.21153846153846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6"/>
        <v>41651.25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t="s">
        <v>2060</v>
      </c>
      <c r="T111" t="s">
        <v>2079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14.962780898876405</v>
      </c>
      <c r="G112" t="s">
        <v>14</v>
      </c>
      <c r="H112" s="9">
        <f t="shared" si="5"/>
        <v>14.962780898876405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6"/>
        <v>43354.208333333328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t="s">
        <v>2052</v>
      </c>
      <c r="T112" t="s">
        <v>2053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119.95602605863192</v>
      </c>
      <c r="G113" t="s">
        <v>20</v>
      </c>
      <c r="H113" s="9">
        <f t="shared" si="5"/>
        <v>119.95602605863192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6"/>
        <v>41174.208333333336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t="s">
        <v>2066</v>
      </c>
      <c r="T113" t="s">
        <v>2075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268.82978723404256</v>
      </c>
      <c r="G114" t="s">
        <v>20</v>
      </c>
      <c r="H114" s="9">
        <f t="shared" si="5"/>
        <v>268.82978723404256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6"/>
        <v>41875.208333333336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t="s">
        <v>2056</v>
      </c>
      <c r="T114" t="s">
        <v>2057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376.87878787878788</v>
      </c>
      <c r="G115" t="s">
        <v>20</v>
      </c>
      <c r="H115" s="9">
        <f t="shared" si="5"/>
        <v>376.87878787878788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6"/>
        <v>42990.208333333328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t="s">
        <v>2052</v>
      </c>
      <c r="T115" t="s">
        <v>2053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727.15789473684208</v>
      </c>
      <c r="G116" t="s">
        <v>20</v>
      </c>
      <c r="H116" s="9">
        <f t="shared" si="5"/>
        <v>727.15789473684208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t="s">
        <v>2056</v>
      </c>
      <c r="T116" t="s">
        <v>2065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87.211757648470297</v>
      </c>
      <c r="G117" t="s">
        <v>14</v>
      </c>
      <c r="H117" s="9">
        <f t="shared" si="5"/>
        <v>87.211757648470297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6"/>
        <v>43056.25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t="s">
        <v>2066</v>
      </c>
      <c r="T117" t="s">
        <v>2072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88</v>
      </c>
      <c r="G118" t="s">
        <v>14</v>
      </c>
      <c r="H118" s="9">
        <f t="shared" si="5"/>
        <v>88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6"/>
        <v>42265.208333333328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t="s">
        <v>2058</v>
      </c>
      <c r="T118" t="s">
        <v>2059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173.9387755102041</v>
      </c>
      <c r="G119" t="s">
        <v>20</v>
      </c>
      <c r="H119" s="9">
        <f t="shared" si="5"/>
        <v>173.9387755102041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6"/>
        <v>40808.208333333336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t="s">
        <v>2060</v>
      </c>
      <c r="T119" t="s">
        <v>2079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117.61111111111111</v>
      </c>
      <c r="G120" t="s">
        <v>20</v>
      </c>
      <c r="H120" s="9">
        <f t="shared" si="5"/>
        <v>117.61111111111111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6"/>
        <v>41665.25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t="s">
        <v>2073</v>
      </c>
      <c r="T120" t="s">
        <v>2074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214.96</v>
      </c>
      <c r="G121" t="s">
        <v>20</v>
      </c>
      <c r="H121" s="9">
        <f t="shared" si="5"/>
        <v>214.96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6"/>
        <v>41806.208333333336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t="s">
        <v>2060</v>
      </c>
      <c r="T121" t="s">
        <v>2061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149.49667110519306</v>
      </c>
      <c r="G122" t="s">
        <v>20</v>
      </c>
      <c r="H122" s="9">
        <f t="shared" si="5"/>
        <v>149.49667110519306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6"/>
        <v>42111.208333333328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t="s">
        <v>2069</v>
      </c>
      <c r="T122" t="s">
        <v>2080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219.33995584988963</v>
      </c>
      <c r="G123" t="s">
        <v>20</v>
      </c>
      <c r="H123" s="9">
        <f t="shared" si="5"/>
        <v>219.33995584988963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6"/>
        <v>41917.208333333336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t="s">
        <v>2069</v>
      </c>
      <c r="T123" t="s">
        <v>2070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64.367690058479525</v>
      </c>
      <c r="G124" t="s">
        <v>14</v>
      </c>
      <c r="H124" s="9">
        <f t="shared" si="5"/>
        <v>64.367690058479525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6"/>
        <v>41970.25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t="s">
        <v>2066</v>
      </c>
      <c r="T124" t="s">
        <v>2072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18.622397298818232</v>
      </c>
      <c r="G125" t="s">
        <v>14</v>
      </c>
      <c r="H125" s="9">
        <f t="shared" si="5"/>
        <v>18.622397298818232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6"/>
        <v>42332.25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t="s">
        <v>2058</v>
      </c>
      <c r="T125" t="s">
        <v>2059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367.76923076923077</v>
      </c>
      <c r="G126" t="s">
        <v>20</v>
      </c>
      <c r="H126" s="9">
        <f t="shared" si="5"/>
        <v>367.76923076923077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6"/>
        <v>43598.208333333328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t="s">
        <v>2073</v>
      </c>
      <c r="T126" t="s">
        <v>2074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159.90566037735849</v>
      </c>
      <c r="G127" t="s">
        <v>20</v>
      </c>
      <c r="H127" s="9">
        <f t="shared" si="5"/>
        <v>159.90566037735849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6"/>
        <v>43362.208333333328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t="s">
        <v>2058</v>
      </c>
      <c r="T127" t="s">
        <v>2059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38.633185349611544</v>
      </c>
      <c r="G128" t="s">
        <v>14</v>
      </c>
      <c r="H128" s="9">
        <f t="shared" si="5"/>
        <v>38.633185349611544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6"/>
        <v>42596.208333333328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t="s">
        <v>2058</v>
      </c>
      <c r="T128" t="s">
        <v>2059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51.42151162790698</v>
      </c>
      <c r="G129" t="s">
        <v>14</v>
      </c>
      <c r="H129" s="9">
        <f t="shared" si="5"/>
        <v>51.42151162790698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6"/>
        <v>40310.208333333336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t="s">
        <v>2058</v>
      </c>
      <c r="T129" t="s">
        <v>2059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4"/>
        <v>60.334277620396605</v>
      </c>
      <c r="G130" t="s">
        <v>74</v>
      </c>
      <c r="H130" s="9">
        <f t="shared" si="5"/>
        <v>60.334277620396605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6"/>
        <v>40417.208333333336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t="s">
        <v>2054</v>
      </c>
      <c r="T130" t="s">
        <v>2055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8">(E131/D131)*100</f>
        <v>3.202693602693603</v>
      </c>
      <c r="G131" t="s">
        <v>74</v>
      </c>
      <c r="H131" s="9">
        <f t="shared" ref="H131:H194" si="9">(E131/D131)*100</f>
        <v>3.202693602693603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0">(((L131/60)/60)/24)+DATE(1970,1,1)</f>
        <v>42038.25</v>
      </c>
      <c r="O131" s="14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2052</v>
      </c>
      <c r="T131" t="s">
        <v>2053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155.46875</v>
      </c>
      <c r="G132" t="s">
        <v>20</v>
      </c>
      <c r="H132" s="9">
        <f t="shared" si="9"/>
        <v>155.46875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0"/>
        <v>40842.208333333336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t="s">
        <v>2060</v>
      </c>
      <c r="T132" t="s">
        <v>2063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100.85974499089254</v>
      </c>
      <c r="G133" t="s">
        <v>20</v>
      </c>
      <c r="H133" s="9">
        <f t="shared" si="9"/>
        <v>100.85974499089254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0"/>
        <v>41607.25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t="s">
        <v>2056</v>
      </c>
      <c r="T133" t="s">
        <v>2057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116.18181818181819</v>
      </c>
      <c r="G134" t="s">
        <v>20</v>
      </c>
      <c r="H134" s="9">
        <f t="shared" si="9"/>
        <v>116.18181818181819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0"/>
        <v>43112.25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t="s">
        <v>2058</v>
      </c>
      <c r="T134" t="s">
        <v>2059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310.77777777777777</v>
      </c>
      <c r="G135" t="s">
        <v>20</v>
      </c>
      <c r="H135" s="9">
        <f t="shared" si="9"/>
        <v>310.77777777777777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0"/>
        <v>40767.208333333336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2054</v>
      </c>
      <c r="T135" t="s">
        <v>2081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89.73668341708543</v>
      </c>
      <c r="G136" t="s">
        <v>14</v>
      </c>
      <c r="H136" s="9">
        <f t="shared" si="9"/>
        <v>89.73668341708543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0"/>
        <v>40713.208333333336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t="s">
        <v>2060</v>
      </c>
      <c r="T136" t="s">
        <v>2061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71.27272727272728</v>
      </c>
      <c r="G137" t="s">
        <v>14</v>
      </c>
      <c r="H137" s="9">
        <f t="shared" si="9"/>
        <v>71.27272727272728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0"/>
        <v>41340.25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t="s">
        <v>2058</v>
      </c>
      <c r="T137" t="s">
        <v>2059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3.2862318840579712</v>
      </c>
      <c r="G138" t="s">
        <v>74</v>
      </c>
      <c r="H138" s="9">
        <f t="shared" si="9"/>
        <v>3.2862318840579712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0"/>
        <v>41797.208333333336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t="s">
        <v>2060</v>
      </c>
      <c r="T138" t="s">
        <v>2063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261.77777777777777</v>
      </c>
      <c r="G139" t="s">
        <v>20</v>
      </c>
      <c r="H139" s="9">
        <f t="shared" si="9"/>
        <v>261.77777777777777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0"/>
        <v>40457.208333333336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t="s">
        <v>2066</v>
      </c>
      <c r="T139" t="s">
        <v>2067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96</v>
      </c>
      <c r="G140" t="s">
        <v>14</v>
      </c>
      <c r="H140" s="9">
        <f t="shared" si="9"/>
        <v>96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0"/>
        <v>41180.208333333336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2069</v>
      </c>
      <c r="T140" t="s">
        <v>2080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20.896851248642779</v>
      </c>
      <c r="G141" t="s">
        <v>14</v>
      </c>
      <c r="H141" s="9">
        <f t="shared" si="9"/>
        <v>20.896851248642779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0"/>
        <v>42115.208333333328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t="s">
        <v>2056</v>
      </c>
      <c r="T141" t="s">
        <v>2065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223.16363636363636</v>
      </c>
      <c r="G142" t="s">
        <v>20</v>
      </c>
      <c r="H142" s="9">
        <f t="shared" si="9"/>
        <v>223.16363636363636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0"/>
        <v>43156.25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t="s">
        <v>2060</v>
      </c>
      <c r="T142" t="s">
        <v>2061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101.59097978227061</v>
      </c>
      <c r="G143" t="s">
        <v>20</v>
      </c>
      <c r="H143" s="9">
        <f t="shared" si="9"/>
        <v>101.59097978227061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0"/>
        <v>42167.208333333328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t="s">
        <v>2056</v>
      </c>
      <c r="T143" t="s">
        <v>2057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230.03999999999996</v>
      </c>
      <c r="G144" t="s">
        <v>20</v>
      </c>
      <c r="H144" s="9">
        <f t="shared" si="9"/>
        <v>230.03999999999996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0"/>
        <v>41005.208333333336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t="s">
        <v>2056</v>
      </c>
      <c r="T144" t="s">
        <v>2057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135.59259259259261</v>
      </c>
      <c r="G145" t="s">
        <v>20</v>
      </c>
      <c r="H145" s="9">
        <f t="shared" si="9"/>
        <v>135.59259259259261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0"/>
        <v>40357.208333333336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t="s">
        <v>2054</v>
      </c>
      <c r="T145" t="s">
        <v>2064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129.1</v>
      </c>
      <c r="G146" t="s">
        <v>20</v>
      </c>
      <c r="H146" s="9">
        <f t="shared" si="9"/>
        <v>129.1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0"/>
        <v>43633.208333333328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t="s">
        <v>2058</v>
      </c>
      <c r="T146" t="s">
        <v>2059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236.512</v>
      </c>
      <c r="G147" t="s">
        <v>20</v>
      </c>
      <c r="H147" s="9">
        <f t="shared" si="9"/>
        <v>236.512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0"/>
        <v>41889.208333333336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t="s">
        <v>2056</v>
      </c>
      <c r="T147" t="s">
        <v>2065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17.25</v>
      </c>
      <c r="G148" t="s">
        <v>74</v>
      </c>
      <c r="H148" s="9">
        <f t="shared" si="9"/>
        <v>17.25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0"/>
        <v>40855.25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t="s">
        <v>2058</v>
      </c>
      <c r="T148" t="s">
        <v>2059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112.49397590361446</v>
      </c>
      <c r="G149" t="s">
        <v>20</v>
      </c>
      <c r="H149" s="9">
        <f t="shared" si="9"/>
        <v>112.49397590361446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0"/>
        <v>42534.208333333328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t="s">
        <v>2058</v>
      </c>
      <c r="T149" t="s">
        <v>2059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121.02150537634408</v>
      </c>
      <c r="G150" t="s">
        <v>20</v>
      </c>
      <c r="H150" s="9">
        <f t="shared" si="9"/>
        <v>121.02150537634408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0"/>
        <v>42941.208333333328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t="s">
        <v>2056</v>
      </c>
      <c r="T150" t="s">
        <v>2065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219.87096774193549</v>
      </c>
      <c r="G151" t="s">
        <v>20</v>
      </c>
      <c r="H151" s="9">
        <f t="shared" si="9"/>
        <v>219.87096774193549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0"/>
        <v>41275.25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t="s">
        <v>2054</v>
      </c>
      <c r="T151" t="s">
        <v>2064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1</v>
      </c>
      <c r="G152" t="s">
        <v>14</v>
      </c>
      <c r="H152" s="9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0"/>
        <v>43450.25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t="s">
        <v>2054</v>
      </c>
      <c r="T152" t="s">
        <v>2055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64.166909620991248</v>
      </c>
      <c r="G153" t="s">
        <v>14</v>
      </c>
      <c r="H153" s="9">
        <f t="shared" si="9"/>
        <v>64.166909620991248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0"/>
        <v>41799.208333333336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t="s">
        <v>2054</v>
      </c>
      <c r="T153" t="s">
        <v>2062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423.06746987951806</v>
      </c>
      <c r="G154" t="s">
        <v>20</v>
      </c>
      <c r="H154" s="9">
        <f t="shared" si="9"/>
        <v>423.06746987951806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0"/>
        <v>42783.25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t="s">
        <v>2054</v>
      </c>
      <c r="T154" t="s">
        <v>2064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92.984160506863773</v>
      </c>
      <c r="G155" t="s">
        <v>14</v>
      </c>
      <c r="H155" s="9">
        <f t="shared" si="9"/>
        <v>92.984160506863773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0"/>
        <v>41201.208333333336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t="s">
        <v>2058</v>
      </c>
      <c r="T155" t="s">
        <v>2059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58.756567425569173</v>
      </c>
      <c r="G156" t="s">
        <v>14</v>
      </c>
      <c r="H156" s="9">
        <f t="shared" si="9"/>
        <v>58.756567425569173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0"/>
        <v>42502.208333333328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t="s">
        <v>2054</v>
      </c>
      <c r="T156" t="s">
        <v>2064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65.022222222222226</v>
      </c>
      <c r="G157" t="s">
        <v>14</v>
      </c>
      <c r="H157" s="9">
        <f t="shared" si="9"/>
        <v>65.022222222222226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0"/>
        <v>40262.208333333336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t="s">
        <v>2058</v>
      </c>
      <c r="T157" t="s">
        <v>2059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73.939560439560438</v>
      </c>
      <c r="G158" t="s">
        <v>74</v>
      </c>
      <c r="H158" s="9">
        <f t="shared" si="9"/>
        <v>73.939560439560438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0"/>
        <v>43743.208333333328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t="s">
        <v>2054</v>
      </c>
      <c r="T158" t="s">
        <v>2055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52.666666666666664</v>
      </c>
      <c r="G159" t="s">
        <v>14</v>
      </c>
      <c r="H159" s="9">
        <f t="shared" si="9"/>
        <v>52.666666666666664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0"/>
        <v>41638.25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t="s">
        <v>2073</v>
      </c>
      <c r="T159" t="s">
        <v>2074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220.95238095238096</v>
      </c>
      <c r="G160" t="s">
        <v>20</v>
      </c>
      <c r="H160" s="9">
        <f t="shared" si="9"/>
        <v>220.95238095238096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0"/>
        <v>42346.25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t="s">
        <v>2054</v>
      </c>
      <c r="T160" t="s">
        <v>2055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100.01150627615063</v>
      </c>
      <c r="G161" t="s">
        <v>20</v>
      </c>
      <c r="H161" s="9">
        <f t="shared" si="9"/>
        <v>100.01150627615063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0"/>
        <v>43551.208333333328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t="s">
        <v>2058</v>
      </c>
      <c r="T161" t="s">
        <v>2059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162.3125</v>
      </c>
      <c r="G162" t="s">
        <v>20</v>
      </c>
      <c r="H162" s="9">
        <f t="shared" si="9"/>
        <v>162.3125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0"/>
        <v>43582.208333333328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t="s">
        <v>2056</v>
      </c>
      <c r="T162" t="s">
        <v>2065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78.181818181818187</v>
      </c>
      <c r="G163" t="s">
        <v>14</v>
      </c>
      <c r="H163" s="9">
        <f t="shared" si="9"/>
        <v>78.181818181818187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0"/>
        <v>42270.208333333328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t="s">
        <v>2056</v>
      </c>
      <c r="T163" t="s">
        <v>2057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149.73770491803279</v>
      </c>
      <c r="G164" t="s">
        <v>20</v>
      </c>
      <c r="H164" s="9">
        <f t="shared" si="9"/>
        <v>149.73770491803279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0"/>
        <v>43442.25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t="s">
        <v>2054</v>
      </c>
      <c r="T164" t="s">
        <v>2055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253.25714285714284</v>
      </c>
      <c r="G165" t="s">
        <v>20</v>
      </c>
      <c r="H165" s="9">
        <f t="shared" si="9"/>
        <v>253.25714285714284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0"/>
        <v>43028.208333333328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t="s">
        <v>2073</v>
      </c>
      <c r="T165" t="s">
        <v>2074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100.16943521594683</v>
      </c>
      <c r="G166" t="s">
        <v>20</v>
      </c>
      <c r="H166" s="9">
        <f t="shared" si="9"/>
        <v>100.16943521594683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0"/>
        <v>43016.208333333328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t="s">
        <v>2058</v>
      </c>
      <c r="T166" t="s">
        <v>2059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121.99004424778761</v>
      </c>
      <c r="G167" t="s">
        <v>20</v>
      </c>
      <c r="H167" s="9">
        <f t="shared" si="9"/>
        <v>121.99004424778761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0"/>
        <v>42948.208333333328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t="s">
        <v>2056</v>
      </c>
      <c r="T167" t="s">
        <v>2057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137.13265306122449</v>
      </c>
      <c r="G168" t="s">
        <v>20</v>
      </c>
      <c r="H168" s="9">
        <f t="shared" si="9"/>
        <v>137.13265306122449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0"/>
        <v>40534.25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t="s">
        <v>2073</v>
      </c>
      <c r="T168" t="s">
        <v>2074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415.53846153846149</v>
      </c>
      <c r="G169" t="s">
        <v>20</v>
      </c>
      <c r="H169" s="9">
        <f t="shared" si="9"/>
        <v>415.53846153846149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0"/>
        <v>41435.208333333336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t="s">
        <v>2058</v>
      </c>
      <c r="T169" t="s">
        <v>2059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31.30913348946136</v>
      </c>
      <c r="G170" t="s">
        <v>14</v>
      </c>
      <c r="H170" s="9">
        <f t="shared" si="9"/>
        <v>31.30913348946136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0"/>
        <v>43518.25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t="s">
        <v>2054</v>
      </c>
      <c r="T170" t="s">
        <v>2064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424.08154506437768</v>
      </c>
      <c r="G171" t="s">
        <v>20</v>
      </c>
      <c r="H171" s="9">
        <f t="shared" si="9"/>
        <v>424.08154506437768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0"/>
        <v>41077.208333333336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2060</v>
      </c>
      <c r="T171" t="s">
        <v>2071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2.93886230728336</v>
      </c>
      <c r="G172" t="s">
        <v>14</v>
      </c>
      <c r="H172" s="9">
        <f t="shared" si="9"/>
        <v>2.93886230728336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0"/>
        <v>42950.208333333328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t="s">
        <v>2054</v>
      </c>
      <c r="T172" t="s">
        <v>2064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10.63265306122449</v>
      </c>
      <c r="G173" t="s">
        <v>14</v>
      </c>
      <c r="H173" s="9">
        <f t="shared" si="9"/>
        <v>10.63265306122449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0"/>
        <v>41718.208333333336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2066</v>
      </c>
      <c r="T173" t="s">
        <v>2078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82.875</v>
      </c>
      <c r="G174" t="s">
        <v>14</v>
      </c>
      <c r="H174" s="9">
        <f t="shared" si="9"/>
        <v>82.875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0"/>
        <v>41839.208333333336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t="s">
        <v>2060</v>
      </c>
      <c r="T174" t="s">
        <v>2061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163.01447776628748</v>
      </c>
      <c r="G175" t="s">
        <v>20</v>
      </c>
      <c r="H175" s="9">
        <f t="shared" si="9"/>
        <v>163.01447776628748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0"/>
        <v>41412.208333333336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t="s">
        <v>2058</v>
      </c>
      <c r="T175" t="s">
        <v>2059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894.66666666666674</v>
      </c>
      <c r="G176" t="s">
        <v>20</v>
      </c>
      <c r="H176" s="9">
        <f t="shared" si="9"/>
        <v>894.66666666666674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0"/>
        <v>42282.208333333328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t="s">
        <v>2056</v>
      </c>
      <c r="T176" t="s">
        <v>2065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26.191501103752756</v>
      </c>
      <c r="G177" t="s">
        <v>14</v>
      </c>
      <c r="H177" s="9">
        <f t="shared" si="9"/>
        <v>26.191501103752756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0"/>
        <v>42613.208333333328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t="s">
        <v>2058</v>
      </c>
      <c r="T177" t="s">
        <v>2059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74.834782608695647</v>
      </c>
      <c r="G178" t="s">
        <v>14</v>
      </c>
      <c r="H178" s="9">
        <f t="shared" si="9"/>
        <v>74.834782608695647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0"/>
        <v>42616.208333333328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t="s">
        <v>2058</v>
      </c>
      <c r="T178" t="s">
        <v>2059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416.47680412371136</v>
      </c>
      <c r="G179" t="s">
        <v>20</v>
      </c>
      <c r="H179" s="9">
        <f t="shared" si="9"/>
        <v>416.47680412371136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0"/>
        <v>40497.25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t="s">
        <v>2058</v>
      </c>
      <c r="T179" t="s">
        <v>2059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96.208333333333329</v>
      </c>
      <c r="G180" t="s">
        <v>14</v>
      </c>
      <c r="H180" s="9">
        <f t="shared" si="9"/>
        <v>96.208333333333329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0"/>
        <v>42999.208333333328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t="s">
        <v>2052</v>
      </c>
      <c r="T180" t="s">
        <v>2053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357.71910112359546</v>
      </c>
      <c r="G181" t="s">
        <v>20</v>
      </c>
      <c r="H181" s="9">
        <f t="shared" si="9"/>
        <v>357.71910112359546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0"/>
        <v>41350.208333333336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t="s">
        <v>2058</v>
      </c>
      <c r="T181" t="s">
        <v>2059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308.45714285714286</v>
      </c>
      <c r="G182" t="s">
        <v>20</v>
      </c>
      <c r="H182" s="9">
        <f t="shared" si="9"/>
        <v>308.45714285714286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0"/>
        <v>40259.208333333336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t="s">
        <v>2056</v>
      </c>
      <c r="T182" t="s">
        <v>2065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61.802325581395344</v>
      </c>
      <c r="G183" t="s">
        <v>14</v>
      </c>
      <c r="H183" s="9">
        <f t="shared" si="9"/>
        <v>61.802325581395344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0"/>
        <v>43012.208333333328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t="s">
        <v>2056</v>
      </c>
      <c r="T183" t="s">
        <v>2057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722.32472324723244</v>
      </c>
      <c r="G184" t="s">
        <v>20</v>
      </c>
      <c r="H184" s="9">
        <f t="shared" si="9"/>
        <v>722.32472324723244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0"/>
        <v>43631.208333333328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t="s">
        <v>2058</v>
      </c>
      <c r="T184" t="s">
        <v>2059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69.117647058823522</v>
      </c>
      <c r="G185" t="s">
        <v>14</v>
      </c>
      <c r="H185" s="9">
        <f t="shared" si="9"/>
        <v>69.117647058823522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0"/>
        <v>40430.208333333336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t="s">
        <v>2054</v>
      </c>
      <c r="T185" t="s">
        <v>2055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293.05555555555554</v>
      </c>
      <c r="G186" t="s">
        <v>20</v>
      </c>
      <c r="H186" s="9">
        <f t="shared" si="9"/>
        <v>293.05555555555554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0"/>
        <v>43588.208333333328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t="s">
        <v>2058</v>
      </c>
      <c r="T186" t="s">
        <v>2059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71.8</v>
      </c>
      <c r="G187" t="s">
        <v>14</v>
      </c>
      <c r="H187" s="9">
        <f t="shared" si="9"/>
        <v>71.8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0"/>
        <v>43233.208333333328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2060</v>
      </c>
      <c r="T187" t="s">
        <v>2079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31.934684684684683</v>
      </c>
      <c r="G188" t="s">
        <v>14</v>
      </c>
      <c r="H188" s="9">
        <f t="shared" si="9"/>
        <v>31.934684684684683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0"/>
        <v>41782.208333333336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t="s">
        <v>2058</v>
      </c>
      <c r="T188" t="s">
        <v>2059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229.87375415282392</v>
      </c>
      <c r="G189" t="s">
        <v>20</v>
      </c>
      <c r="H189" s="9">
        <f t="shared" si="9"/>
        <v>229.87375415282392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0"/>
        <v>41328.25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2060</v>
      </c>
      <c r="T189" t="s">
        <v>2071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32.012195121951223</v>
      </c>
      <c r="G190" t="s">
        <v>14</v>
      </c>
      <c r="H190" s="9">
        <f t="shared" si="9"/>
        <v>32.012195121951223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0"/>
        <v>41975.25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t="s">
        <v>2058</v>
      </c>
      <c r="T190" t="s">
        <v>2059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23.525352848928385</v>
      </c>
      <c r="G191" t="s">
        <v>74</v>
      </c>
      <c r="H191" s="9">
        <f t="shared" si="9"/>
        <v>23.525352848928385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0"/>
        <v>42433.25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t="s">
        <v>2058</v>
      </c>
      <c r="T191" t="s">
        <v>2059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68.594594594594597</v>
      </c>
      <c r="G192" t="s">
        <v>14</v>
      </c>
      <c r="H192" s="9">
        <f t="shared" si="9"/>
        <v>68.594594594594597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0"/>
        <v>41429.208333333336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t="s">
        <v>2058</v>
      </c>
      <c r="T192" t="s">
        <v>2059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37.952380952380956</v>
      </c>
      <c r="G193" t="s">
        <v>14</v>
      </c>
      <c r="H193" s="9">
        <f t="shared" si="9"/>
        <v>37.952380952380956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0"/>
        <v>43536.208333333328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t="s">
        <v>2058</v>
      </c>
      <c r="T193" t="s">
        <v>2059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8"/>
        <v>19.992957746478872</v>
      </c>
      <c r="G194" t="s">
        <v>14</v>
      </c>
      <c r="H194" s="9">
        <f t="shared" si="9"/>
        <v>19.992957746478872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0"/>
        <v>41817.208333333336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t="s">
        <v>2054</v>
      </c>
      <c r="T194" t="s">
        <v>2055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2">(E195/D195)*100</f>
        <v>45.636363636363633</v>
      </c>
      <c r="G195" t="s">
        <v>14</v>
      </c>
      <c r="H195" s="9">
        <f t="shared" ref="H195:H258" si="13">(E195/D195)*100</f>
        <v>45.636363636363633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4">(((L195/60)/60)/24)+DATE(1970,1,1)</f>
        <v>43198.208333333328</v>
      </c>
      <c r="O195" s="14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2054</v>
      </c>
      <c r="T195" t="s">
        <v>2064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122.7605633802817</v>
      </c>
      <c r="G196" t="s">
        <v>20</v>
      </c>
      <c r="H196" s="9">
        <f t="shared" si="13"/>
        <v>122.7605633802817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4"/>
        <v>42261.208333333328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2054</v>
      </c>
      <c r="T196" t="s">
        <v>2076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361.75316455696202</v>
      </c>
      <c r="G197" t="s">
        <v>20</v>
      </c>
      <c r="H197" s="9">
        <f t="shared" si="13"/>
        <v>361.75316455696202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4"/>
        <v>43310.208333333328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t="s">
        <v>2054</v>
      </c>
      <c r="T197" t="s">
        <v>2062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63.146341463414636</v>
      </c>
      <c r="G198" t="s">
        <v>14</v>
      </c>
      <c r="H198" s="9">
        <f t="shared" si="13"/>
        <v>63.146341463414636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4"/>
        <v>42616.208333333328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t="s">
        <v>2056</v>
      </c>
      <c r="T198" t="s">
        <v>2065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298.20475319926874</v>
      </c>
      <c r="G199" t="s">
        <v>20</v>
      </c>
      <c r="H199" s="9">
        <f t="shared" si="13"/>
        <v>298.20475319926874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4"/>
        <v>42909.208333333328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t="s">
        <v>2060</v>
      </c>
      <c r="T199" t="s">
        <v>2063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9.5585443037974684</v>
      </c>
      <c r="G200" t="s">
        <v>14</v>
      </c>
      <c r="H200" s="9">
        <f t="shared" si="13"/>
        <v>9.5585443037974684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4"/>
        <v>40396.208333333336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t="s">
        <v>2054</v>
      </c>
      <c r="T200" t="s">
        <v>2062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53.777777777777779</v>
      </c>
      <c r="G201" t="s">
        <v>14</v>
      </c>
      <c r="H201" s="9">
        <f t="shared" si="13"/>
        <v>53.777777777777779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4"/>
        <v>42192.208333333328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t="s">
        <v>2054</v>
      </c>
      <c r="T201" t="s">
        <v>2055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2</v>
      </c>
      <c r="G202" t="s">
        <v>14</v>
      </c>
      <c r="H202" s="9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4"/>
        <v>40262.208333333336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t="s">
        <v>2058</v>
      </c>
      <c r="T202" t="s">
        <v>2059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681.19047619047615</v>
      </c>
      <c r="G203" t="s">
        <v>20</v>
      </c>
      <c r="H203" s="9">
        <f t="shared" si="13"/>
        <v>681.19047619047615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4"/>
        <v>41845.208333333336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t="s">
        <v>2056</v>
      </c>
      <c r="T203" t="s">
        <v>2057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78.831325301204828</v>
      </c>
      <c r="G204" t="s">
        <v>74</v>
      </c>
      <c r="H204" s="9">
        <f t="shared" si="13"/>
        <v>78.831325301204828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4"/>
        <v>40818.208333333336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t="s">
        <v>2052</v>
      </c>
      <c r="T204" t="s">
        <v>2053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134.40792216817235</v>
      </c>
      <c r="G205" t="s">
        <v>20</v>
      </c>
      <c r="H205" s="9">
        <f t="shared" si="13"/>
        <v>134.40792216817235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4"/>
        <v>42752.25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t="s">
        <v>2058</v>
      </c>
      <c r="T205" t="s">
        <v>2059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3.3719999999999999</v>
      </c>
      <c r="G206" t="s">
        <v>14</v>
      </c>
      <c r="H206" s="9">
        <f t="shared" si="13"/>
        <v>3.3719999999999999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4"/>
        <v>40636.208333333336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2054</v>
      </c>
      <c r="T206" t="s">
        <v>2077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431.84615384615387</v>
      </c>
      <c r="G207" t="s">
        <v>20</v>
      </c>
      <c r="H207" s="9">
        <f t="shared" si="13"/>
        <v>431.84615384615387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4"/>
        <v>43390.208333333328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t="s">
        <v>2058</v>
      </c>
      <c r="T207" t="s">
        <v>2059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38.844444444444441</v>
      </c>
      <c r="G208" t="s">
        <v>74</v>
      </c>
      <c r="H208" s="9">
        <f t="shared" si="13"/>
        <v>38.844444444444441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4"/>
        <v>40236.25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t="s">
        <v>2066</v>
      </c>
      <c r="T208" t="s">
        <v>2072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425.7</v>
      </c>
      <c r="G209" t="s">
        <v>20</v>
      </c>
      <c r="H209" s="9">
        <f t="shared" si="13"/>
        <v>425.7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4"/>
        <v>43340.208333333328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t="s">
        <v>2054</v>
      </c>
      <c r="T209" t="s">
        <v>2055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101.12239715591672</v>
      </c>
      <c r="G210" t="s">
        <v>20</v>
      </c>
      <c r="H210" s="9">
        <f t="shared" si="13"/>
        <v>101.12239715591672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4"/>
        <v>43048.25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t="s">
        <v>2060</v>
      </c>
      <c r="T210" t="s">
        <v>2061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21.188688946015425</v>
      </c>
      <c r="G211" t="s">
        <v>47</v>
      </c>
      <c r="H211" s="9">
        <f t="shared" si="13"/>
        <v>21.188688946015425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4"/>
        <v>42496.208333333328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t="s">
        <v>2060</v>
      </c>
      <c r="T211" t="s">
        <v>2061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67.425531914893625</v>
      </c>
      <c r="G212" t="s">
        <v>14</v>
      </c>
      <c r="H212" s="9">
        <f t="shared" si="13"/>
        <v>67.425531914893625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4"/>
        <v>42797.25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2060</v>
      </c>
      <c r="T212" t="s">
        <v>2082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94.923371647509583</v>
      </c>
      <c r="G213" t="s">
        <v>14</v>
      </c>
      <c r="H213" s="9">
        <f t="shared" si="13"/>
        <v>94.923371647509583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4"/>
        <v>41513.208333333336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t="s">
        <v>2058</v>
      </c>
      <c r="T213" t="s">
        <v>2059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151.85185185185185</v>
      </c>
      <c r="G214" t="s">
        <v>20</v>
      </c>
      <c r="H214" s="9">
        <f t="shared" si="13"/>
        <v>151.85185185185185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4"/>
        <v>43814.25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t="s">
        <v>2058</v>
      </c>
      <c r="T214" t="s">
        <v>2059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195.16382252559728</v>
      </c>
      <c r="G215" t="s">
        <v>20</v>
      </c>
      <c r="H215" s="9">
        <f t="shared" si="13"/>
        <v>195.16382252559728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4"/>
        <v>40488.208333333336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t="s">
        <v>2054</v>
      </c>
      <c r="T215" t="s">
        <v>2064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1023.1428571428571</v>
      </c>
      <c r="G216" t="s">
        <v>20</v>
      </c>
      <c r="H216" s="9">
        <f t="shared" si="13"/>
        <v>1023.1428571428571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4"/>
        <v>40409.208333333336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t="s">
        <v>2054</v>
      </c>
      <c r="T216" t="s">
        <v>2055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3.841836734693878</v>
      </c>
      <c r="G217" t="s">
        <v>14</v>
      </c>
      <c r="H217" s="9">
        <f t="shared" si="13"/>
        <v>3.841836734693878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4"/>
        <v>43509.25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t="s">
        <v>2058</v>
      </c>
      <c r="T217" t="s">
        <v>2059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155.07066557107643</v>
      </c>
      <c r="G218" t="s">
        <v>20</v>
      </c>
      <c r="H218" s="9">
        <f t="shared" si="13"/>
        <v>155.07066557107643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4"/>
        <v>40869.25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t="s">
        <v>2058</v>
      </c>
      <c r="T218" t="s">
        <v>2059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44.753477588871718</v>
      </c>
      <c r="G219" t="s">
        <v>14</v>
      </c>
      <c r="H219" s="9">
        <f t="shared" si="13"/>
        <v>44.753477588871718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4"/>
        <v>43583.208333333328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2060</v>
      </c>
      <c r="T219" t="s">
        <v>2082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215.94736842105263</v>
      </c>
      <c r="G220" t="s">
        <v>20</v>
      </c>
      <c r="H220" s="9">
        <f t="shared" si="13"/>
        <v>215.94736842105263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4"/>
        <v>40858.25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t="s">
        <v>2060</v>
      </c>
      <c r="T220" t="s">
        <v>2071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332.12709832134288</v>
      </c>
      <c r="G221" t="s">
        <v>20</v>
      </c>
      <c r="H221" s="9">
        <f t="shared" si="13"/>
        <v>332.12709832134288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4"/>
        <v>41137.208333333336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t="s">
        <v>2060</v>
      </c>
      <c r="T221" t="s">
        <v>2068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8.4430379746835449</v>
      </c>
      <c r="G222" t="s">
        <v>14</v>
      </c>
      <c r="H222" s="9">
        <f t="shared" si="13"/>
        <v>8.4430379746835449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4"/>
        <v>40725.208333333336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t="s">
        <v>2058</v>
      </c>
      <c r="T222" t="s">
        <v>2059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98.625514403292186</v>
      </c>
      <c r="G223" t="s">
        <v>14</v>
      </c>
      <c r="H223" s="9">
        <f t="shared" si="13"/>
        <v>98.625514403292186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4"/>
        <v>41081.208333333336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t="s">
        <v>2052</v>
      </c>
      <c r="T223" t="s">
        <v>2053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137.97916666666669</v>
      </c>
      <c r="G224" t="s">
        <v>20</v>
      </c>
      <c r="H224" s="9">
        <f t="shared" si="13"/>
        <v>137.97916666666669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4"/>
        <v>41914.208333333336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2073</v>
      </c>
      <c r="T224" t="s">
        <v>2074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93.81099656357388</v>
      </c>
      <c r="G225" t="s">
        <v>14</v>
      </c>
      <c r="H225" s="9">
        <f t="shared" si="13"/>
        <v>93.81099656357388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4"/>
        <v>42445.208333333328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t="s">
        <v>2058</v>
      </c>
      <c r="T225" t="s">
        <v>2059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403.63930885529157</v>
      </c>
      <c r="G226" t="s">
        <v>20</v>
      </c>
      <c r="H226" s="9">
        <f t="shared" si="13"/>
        <v>403.63930885529157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4"/>
        <v>41906.208333333336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t="s">
        <v>2060</v>
      </c>
      <c r="T226" t="s">
        <v>2082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260.1740412979351</v>
      </c>
      <c r="G227" t="s">
        <v>20</v>
      </c>
      <c r="H227" s="9">
        <f t="shared" si="13"/>
        <v>260.1740412979351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4"/>
        <v>41762.208333333336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t="s">
        <v>2054</v>
      </c>
      <c r="T227" t="s">
        <v>2055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366.63333333333333</v>
      </c>
      <c r="G228" t="s">
        <v>20</v>
      </c>
      <c r="H228" s="9">
        <f t="shared" si="13"/>
        <v>366.63333333333333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4"/>
        <v>40276.208333333336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2073</v>
      </c>
      <c r="T228" t="s">
        <v>2074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168.72085385878489</v>
      </c>
      <c r="G229" t="s">
        <v>20</v>
      </c>
      <c r="H229" s="9">
        <f t="shared" si="13"/>
        <v>168.72085385878489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4"/>
        <v>42139.208333333328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2069</v>
      </c>
      <c r="T229" t="s">
        <v>2080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119.90717911530093</v>
      </c>
      <c r="G230" t="s">
        <v>20</v>
      </c>
      <c r="H230" s="9">
        <f t="shared" si="13"/>
        <v>119.90717911530093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4"/>
        <v>42613.208333333328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t="s">
        <v>2060</v>
      </c>
      <c r="T230" t="s">
        <v>2068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193.68925233644859</v>
      </c>
      <c r="G231" t="s">
        <v>20</v>
      </c>
      <c r="H231" s="9">
        <f t="shared" si="13"/>
        <v>193.68925233644859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4"/>
        <v>42887.208333333328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2069</v>
      </c>
      <c r="T231" t="s">
        <v>2080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420.16666666666669</v>
      </c>
      <c r="G232" t="s">
        <v>20</v>
      </c>
      <c r="H232" s="9">
        <f t="shared" si="13"/>
        <v>420.16666666666669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4"/>
        <v>43805.25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t="s">
        <v>2069</v>
      </c>
      <c r="T232" t="s">
        <v>2070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76.708333333333329</v>
      </c>
      <c r="G233" t="s">
        <v>74</v>
      </c>
      <c r="H233" s="9">
        <f t="shared" si="13"/>
        <v>76.708333333333329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4"/>
        <v>41415.208333333336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t="s">
        <v>2058</v>
      </c>
      <c r="T233" t="s">
        <v>2059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171.26470588235293</v>
      </c>
      <c r="G234" t="s">
        <v>20</v>
      </c>
      <c r="H234" s="9">
        <f t="shared" si="13"/>
        <v>171.26470588235293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4"/>
        <v>42576.208333333328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t="s">
        <v>2058</v>
      </c>
      <c r="T234" t="s">
        <v>2059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157.89473684210526</v>
      </c>
      <c r="G235" t="s">
        <v>20</v>
      </c>
      <c r="H235" s="9">
        <f t="shared" si="13"/>
        <v>157.89473684210526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4"/>
        <v>40706.208333333336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t="s">
        <v>2060</v>
      </c>
      <c r="T235" t="s">
        <v>2068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109.08</v>
      </c>
      <c r="G236" t="s">
        <v>20</v>
      </c>
      <c r="H236" s="9">
        <f t="shared" si="13"/>
        <v>109.08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4"/>
        <v>42969.208333333328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t="s">
        <v>2069</v>
      </c>
      <c r="T236" t="s">
        <v>2070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41.732558139534881</v>
      </c>
      <c r="G237" t="s">
        <v>14</v>
      </c>
      <c r="H237" s="9">
        <f t="shared" si="13"/>
        <v>41.732558139534881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4"/>
        <v>42779.25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t="s">
        <v>2060</v>
      </c>
      <c r="T237" t="s">
        <v>2068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10.944303797468354</v>
      </c>
      <c r="G238" t="s">
        <v>14</v>
      </c>
      <c r="H238" s="9">
        <f t="shared" si="13"/>
        <v>10.944303797468354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4"/>
        <v>43641.208333333328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t="s">
        <v>2054</v>
      </c>
      <c r="T238" t="s">
        <v>2055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159.3763440860215</v>
      </c>
      <c r="G239" t="s">
        <v>20</v>
      </c>
      <c r="H239" s="9">
        <f t="shared" si="13"/>
        <v>159.3763440860215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4"/>
        <v>41754.208333333336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t="s">
        <v>2060</v>
      </c>
      <c r="T239" t="s">
        <v>2068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422.41666666666669</v>
      </c>
      <c r="G240" t="s">
        <v>20</v>
      </c>
      <c r="H240" s="9">
        <f t="shared" si="13"/>
        <v>422.41666666666669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4"/>
        <v>43083.25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t="s">
        <v>2058</v>
      </c>
      <c r="T240" t="s">
        <v>2059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97.71875</v>
      </c>
      <c r="G241" t="s">
        <v>14</v>
      </c>
      <c r="H241" s="9">
        <f t="shared" si="13"/>
        <v>97.71875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4"/>
        <v>42245.208333333328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t="s">
        <v>2056</v>
      </c>
      <c r="T241" t="s">
        <v>2065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418.78911564625849</v>
      </c>
      <c r="G242" t="s">
        <v>20</v>
      </c>
      <c r="H242" s="9">
        <f t="shared" si="13"/>
        <v>418.78911564625849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4"/>
        <v>40396.208333333336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t="s">
        <v>2058</v>
      </c>
      <c r="T242" t="s">
        <v>2059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101.91632047477745</v>
      </c>
      <c r="G243" t="s">
        <v>20</v>
      </c>
      <c r="H243" s="9">
        <f t="shared" si="13"/>
        <v>101.91632047477745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4"/>
        <v>41742.208333333336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t="s">
        <v>2066</v>
      </c>
      <c r="T243" t="s">
        <v>2067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127.72619047619047</v>
      </c>
      <c r="G244" t="s">
        <v>20</v>
      </c>
      <c r="H244" s="9">
        <f t="shared" si="13"/>
        <v>127.72619047619047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4"/>
        <v>42865.208333333328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t="s">
        <v>2054</v>
      </c>
      <c r="T244" t="s">
        <v>2055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445.21739130434781</v>
      </c>
      <c r="G245" t="s">
        <v>20</v>
      </c>
      <c r="H245" s="9">
        <f t="shared" si="13"/>
        <v>445.21739130434781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4"/>
        <v>43163.25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t="s">
        <v>2058</v>
      </c>
      <c r="T245" t="s">
        <v>2059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569.71428571428578</v>
      </c>
      <c r="G246" t="s">
        <v>20</v>
      </c>
      <c r="H246" s="9">
        <f t="shared" si="13"/>
        <v>569.71428571428578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4"/>
        <v>41834.208333333336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t="s">
        <v>2058</v>
      </c>
      <c r="T246" t="s">
        <v>2059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509.34482758620686</v>
      </c>
      <c r="G247" t="s">
        <v>20</v>
      </c>
      <c r="H247" s="9">
        <f t="shared" si="13"/>
        <v>509.34482758620686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4"/>
        <v>41736.208333333336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t="s">
        <v>2058</v>
      </c>
      <c r="T247" t="s">
        <v>2059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325.5333333333333</v>
      </c>
      <c r="G248" t="s">
        <v>20</v>
      </c>
      <c r="H248" s="9">
        <f t="shared" si="13"/>
        <v>325.5333333333333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4"/>
        <v>41491.208333333336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t="s">
        <v>2056</v>
      </c>
      <c r="T248" t="s">
        <v>2057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932.61616161616166</v>
      </c>
      <c r="G249" t="s">
        <v>20</v>
      </c>
      <c r="H249" s="9">
        <f t="shared" si="13"/>
        <v>932.61616161616166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4"/>
        <v>42726.25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t="s">
        <v>2066</v>
      </c>
      <c r="T249" t="s">
        <v>2072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211.33870967741933</v>
      </c>
      <c r="G250" t="s">
        <v>20</v>
      </c>
      <c r="H250" s="9">
        <f t="shared" si="13"/>
        <v>211.33870967741933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4"/>
        <v>42004.25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t="s">
        <v>2069</v>
      </c>
      <c r="T250" t="s">
        <v>2080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273.32520325203251</v>
      </c>
      <c r="G251" t="s">
        <v>20</v>
      </c>
      <c r="H251" s="9">
        <f t="shared" si="13"/>
        <v>273.32520325203251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4"/>
        <v>42006.25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t="s">
        <v>2066</v>
      </c>
      <c r="T251" t="s">
        <v>2078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3</v>
      </c>
      <c r="G252" t="s">
        <v>14</v>
      </c>
      <c r="H252" s="9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4"/>
        <v>40203.25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t="s">
        <v>2054</v>
      </c>
      <c r="T252" t="s">
        <v>2055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54.084507042253513</v>
      </c>
      <c r="G253" t="s">
        <v>14</v>
      </c>
      <c r="H253" s="9">
        <f t="shared" si="13"/>
        <v>54.084507042253513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4"/>
        <v>41252.25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t="s">
        <v>2058</v>
      </c>
      <c r="T253" t="s">
        <v>2059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626.29999999999995</v>
      </c>
      <c r="G254" t="s">
        <v>20</v>
      </c>
      <c r="H254" s="9">
        <f t="shared" si="13"/>
        <v>626.29999999999995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4"/>
        <v>41572.208333333336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t="s">
        <v>2058</v>
      </c>
      <c r="T254" t="s">
        <v>2059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89.021399176954731</v>
      </c>
      <c r="G255" t="s">
        <v>14</v>
      </c>
      <c r="H255" s="9">
        <f t="shared" si="13"/>
        <v>89.021399176954731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4"/>
        <v>40641.208333333336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t="s">
        <v>2060</v>
      </c>
      <c r="T255" t="s">
        <v>2063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184.89130434782609</v>
      </c>
      <c r="G256" t="s">
        <v>20</v>
      </c>
      <c r="H256" s="9">
        <f t="shared" si="13"/>
        <v>184.89130434782609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4"/>
        <v>42787.25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t="s">
        <v>2066</v>
      </c>
      <c r="T256" t="s">
        <v>2067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120.16770186335404</v>
      </c>
      <c r="G257" t="s">
        <v>20</v>
      </c>
      <c r="H257" s="9">
        <f t="shared" si="13"/>
        <v>120.16770186335404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4"/>
        <v>40590.25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t="s">
        <v>2054</v>
      </c>
      <c r="T257" t="s">
        <v>2055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2"/>
        <v>23.390243902439025</v>
      </c>
      <c r="G258" t="s">
        <v>14</v>
      </c>
      <c r="H258" s="9">
        <f t="shared" si="13"/>
        <v>23.390243902439025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4"/>
        <v>42393.25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t="s">
        <v>2054</v>
      </c>
      <c r="T258" t="s">
        <v>2055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16">(E259/D259)*100</f>
        <v>146</v>
      </c>
      <c r="G259" t="s">
        <v>20</v>
      </c>
      <c r="H259" s="9">
        <f t="shared" ref="H259:H322" si="17">(E259/D259)*100</f>
        <v>146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8">(((L259/60)/60)/24)+DATE(1970,1,1)</f>
        <v>41338.25</v>
      </c>
      <c r="O259" s="14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2058</v>
      </c>
      <c r="T259" t="s">
        <v>2059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268.48</v>
      </c>
      <c r="G260" t="s">
        <v>20</v>
      </c>
      <c r="H260" s="9">
        <f t="shared" si="17"/>
        <v>268.48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8"/>
        <v>42712.25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t="s">
        <v>2058</v>
      </c>
      <c r="T260" t="s">
        <v>2059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597.5</v>
      </c>
      <c r="G261" t="s">
        <v>20</v>
      </c>
      <c r="H261" s="9">
        <f t="shared" si="17"/>
        <v>597.5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8"/>
        <v>41251.25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t="s">
        <v>2073</v>
      </c>
      <c r="T261" t="s">
        <v>2074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157.69841269841268</v>
      </c>
      <c r="G262" t="s">
        <v>20</v>
      </c>
      <c r="H262" s="9">
        <f t="shared" si="17"/>
        <v>157.69841269841268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8"/>
        <v>41180.208333333336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t="s">
        <v>2054</v>
      </c>
      <c r="T262" t="s">
        <v>2055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31.201660735468568</v>
      </c>
      <c r="G263" t="s">
        <v>14</v>
      </c>
      <c r="H263" s="9">
        <f t="shared" si="17"/>
        <v>31.201660735468568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8"/>
        <v>40415.208333333336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t="s">
        <v>2054</v>
      </c>
      <c r="T263" t="s">
        <v>2055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313.41176470588238</v>
      </c>
      <c r="G264" t="s">
        <v>20</v>
      </c>
      <c r="H264" s="9">
        <f t="shared" si="17"/>
        <v>313.41176470588238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8"/>
        <v>40638.208333333336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t="s">
        <v>2054</v>
      </c>
      <c r="T264" t="s">
        <v>2064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370.89655172413791</v>
      </c>
      <c r="G265" t="s">
        <v>20</v>
      </c>
      <c r="H265" s="9">
        <f t="shared" si="17"/>
        <v>370.89655172413791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8"/>
        <v>40187.25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t="s">
        <v>2073</v>
      </c>
      <c r="T265" t="s">
        <v>2074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362.66447368421052</v>
      </c>
      <c r="G266" t="s">
        <v>20</v>
      </c>
      <c r="H266" s="9">
        <f t="shared" si="17"/>
        <v>362.66447368421052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8"/>
        <v>41317.25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t="s">
        <v>2058</v>
      </c>
      <c r="T266" t="s">
        <v>2059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123.08163265306122</v>
      </c>
      <c r="G267" t="s">
        <v>20</v>
      </c>
      <c r="H267" s="9">
        <f t="shared" si="17"/>
        <v>123.08163265306122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8"/>
        <v>42372.25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t="s">
        <v>2058</v>
      </c>
      <c r="T267" t="s">
        <v>2059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76.766756032171585</v>
      </c>
      <c r="G268" t="s">
        <v>14</v>
      </c>
      <c r="H268" s="9">
        <f t="shared" si="17"/>
        <v>76.766756032171585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8"/>
        <v>41950.25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t="s">
        <v>2054</v>
      </c>
      <c r="T268" t="s">
        <v>2077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233.62012987012989</v>
      </c>
      <c r="G269" t="s">
        <v>20</v>
      </c>
      <c r="H269" s="9">
        <f t="shared" si="17"/>
        <v>233.62012987012989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8"/>
        <v>41206.208333333336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t="s">
        <v>2058</v>
      </c>
      <c r="T269" t="s">
        <v>2059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180.53333333333333</v>
      </c>
      <c r="G270" t="s">
        <v>20</v>
      </c>
      <c r="H270" s="9">
        <f t="shared" si="17"/>
        <v>180.53333333333333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8"/>
        <v>41186.208333333336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t="s">
        <v>2060</v>
      </c>
      <c r="T270" t="s">
        <v>2061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252.62857142857143</v>
      </c>
      <c r="G271" t="s">
        <v>20</v>
      </c>
      <c r="H271" s="9">
        <f t="shared" si="17"/>
        <v>252.62857142857143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8"/>
        <v>43496.25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t="s">
        <v>2060</v>
      </c>
      <c r="T271" t="s">
        <v>2079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27.176538240368025</v>
      </c>
      <c r="G272" t="s">
        <v>74</v>
      </c>
      <c r="H272" s="9">
        <f t="shared" si="17"/>
        <v>27.176538240368025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8"/>
        <v>40514.25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t="s">
        <v>2069</v>
      </c>
      <c r="T272" t="s">
        <v>2070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</v>
      </c>
      <c r="G273" t="s">
        <v>47</v>
      </c>
      <c r="H273" s="9">
        <f t="shared" si="17"/>
        <v>1.2706571242680547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8"/>
        <v>42345.25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t="s">
        <v>2073</v>
      </c>
      <c r="T273" t="s">
        <v>2074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304.0097847358121</v>
      </c>
      <c r="G274" t="s">
        <v>20</v>
      </c>
      <c r="H274" s="9">
        <f t="shared" si="17"/>
        <v>304.0097847358121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8"/>
        <v>43656.208333333328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t="s">
        <v>2058</v>
      </c>
      <c r="T274" t="s">
        <v>2059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137.23076923076923</v>
      </c>
      <c r="G275" t="s">
        <v>20</v>
      </c>
      <c r="H275" s="9">
        <f t="shared" si="17"/>
        <v>137.23076923076923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8"/>
        <v>42995.208333333328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t="s">
        <v>2058</v>
      </c>
      <c r="T275" t="s">
        <v>2059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32.208333333333336</v>
      </c>
      <c r="G276" t="s">
        <v>14</v>
      </c>
      <c r="H276" s="9">
        <f t="shared" si="17"/>
        <v>32.208333333333336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8"/>
        <v>43045.25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t="s">
        <v>2058</v>
      </c>
      <c r="T276" t="s">
        <v>2059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241.51282051282053</v>
      </c>
      <c r="G277" t="s">
        <v>20</v>
      </c>
      <c r="H277" s="9">
        <f t="shared" si="17"/>
        <v>241.51282051282053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8"/>
        <v>43561.208333333328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2066</v>
      </c>
      <c r="T277" t="s">
        <v>2078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96.8</v>
      </c>
      <c r="G278" t="s">
        <v>14</v>
      </c>
      <c r="H278" s="9">
        <f t="shared" si="17"/>
        <v>96.8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8"/>
        <v>41018.208333333336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t="s">
        <v>2069</v>
      </c>
      <c r="T278" t="s">
        <v>2070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1066.4285714285716</v>
      </c>
      <c r="G279" t="s">
        <v>20</v>
      </c>
      <c r="H279" s="9">
        <f t="shared" si="17"/>
        <v>1066.4285714285716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8"/>
        <v>40378.208333333336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t="s">
        <v>2058</v>
      </c>
      <c r="T279" t="s">
        <v>2059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325.88888888888891</v>
      </c>
      <c r="G280" t="s">
        <v>20</v>
      </c>
      <c r="H280" s="9">
        <f t="shared" si="17"/>
        <v>325.88888888888891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8"/>
        <v>41239.25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t="s">
        <v>2056</v>
      </c>
      <c r="T280" t="s">
        <v>2057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170.70000000000002</v>
      </c>
      <c r="G281" t="s">
        <v>20</v>
      </c>
      <c r="H281" s="9">
        <f t="shared" si="17"/>
        <v>170.70000000000002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8"/>
        <v>43346.208333333328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t="s">
        <v>2058</v>
      </c>
      <c r="T281" t="s">
        <v>2059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581.44000000000005</v>
      </c>
      <c r="G282" t="s">
        <v>20</v>
      </c>
      <c r="H282" s="9">
        <f t="shared" si="17"/>
        <v>581.44000000000005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8"/>
        <v>43060.25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t="s">
        <v>2060</v>
      </c>
      <c r="T282" t="s">
        <v>2068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91.520972644376897</v>
      </c>
      <c r="G283" t="s">
        <v>14</v>
      </c>
      <c r="H283" s="9">
        <f t="shared" si="17"/>
        <v>91.520972644376897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8"/>
        <v>40979.25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t="s">
        <v>2058</v>
      </c>
      <c r="T283" t="s">
        <v>2059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108.04761904761904</v>
      </c>
      <c r="G284" t="s">
        <v>20</v>
      </c>
      <c r="H284" s="9">
        <f t="shared" si="17"/>
        <v>108.04761904761904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8"/>
        <v>42701.25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t="s">
        <v>2060</v>
      </c>
      <c r="T284" t="s">
        <v>2079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18.728395061728396</v>
      </c>
      <c r="G285" t="s">
        <v>14</v>
      </c>
      <c r="H285" s="9">
        <f t="shared" si="17"/>
        <v>18.728395061728396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8"/>
        <v>42520.208333333328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t="s">
        <v>2054</v>
      </c>
      <c r="T285" t="s">
        <v>2055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83.193877551020407</v>
      </c>
      <c r="G286" t="s">
        <v>14</v>
      </c>
      <c r="H286" s="9">
        <f t="shared" si="17"/>
        <v>83.193877551020407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8"/>
        <v>41030.208333333336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t="s">
        <v>2056</v>
      </c>
      <c r="T286" t="s">
        <v>2057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706.33333333333337</v>
      </c>
      <c r="G287" t="s">
        <v>20</v>
      </c>
      <c r="H287" s="9">
        <f t="shared" si="17"/>
        <v>706.33333333333337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8"/>
        <v>42623.208333333328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t="s">
        <v>2058</v>
      </c>
      <c r="T287" t="s">
        <v>2059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17.446030330062445</v>
      </c>
      <c r="G288" t="s">
        <v>74</v>
      </c>
      <c r="H288" s="9">
        <f t="shared" si="17"/>
        <v>17.446030330062445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8"/>
        <v>42697.25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t="s">
        <v>2058</v>
      </c>
      <c r="T288" t="s">
        <v>2059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209.73015873015873</v>
      </c>
      <c r="G289" t="s">
        <v>20</v>
      </c>
      <c r="H289" s="9">
        <f t="shared" si="17"/>
        <v>209.73015873015873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8"/>
        <v>42122.208333333328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t="s">
        <v>2054</v>
      </c>
      <c r="T289" t="s">
        <v>2062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97.785714285714292</v>
      </c>
      <c r="G290" t="s">
        <v>14</v>
      </c>
      <c r="H290" s="9">
        <f t="shared" si="17"/>
        <v>97.785714285714292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8"/>
        <v>40982.208333333336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2054</v>
      </c>
      <c r="T290" t="s">
        <v>2076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1684.25</v>
      </c>
      <c r="G291" t="s">
        <v>20</v>
      </c>
      <c r="H291" s="9">
        <f t="shared" si="17"/>
        <v>1684.25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8"/>
        <v>42219.208333333328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t="s">
        <v>2058</v>
      </c>
      <c r="T291" t="s">
        <v>2059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54.402135231316727</v>
      </c>
      <c r="G292" t="s">
        <v>14</v>
      </c>
      <c r="H292" s="9">
        <f t="shared" si="17"/>
        <v>54.402135231316727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8"/>
        <v>41404.208333333336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t="s">
        <v>2060</v>
      </c>
      <c r="T292" t="s">
        <v>2061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456.61111111111109</v>
      </c>
      <c r="G293" t="s">
        <v>20</v>
      </c>
      <c r="H293" s="9">
        <f t="shared" si="17"/>
        <v>456.61111111111109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8"/>
        <v>40831.208333333336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t="s">
        <v>2056</v>
      </c>
      <c r="T293" t="s">
        <v>2057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9.8219178082191778</v>
      </c>
      <c r="G294" t="s">
        <v>14</v>
      </c>
      <c r="H294" s="9">
        <f t="shared" si="17"/>
        <v>9.8219178082191778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8"/>
        <v>40984.208333333336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t="s">
        <v>2052</v>
      </c>
      <c r="T294" t="s">
        <v>2053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16.384615384615383</v>
      </c>
      <c r="G295" t="s">
        <v>74</v>
      </c>
      <c r="H295" s="9">
        <f t="shared" si="17"/>
        <v>16.384615384615383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8"/>
        <v>40456.208333333336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t="s">
        <v>2058</v>
      </c>
      <c r="T295" t="s">
        <v>2059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1339.6666666666667</v>
      </c>
      <c r="G296" t="s">
        <v>20</v>
      </c>
      <c r="H296" s="9">
        <f t="shared" si="17"/>
        <v>1339.6666666666667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8"/>
        <v>43399.208333333328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t="s">
        <v>2058</v>
      </c>
      <c r="T296" t="s">
        <v>2059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35.650077760497666</v>
      </c>
      <c r="G297" t="s">
        <v>14</v>
      </c>
      <c r="H297" s="9">
        <f t="shared" si="17"/>
        <v>35.650077760497666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8"/>
        <v>41562.208333333336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t="s">
        <v>2058</v>
      </c>
      <c r="T297" t="s">
        <v>2059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54.950819672131146</v>
      </c>
      <c r="G298" t="s">
        <v>14</v>
      </c>
      <c r="H298" s="9">
        <f t="shared" si="17"/>
        <v>54.950819672131146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8"/>
        <v>43493.25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t="s">
        <v>2058</v>
      </c>
      <c r="T298" t="s">
        <v>2059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94.236111111111114</v>
      </c>
      <c r="G299" t="s">
        <v>14</v>
      </c>
      <c r="H299" s="9">
        <f t="shared" si="17"/>
        <v>94.236111111111114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8"/>
        <v>41653.25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t="s">
        <v>2058</v>
      </c>
      <c r="T299" t="s">
        <v>2059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143.91428571428571</v>
      </c>
      <c r="G300" t="s">
        <v>20</v>
      </c>
      <c r="H300" s="9">
        <f t="shared" si="17"/>
        <v>143.91428571428571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8"/>
        <v>42426.25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t="s">
        <v>2054</v>
      </c>
      <c r="T300" t="s">
        <v>2055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51.421052631578945</v>
      </c>
      <c r="G301" t="s">
        <v>14</v>
      </c>
      <c r="H301" s="9">
        <f t="shared" si="17"/>
        <v>51.421052631578945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8"/>
        <v>42432.25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t="s">
        <v>2052</v>
      </c>
      <c r="T301" t="s">
        <v>2053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5</v>
      </c>
      <c r="G302" t="s">
        <v>14</v>
      </c>
      <c r="H302" s="9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8"/>
        <v>42977.208333333328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t="s">
        <v>2066</v>
      </c>
      <c r="T302" t="s">
        <v>2067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1344.6666666666667</v>
      </c>
      <c r="G303" t="s">
        <v>20</v>
      </c>
      <c r="H303" s="9">
        <f t="shared" si="17"/>
        <v>1344.6666666666667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8"/>
        <v>42061.25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t="s">
        <v>2060</v>
      </c>
      <c r="T303" t="s">
        <v>2061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31.844940867279899</v>
      </c>
      <c r="G304" t="s">
        <v>14</v>
      </c>
      <c r="H304" s="9">
        <f t="shared" si="17"/>
        <v>31.844940867279899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8"/>
        <v>43345.208333333328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t="s">
        <v>2058</v>
      </c>
      <c r="T304" t="s">
        <v>2059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82.617647058823536</v>
      </c>
      <c r="G305" t="s">
        <v>14</v>
      </c>
      <c r="H305" s="9">
        <f t="shared" si="17"/>
        <v>82.617647058823536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8"/>
        <v>42376.25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t="s">
        <v>2054</v>
      </c>
      <c r="T305" t="s">
        <v>2064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546.14285714285722</v>
      </c>
      <c r="G306" t="s">
        <v>20</v>
      </c>
      <c r="H306" s="9">
        <f t="shared" si="17"/>
        <v>546.14285714285722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8"/>
        <v>42589.208333333328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t="s">
        <v>2060</v>
      </c>
      <c r="T306" t="s">
        <v>2061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286.21428571428572</v>
      </c>
      <c r="G307" t="s">
        <v>20</v>
      </c>
      <c r="H307" s="9">
        <f t="shared" si="17"/>
        <v>286.21428571428572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8"/>
        <v>42448.208333333328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t="s">
        <v>2058</v>
      </c>
      <c r="T307" t="s">
        <v>2059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7.9076923076923071</v>
      </c>
      <c r="G308" t="s">
        <v>14</v>
      </c>
      <c r="H308" s="9">
        <f t="shared" si="17"/>
        <v>7.9076923076923071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8"/>
        <v>42930.208333333328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t="s">
        <v>2058</v>
      </c>
      <c r="T308" t="s">
        <v>2059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132.13677811550153</v>
      </c>
      <c r="G309" t="s">
        <v>20</v>
      </c>
      <c r="H309" s="9">
        <f t="shared" si="17"/>
        <v>132.13677811550153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8"/>
        <v>41066.208333333336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2066</v>
      </c>
      <c r="T309" t="s">
        <v>2072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74.077834179357026</v>
      </c>
      <c r="G310" t="s">
        <v>14</v>
      </c>
      <c r="H310" s="9">
        <f t="shared" si="17"/>
        <v>74.077834179357026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8"/>
        <v>40651.208333333336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t="s">
        <v>2058</v>
      </c>
      <c r="T310" t="s">
        <v>2059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75.292682926829272</v>
      </c>
      <c r="G311" t="s">
        <v>74</v>
      </c>
      <c r="H311" s="9">
        <f t="shared" si="17"/>
        <v>75.292682926829272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8"/>
        <v>40807.208333333336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t="s">
        <v>2054</v>
      </c>
      <c r="T311" t="s">
        <v>2064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20.333333333333332</v>
      </c>
      <c r="G312" t="s">
        <v>14</v>
      </c>
      <c r="H312" s="9">
        <f t="shared" si="17"/>
        <v>20.333333333333332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8"/>
        <v>40277.208333333336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t="s">
        <v>2069</v>
      </c>
      <c r="T312" t="s">
        <v>2070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203.36507936507937</v>
      </c>
      <c r="G313" t="s">
        <v>20</v>
      </c>
      <c r="H313" s="9">
        <f t="shared" si="17"/>
        <v>203.36507936507937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8"/>
        <v>40590.25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t="s">
        <v>2058</v>
      </c>
      <c r="T313" t="s">
        <v>2059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310.2284263959391</v>
      </c>
      <c r="G314" t="s">
        <v>20</v>
      </c>
      <c r="H314" s="9">
        <f t="shared" si="17"/>
        <v>310.2284263959391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8"/>
        <v>41572.208333333336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t="s">
        <v>2058</v>
      </c>
      <c r="T314" t="s">
        <v>2059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395.31818181818181</v>
      </c>
      <c r="G315" t="s">
        <v>20</v>
      </c>
      <c r="H315" s="9">
        <f t="shared" si="17"/>
        <v>395.31818181818181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8"/>
        <v>40966.25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t="s">
        <v>2054</v>
      </c>
      <c r="T315" t="s">
        <v>2055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294.71428571428572</v>
      </c>
      <c r="G316" t="s">
        <v>20</v>
      </c>
      <c r="H316" s="9">
        <f t="shared" si="17"/>
        <v>294.71428571428572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8"/>
        <v>43536.208333333328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t="s">
        <v>2060</v>
      </c>
      <c r="T316" t="s">
        <v>2061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33.89473684210526</v>
      </c>
      <c r="G317" t="s">
        <v>14</v>
      </c>
      <c r="H317" s="9">
        <f t="shared" si="17"/>
        <v>33.89473684210526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8"/>
        <v>41783.208333333336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t="s">
        <v>2058</v>
      </c>
      <c r="T317" t="s">
        <v>2059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66.677083333333329</v>
      </c>
      <c r="G318" t="s">
        <v>14</v>
      </c>
      <c r="H318" s="9">
        <f t="shared" si="17"/>
        <v>66.677083333333329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8"/>
        <v>43788.25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t="s">
        <v>2052</v>
      </c>
      <c r="T318" t="s">
        <v>2053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19.227272727272727</v>
      </c>
      <c r="G319" t="s">
        <v>14</v>
      </c>
      <c r="H319" s="9">
        <f t="shared" si="17"/>
        <v>19.227272727272727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8"/>
        <v>42869.208333333328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t="s">
        <v>2058</v>
      </c>
      <c r="T319" t="s">
        <v>2059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15.842105263157894</v>
      </c>
      <c r="G320" t="s">
        <v>14</v>
      </c>
      <c r="H320" s="9">
        <f t="shared" si="17"/>
        <v>15.842105263157894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8"/>
        <v>41684.25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t="s">
        <v>2054</v>
      </c>
      <c r="T320" t="s">
        <v>2055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38.702380952380956</v>
      </c>
      <c r="G321" t="s">
        <v>74</v>
      </c>
      <c r="H321" s="9">
        <f t="shared" si="17"/>
        <v>38.702380952380956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8"/>
        <v>40402.208333333336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t="s">
        <v>2056</v>
      </c>
      <c r="T321" t="s">
        <v>2057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6"/>
        <v>9.5876777251184837</v>
      </c>
      <c r="G322" t="s">
        <v>14</v>
      </c>
      <c r="H322" s="9">
        <f t="shared" si="17"/>
        <v>9.5876777251184837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8"/>
        <v>40673.208333333336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t="s">
        <v>2066</v>
      </c>
      <c r="T322" t="s">
        <v>2072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0">(E323/D323)*100</f>
        <v>94.144366197183089</v>
      </c>
      <c r="G323" t="s">
        <v>14</v>
      </c>
      <c r="H323" s="9">
        <f t="shared" ref="H323:H386" si="21">(E323/D323)*100</f>
        <v>94.144366197183089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2">(((L323/60)/60)/24)+DATE(1970,1,1)</f>
        <v>40634.208333333336</v>
      </c>
      <c r="O323" s="14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2060</v>
      </c>
      <c r="T323" t="s">
        <v>2071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166.56234096692114</v>
      </c>
      <c r="G324" t="s">
        <v>20</v>
      </c>
      <c r="H324" s="9">
        <f t="shared" si="21"/>
        <v>166.56234096692114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2"/>
        <v>40507.25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t="s">
        <v>2058</v>
      </c>
      <c r="T324" t="s">
        <v>2059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24.134831460674157</v>
      </c>
      <c r="G325" t="s">
        <v>14</v>
      </c>
      <c r="H325" s="9">
        <f t="shared" si="21"/>
        <v>24.134831460674157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2"/>
        <v>41725.208333333336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t="s">
        <v>2060</v>
      </c>
      <c r="T325" t="s">
        <v>2061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164.05633802816902</v>
      </c>
      <c r="G326" t="s">
        <v>20</v>
      </c>
      <c r="H326" s="9">
        <f t="shared" si="21"/>
        <v>164.05633802816902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2"/>
        <v>42176.208333333328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t="s">
        <v>2058</v>
      </c>
      <c r="T326" t="s">
        <v>2059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90.723076923076931</v>
      </c>
      <c r="G327" t="s">
        <v>14</v>
      </c>
      <c r="H327" s="9">
        <f t="shared" si="21"/>
        <v>90.723076923076931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2"/>
        <v>43267.208333333328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t="s">
        <v>2058</v>
      </c>
      <c r="T327" t="s">
        <v>2059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46.194444444444443</v>
      </c>
      <c r="G328" t="s">
        <v>14</v>
      </c>
      <c r="H328" s="9">
        <f t="shared" si="21"/>
        <v>46.194444444444443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2"/>
        <v>42364.25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t="s">
        <v>2060</v>
      </c>
      <c r="T328" t="s">
        <v>2068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38.53846153846154</v>
      </c>
      <c r="G329" t="s">
        <v>14</v>
      </c>
      <c r="H329" s="9">
        <f t="shared" si="21"/>
        <v>38.53846153846154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2"/>
        <v>43705.208333333328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t="s">
        <v>2058</v>
      </c>
      <c r="T329" t="s">
        <v>2059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133.56231003039514</v>
      </c>
      <c r="G330" t="s">
        <v>20</v>
      </c>
      <c r="H330" s="9">
        <f t="shared" si="21"/>
        <v>133.56231003039514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2"/>
        <v>43434.25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t="s">
        <v>2054</v>
      </c>
      <c r="T330" t="s">
        <v>2055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22.896588486140725</v>
      </c>
      <c r="G331" t="s">
        <v>47</v>
      </c>
      <c r="H331" s="9">
        <f t="shared" si="21"/>
        <v>22.896588486140725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2"/>
        <v>42716.25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t="s">
        <v>2069</v>
      </c>
      <c r="T331" t="s">
        <v>2070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184.95548961424333</v>
      </c>
      <c r="G332" t="s">
        <v>20</v>
      </c>
      <c r="H332" s="9">
        <f t="shared" si="21"/>
        <v>184.95548961424333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2"/>
        <v>43077.25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t="s">
        <v>2060</v>
      </c>
      <c r="T332" t="s">
        <v>2061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443.72727272727275</v>
      </c>
      <c r="G333" t="s">
        <v>20</v>
      </c>
      <c r="H333" s="9">
        <f t="shared" si="21"/>
        <v>443.72727272727275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2"/>
        <v>40896.25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t="s">
        <v>2052</v>
      </c>
      <c r="T333" t="s">
        <v>2053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199.9806763285024</v>
      </c>
      <c r="G334" t="s">
        <v>20</v>
      </c>
      <c r="H334" s="9">
        <f t="shared" si="21"/>
        <v>199.9806763285024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2"/>
        <v>41361.208333333336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t="s">
        <v>2056</v>
      </c>
      <c r="T334" t="s">
        <v>2065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123.95833333333333</v>
      </c>
      <c r="G335" t="s">
        <v>20</v>
      </c>
      <c r="H335" s="9">
        <f t="shared" si="21"/>
        <v>123.95833333333333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2"/>
        <v>43424.25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t="s">
        <v>2058</v>
      </c>
      <c r="T335" t="s">
        <v>2059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186.61329305135951</v>
      </c>
      <c r="G336" t="s">
        <v>20</v>
      </c>
      <c r="H336" s="9">
        <f t="shared" si="21"/>
        <v>186.61329305135951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2"/>
        <v>43110.25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t="s">
        <v>2054</v>
      </c>
      <c r="T336" t="s">
        <v>2055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114.28538550057536</v>
      </c>
      <c r="G337" t="s">
        <v>20</v>
      </c>
      <c r="H337" s="9">
        <f t="shared" si="21"/>
        <v>114.28538550057536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2"/>
        <v>43784.25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t="s">
        <v>2054</v>
      </c>
      <c r="T337" t="s">
        <v>2055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97.032531824611041</v>
      </c>
      <c r="G338" t="s">
        <v>14</v>
      </c>
      <c r="H338" s="9">
        <f t="shared" si="21"/>
        <v>97.032531824611041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2"/>
        <v>40527.25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t="s">
        <v>2054</v>
      </c>
      <c r="T338" t="s">
        <v>2055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122.81904761904762</v>
      </c>
      <c r="G339" t="s">
        <v>20</v>
      </c>
      <c r="H339" s="9">
        <f t="shared" si="21"/>
        <v>122.81904761904762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2"/>
        <v>43780.25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t="s">
        <v>2058</v>
      </c>
      <c r="T339" t="s">
        <v>2059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179.14326647564468</v>
      </c>
      <c r="G340" t="s">
        <v>20</v>
      </c>
      <c r="H340" s="9">
        <f t="shared" si="21"/>
        <v>179.14326647564468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2"/>
        <v>40821.208333333336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t="s">
        <v>2058</v>
      </c>
      <c r="T340" t="s">
        <v>2059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79.951577402787962</v>
      </c>
      <c r="G341" t="s">
        <v>74</v>
      </c>
      <c r="H341" s="9">
        <f t="shared" si="21"/>
        <v>79.951577402787962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2"/>
        <v>42949.208333333328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t="s">
        <v>2058</v>
      </c>
      <c r="T341" t="s">
        <v>2059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94.242587601078171</v>
      </c>
      <c r="G342" t="s">
        <v>14</v>
      </c>
      <c r="H342" s="9">
        <f t="shared" si="21"/>
        <v>94.242587601078171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2"/>
        <v>40889.25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t="s">
        <v>2073</v>
      </c>
      <c r="T342" t="s">
        <v>2074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84.669291338582681</v>
      </c>
      <c r="G343" t="s">
        <v>14</v>
      </c>
      <c r="H343" s="9">
        <f t="shared" si="21"/>
        <v>84.669291338582681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2"/>
        <v>42244.208333333328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t="s">
        <v>2054</v>
      </c>
      <c r="T343" t="s">
        <v>2064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66.521920668058456</v>
      </c>
      <c r="G344" t="s">
        <v>14</v>
      </c>
      <c r="H344" s="9">
        <f t="shared" si="21"/>
        <v>66.521920668058456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2"/>
        <v>41475.208333333336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t="s">
        <v>2058</v>
      </c>
      <c r="T344" t="s">
        <v>2059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53.922222222222224</v>
      </c>
      <c r="G345" t="s">
        <v>14</v>
      </c>
      <c r="H345" s="9">
        <f t="shared" si="21"/>
        <v>53.922222222222224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2"/>
        <v>41597.25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t="s">
        <v>2058</v>
      </c>
      <c r="T345" t="s">
        <v>2059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41.983299595141702</v>
      </c>
      <c r="G346" t="s">
        <v>14</v>
      </c>
      <c r="H346" s="9">
        <f t="shared" si="21"/>
        <v>41.983299595141702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2"/>
        <v>43122.25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t="s">
        <v>2069</v>
      </c>
      <c r="T346" t="s">
        <v>2070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14.69479695431472</v>
      </c>
      <c r="G347" t="s">
        <v>14</v>
      </c>
      <c r="H347" s="9">
        <f t="shared" si="21"/>
        <v>14.69479695431472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2"/>
        <v>42194.208333333328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t="s">
        <v>2060</v>
      </c>
      <c r="T347" t="s">
        <v>2063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34.475000000000001</v>
      </c>
      <c r="G348" t="s">
        <v>14</v>
      </c>
      <c r="H348" s="9">
        <f t="shared" si="21"/>
        <v>34.475000000000001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2"/>
        <v>42971.208333333328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t="s">
        <v>2054</v>
      </c>
      <c r="T348" t="s">
        <v>2064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1400.7777777777778</v>
      </c>
      <c r="G349" t="s">
        <v>20</v>
      </c>
      <c r="H349" s="9">
        <f t="shared" si="21"/>
        <v>1400.7777777777778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2"/>
        <v>42046.25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t="s">
        <v>2056</v>
      </c>
      <c r="T349" t="s">
        <v>2057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71.770351758793964</v>
      </c>
      <c r="G350" t="s">
        <v>14</v>
      </c>
      <c r="H350" s="9">
        <f t="shared" si="21"/>
        <v>71.770351758793964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2"/>
        <v>42782.25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t="s">
        <v>2052</v>
      </c>
      <c r="T350" t="s">
        <v>2053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53.074115044247783</v>
      </c>
      <c r="G351" t="s">
        <v>14</v>
      </c>
      <c r="H351" s="9">
        <f t="shared" si="21"/>
        <v>53.074115044247783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2"/>
        <v>42930.208333333328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t="s">
        <v>2058</v>
      </c>
      <c r="T351" t="s">
        <v>2059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5</v>
      </c>
      <c r="G352" t="s">
        <v>14</v>
      </c>
      <c r="H352" s="9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2"/>
        <v>42144.208333333328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2054</v>
      </c>
      <c r="T352" t="s">
        <v>2077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127.70715249662618</v>
      </c>
      <c r="G353" t="s">
        <v>20</v>
      </c>
      <c r="H353" s="9">
        <f t="shared" si="21"/>
        <v>127.70715249662618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2"/>
        <v>42240.208333333328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t="s">
        <v>2054</v>
      </c>
      <c r="T353" t="s">
        <v>2055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34.892857142857139</v>
      </c>
      <c r="G354" t="s">
        <v>14</v>
      </c>
      <c r="H354" s="9">
        <f t="shared" si="21"/>
        <v>34.892857142857139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2"/>
        <v>42315.25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t="s">
        <v>2058</v>
      </c>
      <c r="T354" t="s">
        <v>2059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410.59821428571428</v>
      </c>
      <c r="G355" t="s">
        <v>20</v>
      </c>
      <c r="H355" s="9">
        <f t="shared" si="21"/>
        <v>410.59821428571428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2"/>
        <v>43651.208333333328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t="s">
        <v>2058</v>
      </c>
      <c r="T355" t="s">
        <v>2059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123.73770491803278</v>
      </c>
      <c r="G356" t="s">
        <v>20</v>
      </c>
      <c r="H356" s="9">
        <f t="shared" si="21"/>
        <v>123.73770491803278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2"/>
        <v>41520.208333333336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t="s">
        <v>2060</v>
      </c>
      <c r="T356" t="s">
        <v>2061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58.973684210526315</v>
      </c>
      <c r="G357" t="s">
        <v>47</v>
      </c>
      <c r="H357" s="9">
        <f t="shared" si="21"/>
        <v>58.973684210526315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2"/>
        <v>42757.25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t="s">
        <v>2056</v>
      </c>
      <c r="T357" t="s">
        <v>2065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36.892473118279568</v>
      </c>
      <c r="G358" t="s">
        <v>14</v>
      </c>
      <c r="H358" s="9">
        <f t="shared" si="21"/>
        <v>36.892473118279568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2"/>
        <v>40922.25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t="s">
        <v>2058</v>
      </c>
      <c r="T358" t="s">
        <v>2059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184.91304347826087</v>
      </c>
      <c r="G359" t="s">
        <v>20</v>
      </c>
      <c r="H359" s="9">
        <f t="shared" si="21"/>
        <v>184.91304347826087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2"/>
        <v>42250.208333333328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t="s">
        <v>2069</v>
      </c>
      <c r="T359" t="s">
        <v>2070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11.814432989690722</v>
      </c>
      <c r="G360" t="s">
        <v>14</v>
      </c>
      <c r="H360" s="9">
        <f t="shared" si="21"/>
        <v>11.814432989690722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2"/>
        <v>43322.208333333328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2073</v>
      </c>
      <c r="T360" t="s">
        <v>2074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298.7</v>
      </c>
      <c r="G361" t="s">
        <v>20</v>
      </c>
      <c r="H361" s="9">
        <f t="shared" si="21"/>
        <v>298.7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2"/>
        <v>40782.208333333336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t="s">
        <v>2060</v>
      </c>
      <c r="T361" t="s">
        <v>2068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226.35175879396985</v>
      </c>
      <c r="G362" t="s">
        <v>20</v>
      </c>
      <c r="H362" s="9">
        <f t="shared" si="21"/>
        <v>226.35175879396985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2"/>
        <v>40544.25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t="s">
        <v>2058</v>
      </c>
      <c r="T362" t="s">
        <v>2059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173.56363636363636</v>
      </c>
      <c r="G363" t="s">
        <v>20</v>
      </c>
      <c r="H363" s="9">
        <f t="shared" si="21"/>
        <v>173.56363636363636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2"/>
        <v>43015.208333333328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t="s">
        <v>2058</v>
      </c>
      <c r="T363" t="s">
        <v>2059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371.75675675675677</v>
      </c>
      <c r="G364" t="s">
        <v>20</v>
      </c>
      <c r="H364" s="9">
        <f t="shared" si="21"/>
        <v>371.75675675675677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2"/>
        <v>40570.25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t="s">
        <v>2054</v>
      </c>
      <c r="T364" t="s">
        <v>2055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160.19230769230771</v>
      </c>
      <c r="G365" t="s">
        <v>20</v>
      </c>
      <c r="H365" s="9">
        <f t="shared" si="21"/>
        <v>160.19230769230771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2"/>
        <v>40904.25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t="s">
        <v>2054</v>
      </c>
      <c r="T365" t="s">
        <v>2055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1616.3333333333335</v>
      </c>
      <c r="G366" t="s">
        <v>20</v>
      </c>
      <c r="H366" s="9">
        <f t="shared" si="21"/>
        <v>1616.3333333333335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2"/>
        <v>43164.25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t="s">
        <v>2054</v>
      </c>
      <c r="T366" t="s">
        <v>2064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733.4375</v>
      </c>
      <c r="G367" t="s">
        <v>20</v>
      </c>
      <c r="H367" s="9">
        <f t="shared" si="21"/>
        <v>733.4375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2"/>
        <v>42733.25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t="s">
        <v>2058</v>
      </c>
      <c r="T367" t="s">
        <v>2059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592.11111111111109</v>
      </c>
      <c r="G368" t="s">
        <v>20</v>
      </c>
      <c r="H368" s="9">
        <f t="shared" si="21"/>
        <v>592.11111111111109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2"/>
        <v>40546.25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t="s">
        <v>2058</v>
      </c>
      <c r="T368" t="s">
        <v>2059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18.888888888888889</v>
      </c>
      <c r="G369" t="s">
        <v>14</v>
      </c>
      <c r="H369" s="9">
        <f t="shared" si="21"/>
        <v>18.888888888888889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2"/>
        <v>41930.208333333336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t="s">
        <v>2058</v>
      </c>
      <c r="T369" t="s">
        <v>2059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276.80769230769232</v>
      </c>
      <c r="G370" t="s">
        <v>20</v>
      </c>
      <c r="H370" s="9">
        <f t="shared" si="21"/>
        <v>276.80769230769232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2"/>
        <v>40464.208333333336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t="s">
        <v>2060</v>
      </c>
      <c r="T370" t="s">
        <v>2061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273.01851851851848</v>
      </c>
      <c r="G371" t="s">
        <v>20</v>
      </c>
      <c r="H371" s="9">
        <f t="shared" si="21"/>
        <v>273.01851851851848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2"/>
        <v>41308.25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2060</v>
      </c>
      <c r="T371" t="s">
        <v>2079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159.36331255565449</v>
      </c>
      <c r="G372" t="s">
        <v>20</v>
      </c>
      <c r="H372" s="9">
        <f t="shared" si="21"/>
        <v>159.36331255565449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2"/>
        <v>43570.208333333328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t="s">
        <v>2058</v>
      </c>
      <c r="T372" t="s">
        <v>2059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67.869978858350947</v>
      </c>
      <c r="G373" t="s">
        <v>14</v>
      </c>
      <c r="H373" s="9">
        <f t="shared" si="21"/>
        <v>67.869978858350947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2"/>
        <v>42043.25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t="s">
        <v>2058</v>
      </c>
      <c r="T373" t="s">
        <v>2059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1591.5555555555554</v>
      </c>
      <c r="G374" t="s">
        <v>20</v>
      </c>
      <c r="H374" s="9">
        <f t="shared" si="21"/>
        <v>1591.5555555555554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2"/>
        <v>42012.25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t="s">
        <v>2060</v>
      </c>
      <c r="T374" t="s">
        <v>2061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730.18222222222221</v>
      </c>
      <c r="G375" t="s">
        <v>20</v>
      </c>
      <c r="H375" s="9">
        <f t="shared" si="21"/>
        <v>730.18222222222221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2"/>
        <v>42964.208333333328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t="s">
        <v>2058</v>
      </c>
      <c r="T375" t="s">
        <v>2059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13.185782556750297</v>
      </c>
      <c r="G376" t="s">
        <v>14</v>
      </c>
      <c r="H376" s="9">
        <f t="shared" si="21"/>
        <v>13.185782556750297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2"/>
        <v>43476.25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t="s">
        <v>2060</v>
      </c>
      <c r="T376" t="s">
        <v>2061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54.777777777777779</v>
      </c>
      <c r="G377" t="s">
        <v>14</v>
      </c>
      <c r="H377" s="9">
        <f t="shared" si="21"/>
        <v>54.777777777777779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2"/>
        <v>42293.208333333328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t="s">
        <v>2054</v>
      </c>
      <c r="T377" t="s">
        <v>2064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361.02941176470591</v>
      </c>
      <c r="G378" t="s">
        <v>20</v>
      </c>
      <c r="H378" s="9">
        <f t="shared" si="21"/>
        <v>361.02941176470591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2"/>
        <v>41826.208333333336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t="s">
        <v>2054</v>
      </c>
      <c r="T378" t="s">
        <v>2055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10.257545271629779</v>
      </c>
      <c r="G379" t="s">
        <v>14</v>
      </c>
      <c r="H379" s="9">
        <f t="shared" si="21"/>
        <v>10.257545271629779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2"/>
        <v>43760.208333333328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t="s">
        <v>2058</v>
      </c>
      <c r="T379" t="s">
        <v>2059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13.962962962962964</v>
      </c>
      <c r="G380" t="s">
        <v>14</v>
      </c>
      <c r="H380" s="9">
        <f t="shared" si="21"/>
        <v>13.962962962962964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2"/>
        <v>43241.208333333328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t="s">
        <v>2060</v>
      </c>
      <c r="T380" t="s">
        <v>2061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40.444444444444443</v>
      </c>
      <c r="G381" t="s">
        <v>14</v>
      </c>
      <c r="H381" s="9">
        <f t="shared" si="21"/>
        <v>40.444444444444443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2"/>
        <v>40843.208333333336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t="s">
        <v>2058</v>
      </c>
      <c r="T381" t="s">
        <v>2059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160.32</v>
      </c>
      <c r="G382" t="s">
        <v>20</v>
      </c>
      <c r="H382" s="9">
        <f t="shared" si="21"/>
        <v>160.32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2"/>
        <v>41448.208333333336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t="s">
        <v>2058</v>
      </c>
      <c r="T382" t="s">
        <v>2059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183.9433962264151</v>
      </c>
      <c r="G383" t="s">
        <v>20</v>
      </c>
      <c r="H383" s="9">
        <f t="shared" si="21"/>
        <v>183.9433962264151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2"/>
        <v>42163.208333333328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t="s">
        <v>2058</v>
      </c>
      <c r="T383" t="s">
        <v>2059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63.769230769230766</v>
      </c>
      <c r="G384" t="s">
        <v>14</v>
      </c>
      <c r="H384" s="9">
        <f t="shared" si="21"/>
        <v>63.769230769230766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2"/>
        <v>43024.208333333328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2073</v>
      </c>
      <c r="T384" t="s">
        <v>2074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225.38095238095238</v>
      </c>
      <c r="G385" t="s">
        <v>20</v>
      </c>
      <c r="H385" s="9">
        <f t="shared" si="21"/>
        <v>225.38095238095238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2"/>
        <v>43509.25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t="s">
        <v>2052</v>
      </c>
      <c r="T385" t="s">
        <v>2053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0"/>
        <v>172.00961538461539</v>
      </c>
      <c r="G386" t="s">
        <v>20</v>
      </c>
      <c r="H386" s="9">
        <f t="shared" si="21"/>
        <v>172.00961538461539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2"/>
        <v>42776.25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t="s">
        <v>2060</v>
      </c>
      <c r="T386" t="s">
        <v>2061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24">(E387/D387)*100</f>
        <v>146.16709511568124</v>
      </c>
      <c r="G387" t="s">
        <v>20</v>
      </c>
      <c r="H387" s="9">
        <f t="shared" ref="H387:H450" si="25">(E387/D387)*100</f>
        <v>146.16709511568124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6">(((L387/60)/60)/24)+DATE(1970,1,1)</f>
        <v>43553.208333333328</v>
      </c>
      <c r="O387" s="14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2066</v>
      </c>
      <c r="T387" t="s">
        <v>2067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76.42361623616236</v>
      </c>
      <c r="G388" t="s">
        <v>14</v>
      </c>
      <c r="H388" s="9">
        <f t="shared" si="25"/>
        <v>76.42361623616236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6"/>
        <v>40355.208333333336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t="s">
        <v>2058</v>
      </c>
      <c r="T388" t="s">
        <v>2059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39.261467889908261</v>
      </c>
      <c r="G389" t="s">
        <v>14</v>
      </c>
      <c r="H389" s="9">
        <f t="shared" si="25"/>
        <v>39.261467889908261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6"/>
        <v>41072.208333333336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t="s">
        <v>2056</v>
      </c>
      <c r="T389" t="s">
        <v>2065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11.270034843205574</v>
      </c>
      <c r="G390" t="s">
        <v>74</v>
      </c>
      <c r="H390" s="9">
        <f t="shared" si="25"/>
        <v>11.270034843205574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6"/>
        <v>40912.25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t="s">
        <v>2054</v>
      </c>
      <c r="T390" t="s">
        <v>2064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122.11084337349398</v>
      </c>
      <c r="G391" t="s">
        <v>20</v>
      </c>
      <c r="H391" s="9">
        <f t="shared" si="25"/>
        <v>122.11084337349398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6"/>
        <v>40479.208333333336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t="s">
        <v>2058</v>
      </c>
      <c r="T391" t="s">
        <v>2059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186.54166666666669</v>
      </c>
      <c r="G392" t="s">
        <v>20</v>
      </c>
      <c r="H392" s="9">
        <f t="shared" si="25"/>
        <v>186.54166666666669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6"/>
        <v>41530.208333333336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2073</v>
      </c>
      <c r="T392" t="s">
        <v>2074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7.2731788079470201</v>
      </c>
      <c r="G393" t="s">
        <v>14</v>
      </c>
      <c r="H393" s="9">
        <f t="shared" si="25"/>
        <v>7.2731788079470201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6"/>
        <v>41653.25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t="s">
        <v>2066</v>
      </c>
      <c r="T393" t="s">
        <v>2067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65.642371234207957</v>
      </c>
      <c r="G394" t="s">
        <v>14</v>
      </c>
      <c r="H394" s="9">
        <f t="shared" si="25"/>
        <v>65.642371234207957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6"/>
        <v>40549.25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t="s">
        <v>2056</v>
      </c>
      <c r="T394" t="s">
        <v>2065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228.96178343949046</v>
      </c>
      <c r="G395" t="s">
        <v>20</v>
      </c>
      <c r="H395" s="9">
        <f t="shared" si="25"/>
        <v>228.96178343949046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6"/>
        <v>42933.208333333328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2054</v>
      </c>
      <c r="T395" t="s">
        <v>2077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469.37499999999994</v>
      </c>
      <c r="G396" t="s">
        <v>20</v>
      </c>
      <c r="H396" s="9">
        <f t="shared" si="25"/>
        <v>469.37499999999994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6"/>
        <v>41484.208333333336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t="s">
        <v>2060</v>
      </c>
      <c r="T396" t="s">
        <v>2061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130.11267605633802</v>
      </c>
      <c r="G397" t="s">
        <v>20</v>
      </c>
      <c r="H397" s="9">
        <f t="shared" si="25"/>
        <v>130.11267605633802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6"/>
        <v>40885.25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t="s">
        <v>2058</v>
      </c>
      <c r="T397" t="s">
        <v>2059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167.05422993492408</v>
      </c>
      <c r="G398" t="s">
        <v>20</v>
      </c>
      <c r="H398" s="9">
        <f t="shared" si="25"/>
        <v>167.05422993492408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6"/>
        <v>43378.208333333328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t="s">
        <v>2060</v>
      </c>
      <c r="T398" t="s">
        <v>2063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173.8641975308642</v>
      </c>
      <c r="G399" t="s">
        <v>20</v>
      </c>
      <c r="H399" s="9">
        <f t="shared" si="25"/>
        <v>173.8641975308642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6"/>
        <v>41417.208333333336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t="s">
        <v>2054</v>
      </c>
      <c r="T399" t="s">
        <v>2055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717.76470588235293</v>
      </c>
      <c r="G400" t="s">
        <v>20</v>
      </c>
      <c r="H400" s="9">
        <f t="shared" si="25"/>
        <v>717.76470588235293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6"/>
        <v>43228.208333333328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t="s">
        <v>2060</v>
      </c>
      <c r="T400" t="s">
        <v>2068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63.850976361767728</v>
      </c>
      <c r="G401" t="s">
        <v>14</v>
      </c>
      <c r="H401" s="9">
        <f t="shared" si="25"/>
        <v>63.850976361767728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6"/>
        <v>40576.25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t="s">
        <v>2054</v>
      </c>
      <c r="T401" t="s">
        <v>2064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2</v>
      </c>
      <c r="G402" t="s">
        <v>14</v>
      </c>
      <c r="H402" s="9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6"/>
        <v>41502.208333333336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2073</v>
      </c>
      <c r="T402" t="s">
        <v>2074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1530.2222222222222</v>
      </c>
      <c r="G403" t="s">
        <v>20</v>
      </c>
      <c r="H403" s="9">
        <f t="shared" si="25"/>
        <v>1530.2222222222222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6"/>
        <v>43765.208333333328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t="s">
        <v>2058</v>
      </c>
      <c r="T403" t="s">
        <v>2059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40.356164383561641</v>
      </c>
      <c r="G404" t="s">
        <v>14</v>
      </c>
      <c r="H404" s="9">
        <f t="shared" si="25"/>
        <v>40.356164383561641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6"/>
        <v>40914.25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t="s">
        <v>2060</v>
      </c>
      <c r="T404" t="s">
        <v>2071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86.220633299284984</v>
      </c>
      <c r="G405" t="s">
        <v>14</v>
      </c>
      <c r="H405" s="9">
        <f t="shared" si="25"/>
        <v>86.220633299284984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6"/>
        <v>40310.208333333336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t="s">
        <v>2058</v>
      </c>
      <c r="T405" t="s">
        <v>2059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315.58486707566465</v>
      </c>
      <c r="G406" t="s">
        <v>20</v>
      </c>
      <c r="H406" s="9">
        <f t="shared" si="25"/>
        <v>315.58486707566465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6"/>
        <v>43053.25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t="s">
        <v>2058</v>
      </c>
      <c r="T406" t="s">
        <v>2059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89.618243243243242</v>
      </c>
      <c r="G407" t="s">
        <v>14</v>
      </c>
      <c r="H407" s="9">
        <f t="shared" si="25"/>
        <v>89.618243243243242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6"/>
        <v>43255.208333333328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t="s">
        <v>2058</v>
      </c>
      <c r="T407" t="s">
        <v>2059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182.14503816793894</v>
      </c>
      <c r="G408" t="s">
        <v>20</v>
      </c>
      <c r="H408" s="9">
        <f t="shared" si="25"/>
        <v>182.14503816793894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6"/>
        <v>41304.25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t="s">
        <v>2060</v>
      </c>
      <c r="T408" t="s">
        <v>2061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355.88235294117646</v>
      </c>
      <c r="G409" t="s">
        <v>20</v>
      </c>
      <c r="H409" s="9">
        <f t="shared" si="25"/>
        <v>355.88235294117646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6"/>
        <v>43751.208333333328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t="s">
        <v>2058</v>
      </c>
      <c r="T409" t="s">
        <v>2059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131.83695652173913</v>
      </c>
      <c r="G410" t="s">
        <v>20</v>
      </c>
      <c r="H410" s="9">
        <f t="shared" si="25"/>
        <v>131.83695652173913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6"/>
        <v>42541.208333333328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t="s">
        <v>2060</v>
      </c>
      <c r="T410" t="s">
        <v>2061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46.315634218289084</v>
      </c>
      <c r="G411" t="s">
        <v>14</v>
      </c>
      <c r="H411" s="9">
        <f t="shared" si="25"/>
        <v>46.315634218289084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6"/>
        <v>42843.208333333328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t="s">
        <v>2054</v>
      </c>
      <c r="T411" t="s">
        <v>2055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36.132726089785294</v>
      </c>
      <c r="G412" t="s">
        <v>47</v>
      </c>
      <c r="H412" s="9">
        <f t="shared" si="25"/>
        <v>36.132726089785294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6"/>
        <v>42122.208333333328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2069</v>
      </c>
      <c r="T412" t="s">
        <v>2080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104.62820512820512</v>
      </c>
      <c r="G413" t="s">
        <v>20</v>
      </c>
      <c r="H413" s="9">
        <f t="shared" si="25"/>
        <v>104.62820512820512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6"/>
        <v>42884.208333333328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t="s">
        <v>2058</v>
      </c>
      <c r="T413" t="s">
        <v>2059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668.85714285714289</v>
      </c>
      <c r="G414" t="s">
        <v>20</v>
      </c>
      <c r="H414" s="9">
        <f t="shared" si="25"/>
        <v>668.85714285714289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6"/>
        <v>41642.25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t="s">
        <v>2066</v>
      </c>
      <c r="T414" t="s">
        <v>2072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62.072823218997364</v>
      </c>
      <c r="G415" t="s">
        <v>47</v>
      </c>
      <c r="H415" s="9">
        <f t="shared" si="25"/>
        <v>62.072823218997364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6"/>
        <v>43431.25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t="s">
        <v>2060</v>
      </c>
      <c r="T415" t="s">
        <v>2068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84.699787460148784</v>
      </c>
      <c r="G416" t="s">
        <v>14</v>
      </c>
      <c r="H416" s="9">
        <f t="shared" si="25"/>
        <v>84.699787460148784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6"/>
        <v>40288.208333333336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t="s">
        <v>2052</v>
      </c>
      <c r="T416" t="s">
        <v>2053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11.059030837004405</v>
      </c>
      <c r="G417" t="s">
        <v>14</v>
      </c>
      <c r="H417" s="9">
        <f t="shared" si="25"/>
        <v>11.059030837004405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6"/>
        <v>40921.25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t="s">
        <v>2058</v>
      </c>
      <c r="T417" t="s">
        <v>2059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43.838781575037146</v>
      </c>
      <c r="G418" t="s">
        <v>14</v>
      </c>
      <c r="H418" s="9">
        <f t="shared" si="25"/>
        <v>43.838781575037146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6"/>
        <v>40560.25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t="s">
        <v>2060</v>
      </c>
      <c r="T418" t="s">
        <v>2061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55.470588235294116</v>
      </c>
      <c r="G419" t="s">
        <v>14</v>
      </c>
      <c r="H419" s="9">
        <f t="shared" si="25"/>
        <v>55.470588235294116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6"/>
        <v>43407.208333333328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t="s">
        <v>2058</v>
      </c>
      <c r="T419" t="s">
        <v>2059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57.399511301160658</v>
      </c>
      <c r="G420" t="s">
        <v>14</v>
      </c>
      <c r="H420" s="9">
        <f t="shared" si="25"/>
        <v>57.399511301160658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6"/>
        <v>41035.208333333336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t="s">
        <v>2060</v>
      </c>
      <c r="T420" t="s">
        <v>2061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123.43497363796135</v>
      </c>
      <c r="G421" t="s">
        <v>20</v>
      </c>
      <c r="H421" s="9">
        <f t="shared" si="25"/>
        <v>123.43497363796135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6"/>
        <v>40899.25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t="s">
        <v>2056</v>
      </c>
      <c r="T421" t="s">
        <v>2057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128.46</v>
      </c>
      <c r="G422" t="s">
        <v>20</v>
      </c>
      <c r="H422" s="9">
        <f t="shared" si="25"/>
        <v>128.46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6"/>
        <v>42911.208333333328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t="s">
        <v>2058</v>
      </c>
      <c r="T422" t="s">
        <v>2059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63.989361702127653</v>
      </c>
      <c r="G423" t="s">
        <v>14</v>
      </c>
      <c r="H423" s="9">
        <f t="shared" si="25"/>
        <v>63.989361702127653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6"/>
        <v>42915.208333333328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t="s">
        <v>2056</v>
      </c>
      <c r="T423" t="s">
        <v>2065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127.29885057471265</v>
      </c>
      <c r="G424" t="s">
        <v>20</v>
      </c>
      <c r="H424" s="9">
        <f t="shared" si="25"/>
        <v>127.29885057471265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6"/>
        <v>40285.208333333336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t="s">
        <v>2058</v>
      </c>
      <c r="T424" t="s">
        <v>2059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10.638024357239512</v>
      </c>
      <c r="G425" t="s">
        <v>14</v>
      </c>
      <c r="H425" s="9">
        <f t="shared" si="25"/>
        <v>10.638024357239512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6"/>
        <v>40808.208333333336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t="s">
        <v>2052</v>
      </c>
      <c r="T425" t="s">
        <v>2053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40.470588235294116</v>
      </c>
      <c r="G426" t="s">
        <v>14</v>
      </c>
      <c r="H426" s="9">
        <f t="shared" si="25"/>
        <v>40.470588235294116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6"/>
        <v>43208.208333333328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t="s">
        <v>2054</v>
      </c>
      <c r="T426" t="s">
        <v>2064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287.66666666666663</v>
      </c>
      <c r="G427" t="s">
        <v>20</v>
      </c>
      <c r="H427" s="9">
        <f t="shared" si="25"/>
        <v>287.66666666666663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6"/>
        <v>42213.208333333328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2073</v>
      </c>
      <c r="T427" t="s">
        <v>2074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572.94444444444446</v>
      </c>
      <c r="G428" t="s">
        <v>20</v>
      </c>
      <c r="H428" s="9">
        <f t="shared" si="25"/>
        <v>572.94444444444446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6"/>
        <v>41332.25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t="s">
        <v>2058</v>
      </c>
      <c r="T428" t="s">
        <v>2059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112.90429799426933</v>
      </c>
      <c r="G429" t="s">
        <v>20</v>
      </c>
      <c r="H429" s="9">
        <f t="shared" si="25"/>
        <v>112.90429799426933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6"/>
        <v>41895.208333333336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t="s">
        <v>2058</v>
      </c>
      <c r="T429" t="s">
        <v>2059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46.387573964497044</v>
      </c>
      <c r="G430" t="s">
        <v>14</v>
      </c>
      <c r="H430" s="9">
        <f t="shared" si="25"/>
        <v>46.387573964497044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6"/>
        <v>40585.25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t="s">
        <v>2060</v>
      </c>
      <c r="T430" t="s">
        <v>2068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90.675916230366497</v>
      </c>
      <c r="G431" t="s">
        <v>74</v>
      </c>
      <c r="H431" s="9">
        <f t="shared" si="25"/>
        <v>90.675916230366497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6"/>
        <v>41680.25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2073</v>
      </c>
      <c r="T431" t="s">
        <v>2074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67.740740740740748</v>
      </c>
      <c r="G432" t="s">
        <v>14</v>
      </c>
      <c r="H432" s="9">
        <f t="shared" si="25"/>
        <v>67.740740740740748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6"/>
        <v>43737.208333333328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t="s">
        <v>2058</v>
      </c>
      <c r="T432" t="s">
        <v>2059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192.49019607843135</v>
      </c>
      <c r="G433" t="s">
        <v>20</v>
      </c>
      <c r="H433" s="9">
        <f t="shared" si="25"/>
        <v>192.49019607843135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6"/>
        <v>43273.208333333328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t="s">
        <v>2058</v>
      </c>
      <c r="T433" t="s">
        <v>2059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82.714285714285722</v>
      </c>
      <c r="G434" t="s">
        <v>14</v>
      </c>
      <c r="H434" s="9">
        <f t="shared" si="25"/>
        <v>82.714285714285722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6"/>
        <v>41761.208333333336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t="s">
        <v>2058</v>
      </c>
      <c r="T434" t="s">
        <v>2059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54.163920922570021</v>
      </c>
      <c r="G435" t="s">
        <v>14</v>
      </c>
      <c r="H435" s="9">
        <f t="shared" si="25"/>
        <v>54.163920922570021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6"/>
        <v>41603.25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t="s">
        <v>2060</v>
      </c>
      <c r="T435" t="s">
        <v>2061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16.722222222222221</v>
      </c>
      <c r="G436" t="s">
        <v>74</v>
      </c>
      <c r="H436" s="9">
        <f t="shared" si="25"/>
        <v>16.722222222222221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6"/>
        <v>42705.25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t="s">
        <v>2058</v>
      </c>
      <c r="T436" t="s">
        <v>2059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116.87664041994749</v>
      </c>
      <c r="G437" t="s">
        <v>20</v>
      </c>
      <c r="H437" s="9">
        <f t="shared" si="25"/>
        <v>116.87664041994749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6"/>
        <v>41988.25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t="s">
        <v>2058</v>
      </c>
      <c r="T437" t="s">
        <v>2059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1052.1538461538462</v>
      </c>
      <c r="G438" t="s">
        <v>20</v>
      </c>
      <c r="H438" s="9">
        <f t="shared" si="25"/>
        <v>1052.1538461538462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6"/>
        <v>43575.208333333328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2054</v>
      </c>
      <c r="T438" t="s">
        <v>2077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123.07407407407408</v>
      </c>
      <c r="G439" t="s">
        <v>20</v>
      </c>
      <c r="H439" s="9">
        <f t="shared" si="25"/>
        <v>123.07407407407408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6"/>
        <v>42260.208333333328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t="s">
        <v>2060</v>
      </c>
      <c r="T439" t="s">
        <v>2068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178.63855421686748</v>
      </c>
      <c r="G440" t="s">
        <v>20</v>
      </c>
      <c r="H440" s="9">
        <f t="shared" si="25"/>
        <v>178.63855421686748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6"/>
        <v>41337.25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t="s">
        <v>2058</v>
      </c>
      <c r="T440" t="s">
        <v>2059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355.28169014084506</v>
      </c>
      <c r="G441" t="s">
        <v>20</v>
      </c>
      <c r="H441" s="9">
        <f t="shared" si="25"/>
        <v>355.28169014084506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6"/>
        <v>42680.208333333328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t="s">
        <v>2060</v>
      </c>
      <c r="T441" t="s">
        <v>2082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161.90634146341463</v>
      </c>
      <c r="G442" t="s">
        <v>20</v>
      </c>
      <c r="H442" s="9">
        <f t="shared" si="25"/>
        <v>161.90634146341463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6"/>
        <v>42916.208333333328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2060</v>
      </c>
      <c r="T442" t="s">
        <v>2079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24.914285714285715</v>
      </c>
      <c r="G443" t="s">
        <v>14</v>
      </c>
      <c r="H443" s="9">
        <f t="shared" si="25"/>
        <v>24.914285714285715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6"/>
        <v>41025.208333333336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t="s">
        <v>2056</v>
      </c>
      <c r="T443" t="s">
        <v>2065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198.72222222222223</v>
      </c>
      <c r="G444" t="s">
        <v>20</v>
      </c>
      <c r="H444" s="9">
        <f t="shared" si="25"/>
        <v>198.72222222222223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6"/>
        <v>42980.208333333328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t="s">
        <v>2058</v>
      </c>
      <c r="T444" t="s">
        <v>2059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34.752688172043008</v>
      </c>
      <c r="G445" t="s">
        <v>74</v>
      </c>
      <c r="H445" s="9">
        <f t="shared" si="25"/>
        <v>34.752688172043008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6"/>
        <v>40451.208333333336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t="s">
        <v>2058</v>
      </c>
      <c r="T445" t="s">
        <v>2059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176.41935483870967</v>
      </c>
      <c r="G446" t="s">
        <v>20</v>
      </c>
      <c r="H446" s="9">
        <f t="shared" si="25"/>
        <v>176.41935483870967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6"/>
        <v>40748.208333333336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t="s">
        <v>2054</v>
      </c>
      <c r="T446" t="s">
        <v>2064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511.38095238095235</v>
      </c>
      <c r="G447" t="s">
        <v>20</v>
      </c>
      <c r="H447" s="9">
        <f t="shared" si="25"/>
        <v>511.38095238095235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6"/>
        <v>40515.25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t="s">
        <v>2058</v>
      </c>
      <c r="T447" t="s">
        <v>2059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82.044117647058826</v>
      </c>
      <c r="G448" t="s">
        <v>14</v>
      </c>
      <c r="H448" s="9">
        <f t="shared" si="25"/>
        <v>82.044117647058826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6"/>
        <v>41261.25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t="s">
        <v>2056</v>
      </c>
      <c r="T448" t="s">
        <v>2065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24.326030927835053</v>
      </c>
      <c r="G449" t="s">
        <v>74</v>
      </c>
      <c r="H449" s="9">
        <f t="shared" si="25"/>
        <v>24.326030927835053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6"/>
        <v>43088.25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t="s">
        <v>2060</v>
      </c>
      <c r="T449" t="s">
        <v>2079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4"/>
        <v>50.482758620689658</v>
      </c>
      <c r="G450" t="s">
        <v>14</v>
      </c>
      <c r="H450" s="9">
        <f t="shared" si="25"/>
        <v>50.482758620689658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6"/>
        <v>41378.208333333336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t="s">
        <v>2069</v>
      </c>
      <c r="T450" t="s">
        <v>2070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28">(E451/D451)*100</f>
        <v>967</v>
      </c>
      <c r="G451" t="s">
        <v>20</v>
      </c>
      <c r="H451" s="9">
        <f t="shared" ref="H451:H514" si="29">(E451/D451)*100</f>
        <v>967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0">(((L451/60)/60)/24)+DATE(1970,1,1)</f>
        <v>43530.25</v>
      </c>
      <c r="O451" s="14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2069</v>
      </c>
      <c r="T451" t="s">
        <v>2070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4</v>
      </c>
      <c r="G452" t="s">
        <v>14</v>
      </c>
      <c r="H452" s="9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0"/>
        <v>43394.208333333328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t="s">
        <v>2060</v>
      </c>
      <c r="T452" t="s">
        <v>2068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122.84501347708894</v>
      </c>
      <c r="G453" t="s">
        <v>20</v>
      </c>
      <c r="H453" s="9">
        <f t="shared" si="29"/>
        <v>122.84501347708894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0"/>
        <v>42935.208333333328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t="s">
        <v>2054</v>
      </c>
      <c r="T453" t="s">
        <v>2055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63.4375</v>
      </c>
      <c r="G454" t="s">
        <v>14</v>
      </c>
      <c r="H454" s="9">
        <f t="shared" si="29"/>
        <v>63.4375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0"/>
        <v>40365.208333333336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t="s">
        <v>2060</v>
      </c>
      <c r="T454" t="s">
        <v>2063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56.331688596491226</v>
      </c>
      <c r="G455" t="s">
        <v>14</v>
      </c>
      <c r="H455" s="9">
        <f t="shared" si="29"/>
        <v>56.331688596491226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0"/>
        <v>42705.25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t="s">
        <v>2060</v>
      </c>
      <c r="T455" t="s">
        <v>2082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44.074999999999996</v>
      </c>
      <c r="G456" t="s">
        <v>14</v>
      </c>
      <c r="H456" s="9">
        <f t="shared" si="29"/>
        <v>44.074999999999996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0"/>
        <v>41568.208333333336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t="s">
        <v>2060</v>
      </c>
      <c r="T456" t="s">
        <v>2063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118.37253218884121</v>
      </c>
      <c r="G457" t="s">
        <v>20</v>
      </c>
      <c r="H457" s="9">
        <f t="shared" si="29"/>
        <v>118.37253218884121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0"/>
        <v>40809.208333333336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t="s">
        <v>2058</v>
      </c>
      <c r="T457" t="s">
        <v>2059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104.1243169398907</v>
      </c>
      <c r="G458" t="s">
        <v>20</v>
      </c>
      <c r="H458" s="9">
        <f t="shared" si="29"/>
        <v>104.1243169398907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0"/>
        <v>43141.25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t="s">
        <v>2054</v>
      </c>
      <c r="T458" t="s">
        <v>2064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26.640000000000004</v>
      </c>
      <c r="G459" t="s">
        <v>14</v>
      </c>
      <c r="H459" s="9">
        <f t="shared" si="29"/>
        <v>26.640000000000004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0"/>
        <v>42657.208333333328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t="s">
        <v>2058</v>
      </c>
      <c r="T459" t="s">
        <v>2059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351.20118343195264</v>
      </c>
      <c r="G460" t="s">
        <v>20</v>
      </c>
      <c r="H460" s="9">
        <f t="shared" si="29"/>
        <v>351.20118343195264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0"/>
        <v>40265.208333333336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t="s">
        <v>2058</v>
      </c>
      <c r="T460" t="s">
        <v>2059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90.063492063492063</v>
      </c>
      <c r="G461" t="s">
        <v>14</v>
      </c>
      <c r="H461" s="9">
        <f t="shared" si="29"/>
        <v>90.063492063492063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0"/>
        <v>42001.25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t="s">
        <v>2060</v>
      </c>
      <c r="T461" t="s">
        <v>2061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171.625</v>
      </c>
      <c r="G462" t="s">
        <v>20</v>
      </c>
      <c r="H462" s="9">
        <f t="shared" si="29"/>
        <v>171.625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0"/>
        <v>40399.208333333336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t="s">
        <v>2058</v>
      </c>
      <c r="T462" t="s">
        <v>2059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141.04655870445345</v>
      </c>
      <c r="G463" t="s">
        <v>20</v>
      </c>
      <c r="H463" s="9">
        <f t="shared" si="29"/>
        <v>141.04655870445345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0"/>
        <v>41757.208333333336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t="s">
        <v>2060</v>
      </c>
      <c r="T463" t="s">
        <v>2063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30.57944915254237</v>
      </c>
      <c r="G464" t="s">
        <v>14</v>
      </c>
      <c r="H464" s="9">
        <f t="shared" si="29"/>
        <v>30.57944915254237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0"/>
        <v>41304.25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t="s">
        <v>2069</v>
      </c>
      <c r="T464" t="s">
        <v>2080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108.16455696202532</v>
      </c>
      <c r="G465" t="s">
        <v>20</v>
      </c>
      <c r="H465" s="9">
        <f t="shared" si="29"/>
        <v>108.16455696202532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0"/>
        <v>41639.25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t="s">
        <v>2060</v>
      </c>
      <c r="T465" t="s">
        <v>2068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133.45505617977528</v>
      </c>
      <c r="G466" t="s">
        <v>20</v>
      </c>
      <c r="H466" s="9">
        <f t="shared" si="29"/>
        <v>133.45505617977528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0"/>
        <v>43142.25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t="s">
        <v>2058</v>
      </c>
      <c r="T466" t="s">
        <v>2059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187.85106382978722</v>
      </c>
      <c r="G467" t="s">
        <v>20</v>
      </c>
      <c r="H467" s="9">
        <f t="shared" si="29"/>
        <v>187.85106382978722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0"/>
        <v>43127.25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t="s">
        <v>2066</v>
      </c>
      <c r="T467" t="s">
        <v>2078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332</v>
      </c>
      <c r="G468" t="s">
        <v>20</v>
      </c>
      <c r="H468" s="9">
        <f t="shared" si="29"/>
        <v>332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0"/>
        <v>41409.208333333336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t="s">
        <v>2056</v>
      </c>
      <c r="T468" t="s">
        <v>2065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575.21428571428578</v>
      </c>
      <c r="G469" t="s">
        <v>20</v>
      </c>
      <c r="H469" s="9">
        <f t="shared" si="29"/>
        <v>575.21428571428578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0"/>
        <v>42331.25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t="s">
        <v>2056</v>
      </c>
      <c r="T469" t="s">
        <v>2057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40.5</v>
      </c>
      <c r="G470" t="s">
        <v>14</v>
      </c>
      <c r="H470" s="9">
        <f t="shared" si="29"/>
        <v>40.5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0"/>
        <v>43569.208333333328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t="s">
        <v>2058</v>
      </c>
      <c r="T470" t="s">
        <v>2059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184.42857142857144</v>
      </c>
      <c r="G471" t="s">
        <v>20</v>
      </c>
      <c r="H471" s="9">
        <f t="shared" si="29"/>
        <v>184.42857142857144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0"/>
        <v>42142.208333333328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t="s">
        <v>2060</v>
      </c>
      <c r="T471" t="s">
        <v>2063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285.80555555555554</v>
      </c>
      <c r="G472" t="s">
        <v>20</v>
      </c>
      <c r="H472" s="9">
        <f t="shared" si="29"/>
        <v>285.80555555555554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0"/>
        <v>42716.25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t="s">
        <v>2056</v>
      </c>
      <c r="T472" t="s">
        <v>2065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319</v>
      </c>
      <c r="G473" t="s">
        <v>20</v>
      </c>
      <c r="H473" s="9">
        <f t="shared" si="29"/>
        <v>319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0"/>
        <v>41031.208333333336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t="s">
        <v>2052</v>
      </c>
      <c r="T473" t="s">
        <v>2053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39.234070221066318</v>
      </c>
      <c r="G474" t="s">
        <v>14</v>
      </c>
      <c r="H474" s="9">
        <f t="shared" si="29"/>
        <v>39.234070221066318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0"/>
        <v>43535.208333333328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t="s">
        <v>2054</v>
      </c>
      <c r="T474" t="s">
        <v>2055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178.14000000000001</v>
      </c>
      <c r="G475" t="s">
        <v>20</v>
      </c>
      <c r="H475" s="9">
        <f t="shared" si="29"/>
        <v>178.14000000000001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0"/>
        <v>43277.208333333328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t="s">
        <v>2054</v>
      </c>
      <c r="T475" t="s">
        <v>2062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365.15</v>
      </c>
      <c r="G476" t="s">
        <v>20</v>
      </c>
      <c r="H476" s="9">
        <f t="shared" si="29"/>
        <v>365.15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0"/>
        <v>41989.25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t="s">
        <v>2060</v>
      </c>
      <c r="T476" t="s">
        <v>2079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113.94594594594594</v>
      </c>
      <c r="G477" t="s">
        <v>20</v>
      </c>
      <c r="H477" s="9">
        <f t="shared" si="29"/>
        <v>113.94594594594594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0"/>
        <v>41450.208333333336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2066</v>
      </c>
      <c r="T477" t="s">
        <v>2078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29.828720626631856</v>
      </c>
      <c r="G478" t="s">
        <v>14</v>
      </c>
      <c r="H478" s="9">
        <f t="shared" si="29"/>
        <v>29.828720626631856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0"/>
        <v>43322.208333333328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2066</v>
      </c>
      <c r="T478" t="s">
        <v>2072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54.270588235294113</v>
      </c>
      <c r="G479" t="s">
        <v>14</v>
      </c>
      <c r="H479" s="9">
        <f t="shared" si="29"/>
        <v>54.270588235294113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0"/>
        <v>40720.208333333336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2060</v>
      </c>
      <c r="T479" t="s">
        <v>2082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236.34156976744185</v>
      </c>
      <c r="G480" t="s">
        <v>20</v>
      </c>
      <c r="H480" s="9">
        <f t="shared" si="29"/>
        <v>236.34156976744185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0"/>
        <v>42072.208333333328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t="s">
        <v>2056</v>
      </c>
      <c r="T480" t="s">
        <v>2065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512.91666666666663</v>
      </c>
      <c r="G481" t="s">
        <v>20</v>
      </c>
      <c r="H481" s="9">
        <f t="shared" si="29"/>
        <v>512.91666666666663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0"/>
        <v>42945.208333333328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t="s">
        <v>2052</v>
      </c>
      <c r="T481" t="s">
        <v>2053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100.65116279069768</v>
      </c>
      <c r="G482" t="s">
        <v>20</v>
      </c>
      <c r="H482" s="9">
        <f t="shared" si="29"/>
        <v>100.65116279069768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0"/>
        <v>40248.25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2073</v>
      </c>
      <c r="T482" t="s">
        <v>2074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81.348423194303152</v>
      </c>
      <c r="G483" t="s">
        <v>14</v>
      </c>
      <c r="H483" s="9">
        <f t="shared" si="29"/>
        <v>81.348423194303152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0"/>
        <v>41913.208333333336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t="s">
        <v>2058</v>
      </c>
      <c r="T483" t="s">
        <v>2059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16.404761904761905</v>
      </c>
      <c r="G484" t="s">
        <v>14</v>
      </c>
      <c r="H484" s="9">
        <f t="shared" si="29"/>
        <v>16.404761904761905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0"/>
        <v>40963.25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t="s">
        <v>2066</v>
      </c>
      <c r="T484" t="s">
        <v>2072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52.774617067833695</v>
      </c>
      <c r="G485" t="s">
        <v>14</v>
      </c>
      <c r="H485" s="9">
        <f t="shared" si="29"/>
        <v>52.774617067833695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0"/>
        <v>43811.25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t="s">
        <v>2058</v>
      </c>
      <c r="T485" t="s">
        <v>2059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260.20608108108109</v>
      </c>
      <c r="G486" t="s">
        <v>20</v>
      </c>
      <c r="H486" s="9">
        <f t="shared" si="29"/>
        <v>260.20608108108109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0"/>
        <v>41855.208333333336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t="s">
        <v>2052</v>
      </c>
      <c r="T486" t="s">
        <v>2053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30.73289183222958</v>
      </c>
      <c r="G487" t="s">
        <v>14</v>
      </c>
      <c r="H487" s="9">
        <f t="shared" si="29"/>
        <v>30.73289183222958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0"/>
        <v>43626.208333333328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t="s">
        <v>2058</v>
      </c>
      <c r="T487" t="s">
        <v>2059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13.5</v>
      </c>
      <c r="G488" t="s">
        <v>14</v>
      </c>
      <c r="H488" s="9">
        <f t="shared" si="29"/>
        <v>13.5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0"/>
        <v>43168.25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2066</v>
      </c>
      <c r="T488" t="s">
        <v>2078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178.62556663644605</v>
      </c>
      <c r="G489" t="s">
        <v>20</v>
      </c>
      <c r="H489" s="9">
        <f t="shared" si="29"/>
        <v>178.62556663644605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0"/>
        <v>42845.208333333328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t="s">
        <v>2058</v>
      </c>
      <c r="T489" t="s">
        <v>2059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220.0566037735849</v>
      </c>
      <c r="G490" t="s">
        <v>20</v>
      </c>
      <c r="H490" s="9">
        <f t="shared" si="29"/>
        <v>220.0566037735849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0"/>
        <v>42403.25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t="s">
        <v>2058</v>
      </c>
      <c r="T490" t="s">
        <v>2059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101.5108695652174</v>
      </c>
      <c r="G491" t="s">
        <v>20</v>
      </c>
      <c r="H491" s="9">
        <f t="shared" si="29"/>
        <v>101.5108695652174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0"/>
        <v>40406.208333333336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t="s">
        <v>2056</v>
      </c>
      <c r="T491" t="s">
        <v>2065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191.5</v>
      </c>
      <c r="G492" t="s">
        <v>20</v>
      </c>
      <c r="H492" s="9">
        <f t="shared" si="29"/>
        <v>191.5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0"/>
        <v>43786.25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t="s">
        <v>2083</v>
      </c>
      <c r="T492" t="s">
        <v>2084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305.34683098591546</v>
      </c>
      <c r="G493" t="s">
        <v>20</v>
      </c>
      <c r="H493" s="9">
        <f t="shared" si="29"/>
        <v>305.34683098591546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0"/>
        <v>41456.208333333336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t="s">
        <v>2052</v>
      </c>
      <c r="T493" t="s">
        <v>2053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23.995287958115181</v>
      </c>
      <c r="G494" t="s">
        <v>74</v>
      </c>
      <c r="H494" s="9">
        <f t="shared" si="29"/>
        <v>23.995287958115181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0"/>
        <v>40336.208333333336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2060</v>
      </c>
      <c r="T494" t="s">
        <v>2071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723.77777777777771</v>
      </c>
      <c r="G495" t="s">
        <v>20</v>
      </c>
      <c r="H495" s="9">
        <f t="shared" si="29"/>
        <v>723.77777777777771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0"/>
        <v>43645.208333333328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2073</v>
      </c>
      <c r="T495" t="s">
        <v>2074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547.36</v>
      </c>
      <c r="G496" t="s">
        <v>20</v>
      </c>
      <c r="H496" s="9">
        <f t="shared" si="29"/>
        <v>547.36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0"/>
        <v>40990.208333333336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t="s">
        <v>2056</v>
      </c>
      <c r="T496" t="s">
        <v>2065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414.49999999999994</v>
      </c>
      <c r="G497" t="s">
        <v>20</v>
      </c>
      <c r="H497" s="9">
        <f t="shared" si="29"/>
        <v>414.49999999999994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0"/>
        <v>41800.208333333336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t="s">
        <v>2058</v>
      </c>
      <c r="T497" t="s">
        <v>2059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0.90696409140369971</v>
      </c>
      <c r="G498" t="s">
        <v>14</v>
      </c>
      <c r="H498" s="9">
        <f t="shared" si="29"/>
        <v>0.90696409140369971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0"/>
        <v>42876.208333333328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t="s">
        <v>2060</v>
      </c>
      <c r="T498" t="s">
        <v>2068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34.173469387755098</v>
      </c>
      <c r="G499" t="s">
        <v>14</v>
      </c>
      <c r="H499" s="9">
        <f t="shared" si="29"/>
        <v>34.173469387755098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0"/>
        <v>42724.25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t="s">
        <v>2056</v>
      </c>
      <c r="T499" t="s">
        <v>2065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23.948810754912099</v>
      </c>
      <c r="G500" t="s">
        <v>14</v>
      </c>
      <c r="H500" s="9">
        <f t="shared" si="29"/>
        <v>23.948810754912099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0"/>
        <v>42005.25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t="s">
        <v>2056</v>
      </c>
      <c r="T500" t="s">
        <v>2057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48.072649572649574</v>
      </c>
      <c r="G501" t="s">
        <v>14</v>
      </c>
      <c r="H501" s="9">
        <f t="shared" si="29"/>
        <v>48.072649572649574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0"/>
        <v>42444.208333333328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t="s">
        <v>2060</v>
      </c>
      <c r="T501" t="s">
        <v>2061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t="s">
        <v>14</v>
      </c>
      <c r="H502" s="9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0"/>
        <v>41395.208333333336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t="s">
        <v>2058</v>
      </c>
      <c r="T502" t="s">
        <v>2059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70.145182291666657</v>
      </c>
      <c r="G503" t="s">
        <v>14</v>
      </c>
      <c r="H503" s="9">
        <f t="shared" si="29"/>
        <v>70.145182291666657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0"/>
        <v>41345.208333333336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t="s">
        <v>2060</v>
      </c>
      <c r="T503" t="s">
        <v>2061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529.92307692307691</v>
      </c>
      <c r="G504" t="s">
        <v>20</v>
      </c>
      <c r="H504" s="9">
        <f t="shared" si="29"/>
        <v>529.92307692307691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0"/>
        <v>41117.208333333336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t="s">
        <v>2069</v>
      </c>
      <c r="T504" t="s">
        <v>2070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180.32549019607845</v>
      </c>
      <c r="G505" t="s">
        <v>20</v>
      </c>
      <c r="H505" s="9">
        <f t="shared" si="29"/>
        <v>180.32549019607845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0"/>
        <v>42186.208333333328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t="s">
        <v>2060</v>
      </c>
      <c r="T505" t="s">
        <v>2063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92.320000000000007</v>
      </c>
      <c r="G506" t="s">
        <v>14</v>
      </c>
      <c r="H506" s="9">
        <f t="shared" si="29"/>
        <v>92.320000000000007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0"/>
        <v>42142.208333333328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t="s">
        <v>2054</v>
      </c>
      <c r="T506" t="s">
        <v>2055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13.901001112347053</v>
      </c>
      <c r="G507" t="s">
        <v>14</v>
      </c>
      <c r="H507" s="9">
        <f t="shared" si="29"/>
        <v>13.901001112347053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0"/>
        <v>41341.25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2066</v>
      </c>
      <c r="T507" t="s">
        <v>2075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927.07777777777767</v>
      </c>
      <c r="G508" t="s">
        <v>20</v>
      </c>
      <c r="H508" s="9">
        <f t="shared" si="29"/>
        <v>927.07777777777767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0"/>
        <v>43062.25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t="s">
        <v>2058</v>
      </c>
      <c r="T508" t="s">
        <v>2059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39.857142857142861</v>
      </c>
      <c r="G509" t="s">
        <v>14</v>
      </c>
      <c r="H509" s="9">
        <f t="shared" si="29"/>
        <v>39.857142857142861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0"/>
        <v>41373.208333333336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t="s">
        <v>2056</v>
      </c>
      <c r="T509" t="s">
        <v>2057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112.22929936305732</v>
      </c>
      <c r="G510" t="s">
        <v>20</v>
      </c>
      <c r="H510" s="9">
        <f t="shared" si="29"/>
        <v>112.22929936305732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0"/>
        <v>43310.208333333328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t="s">
        <v>2058</v>
      </c>
      <c r="T510" t="s">
        <v>2059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70.925816023738875</v>
      </c>
      <c r="G511" t="s">
        <v>14</v>
      </c>
      <c r="H511" s="9">
        <f t="shared" si="29"/>
        <v>70.925816023738875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0"/>
        <v>41034.208333333336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t="s">
        <v>2058</v>
      </c>
      <c r="T511" t="s">
        <v>2059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119.08974358974358</v>
      </c>
      <c r="G512" t="s">
        <v>20</v>
      </c>
      <c r="H512" s="9">
        <f t="shared" si="29"/>
        <v>119.08974358974358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0"/>
        <v>43251.208333333328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t="s">
        <v>2060</v>
      </c>
      <c r="T512" t="s">
        <v>2063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24.017591339648174</v>
      </c>
      <c r="G513" t="s">
        <v>14</v>
      </c>
      <c r="H513" s="9">
        <f t="shared" si="29"/>
        <v>24.017591339648174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0"/>
        <v>43671.208333333328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t="s">
        <v>2058</v>
      </c>
      <c r="T513" t="s">
        <v>2059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28"/>
        <v>139.31868131868131</v>
      </c>
      <c r="G514" t="s">
        <v>20</v>
      </c>
      <c r="H514" s="9">
        <f t="shared" si="29"/>
        <v>139.31868131868131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0"/>
        <v>41825.208333333336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t="s">
        <v>2069</v>
      </c>
      <c r="T514" t="s">
        <v>2070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32">(E515/D515)*100</f>
        <v>39.277108433734945</v>
      </c>
      <c r="G515" t="s">
        <v>74</v>
      </c>
      <c r="H515" s="9">
        <f t="shared" ref="H515:H578" si="33">(E515/D515)*100</f>
        <v>39.277108433734945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4">(((L515/60)/60)/24)+DATE(1970,1,1)</f>
        <v>40430.208333333336</v>
      </c>
      <c r="O515" s="14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2060</v>
      </c>
      <c r="T515" t="s">
        <v>2079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2"/>
        <v>22.439077144917089</v>
      </c>
      <c r="G516" t="s">
        <v>74</v>
      </c>
      <c r="H516" s="9">
        <f t="shared" si="33"/>
        <v>22.439077144917089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4"/>
        <v>41614.25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t="s">
        <v>2054</v>
      </c>
      <c r="T516" t="s">
        <v>2055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2"/>
        <v>55.779069767441861</v>
      </c>
      <c r="G517" t="s">
        <v>14</v>
      </c>
      <c r="H517" s="9">
        <f t="shared" si="33"/>
        <v>55.779069767441861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4"/>
        <v>40900.25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t="s">
        <v>2058</v>
      </c>
      <c r="T517" t="s">
        <v>2059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2"/>
        <v>42.523125996810208</v>
      </c>
      <c r="G518" t="s">
        <v>14</v>
      </c>
      <c r="H518" s="9">
        <f t="shared" si="33"/>
        <v>42.523125996810208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4"/>
        <v>40396.208333333336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t="s">
        <v>2066</v>
      </c>
      <c r="T518" t="s">
        <v>2067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2"/>
        <v>112.00000000000001</v>
      </c>
      <c r="G519" t="s">
        <v>20</v>
      </c>
      <c r="H519" s="9">
        <f t="shared" si="33"/>
        <v>112.00000000000001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4"/>
        <v>42860.208333333328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t="s">
        <v>2052</v>
      </c>
      <c r="T519" t="s">
        <v>2053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2"/>
        <v>7.0681818181818183</v>
      </c>
      <c r="G520" t="s">
        <v>14</v>
      </c>
      <c r="H520" s="9">
        <f t="shared" si="33"/>
        <v>7.0681818181818183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4"/>
        <v>43154.25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t="s">
        <v>2060</v>
      </c>
      <c r="T520" t="s">
        <v>2068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2"/>
        <v>101.74563871693867</v>
      </c>
      <c r="G521" t="s">
        <v>20</v>
      </c>
      <c r="H521" s="9">
        <f t="shared" si="33"/>
        <v>101.74563871693867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4"/>
        <v>42012.25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t="s">
        <v>2054</v>
      </c>
      <c r="T521" t="s">
        <v>2055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2"/>
        <v>425.75</v>
      </c>
      <c r="G522" t="s">
        <v>20</v>
      </c>
      <c r="H522" s="9">
        <f t="shared" si="33"/>
        <v>425.75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4"/>
        <v>43574.208333333328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t="s">
        <v>2058</v>
      </c>
      <c r="T522" t="s">
        <v>2059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2"/>
        <v>145.53947368421052</v>
      </c>
      <c r="G523" t="s">
        <v>20</v>
      </c>
      <c r="H523" s="9">
        <f t="shared" si="33"/>
        <v>145.53947368421052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4"/>
        <v>42605.208333333328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t="s">
        <v>2060</v>
      </c>
      <c r="T523" t="s">
        <v>2063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2"/>
        <v>32.453465346534657</v>
      </c>
      <c r="G524" t="s">
        <v>14</v>
      </c>
      <c r="H524" s="9">
        <f t="shared" si="33"/>
        <v>32.453465346534657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4"/>
        <v>41093.208333333336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2060</v>
      </c>
      <c r="T524" t="s">
        <v>2071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2"/>
        <v>700.33333333333326</v>
      </c>
      <c r="G525" t="s">
        <v>20</v>
      </c>
      <c r="H525" s="9">
        <f t="shared" si="33"/>
        <v>700.33333333333326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4"/>
        <v>40241.25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t="s">
        <v>2060</v>
      </c>
      <c r="T525" t="s">
        <v>2071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2"/>
        <v>83.904860392967933</v>
      </c>
      <c r="G526" t="s">
        <v>14</v>
      </c>
      <c r="H526" s="9">
        <f t="shared" si="33"/>
        <v>83.904860392967933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4"/>
        <v>40294.208333333336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t="s">
        <v>2058</v>
      </c>
      <c r="T526" t="s">
        <v>2059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2"/>
        <v>84.19047619047619</v>
      </c>
      <c r="G527" t="s">
        <v>14</v>
      </c>
      <c r="H527" s="9">
        <f t="shared" si="33"/>
        <v>84.19047619047619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4"/>
        <v>40505.25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t="s">
        <v>2056</v>
      </c>
      <c r="T527" t="s">
        <v>2065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2"/>
        <v>155.95180722891567</v>
      </c>
      <c r="G528" t="s">
        <v>20</v>
      </c>
      <c r="H528" s="9">
        <f t="shared" si="33"/>
        <v>155.95180722891567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4"/>
        <v>42364.25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t="s">
        <v>2058</v>
      </c>
      <c r="T528" t="s">
        <v>2059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2"/>
        <v>99.619450317124731</v>
      </c>
      <c r="G529" t="s">
        <v>14</v>
      </c>
      <c r="H529" s="9">
        <f t="shared" si="33"/>
        <v>99.619450317124731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4"/>
        <v>42405.25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t="s">
        <v>2060</v>
      </c>
      <c r="T529" t="s">
        <v>2068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2"/>
        <v>80.300000000000011</v>
      </c>
      <c r="G530" t="s">
        <v>14</v>
      </c>
      <c r="H530" s="9">
        <f t="shared" si="33"/>
        <v>80.300000000000011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4"/>
        <v>41601.25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t="s">
        <v>2054</v>
      </c>
      <c r="T530" t="s">
        <v>2064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2"/>
        <v>11.254901960784313</v>
      </c>
      <c r="G531" t="s">
        <v>14</v>
      </c>
      <c r="H531" s="9">
        <f t="shared" si="33"/>
        <v>11.254901960784313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4"/>
        <v>41769.208333333336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t="s">
        <v>2069</v>
      </c>
      <c r="T531" t="s">
        <v>2070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2"/>
        <v>91.740952380952379</v>
      </c>
      <c r="G532" t="s">
        <v>14</v>
      </c>
      <c r="H532" s="9">
        <f t="shared" si="33"/>
        <v>91.740952380952379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4"/>
        <v>40421.208333333336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2066</v>
      </c>
      <c r="T532" t="s">
        <v>2072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2"/>
        <v>95.521156936261391</v>
      </c>
      <c r="G533" t="s">
        <v>47</v>
      </c>
      <c r="H533" s="9">
        <f t="shared" si="33"/>
        <v>95.521156936261391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4"/>
        <v>41589.25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t="s">
        <v>2069</v>
      </c>
      <c r="T533" t="s">
        <v>2070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2"/>
        <v>502.87499999999994</v>
      </c>
      <c r="G534" t="s">
        <v>20</v>
      </c>
      <c r="H534" s="9">
        <f t="shared" si="33"/>
        <v>502.87499999999994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4"/>
        <v>43125.25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t="s">
        <v>2058</v>
      </c>
      <c r="T534" t="s">
        <v>2059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2"/>
        <v>159.24394463667818</v>
      </c>
      <c r="G535" t="s">
        <v>20</v>
      </c>
      <c r="H535" s="9">
        <f t="shared" si="33"/>
        <v>159.24394463667818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4"/>
        <v>41479.208333333336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t="s">
        <v>2054</v>
      </c>
      <c r="T535" t="s">
        <v>2064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2"/>
        <v>15.022446689113355</v>
      </c>
      <c r="G536" t="s">
        <v>14</v>
      </c>
      <c r="H536" s="9">
        <f t="shared" si="33"/>
        <v>15.022446689113355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4"/>
        <v>43329.208333333328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t="s">
        <v>2060</v>
      </c>
      <c r="T536" t="s">
        <v>2063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2"/>
        <v>482.03846153846149</v>
      </c>
      <c r="G537" t="s">
        <v>20</v>
      </c>
      <c r="H537" s="9">
        <f t="shared" si="33"/>
        <v>482.03846153846149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4"/>
        <v>43259.208333333328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t="s">
        <v>2058</v>
      </c>
      <c r="T537" t="s">
        <v>2059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2"/>
        <v>149.96938775510205</v>
      </c>
      <c r="G538" t="s">
        <v>20</v>
      </c>
      <c r="H538" s="9">
        <f t="shared" si="33"/>
        <v>149.96938775510205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4"/>
        <v>40414.208333333336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2066</v>
      </c>
      <c r="T538" t="s">
        <v>2072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2"/>
        <v>117.22156398104266</v>
      </c>
      <c r="G539" t="s">
        <v>20</v>
      </c>
      <c r="H539" s="9">
        <f t="shared" si="33"/>
        <v>117.22156398104266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4"/>
        <v>43342.208333333328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t="s">
        <v>2060</v>
      </c>
      <c r="T539" t="s">
        <v>2061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2"/>
        <v>37.695968274950431</v>
      </c>
      <c r="G540" t="s">
        <v>14</v>
      </c>
      <c r="H540" s="9">
        <f t="shared" si="33"/>
        <v>37.695968274950431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4"/>
        <v>41539.208333333336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2069</v>
      </c>
      <c r="T540" t="s">
        <v>2080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2"/>
        <v>72.653061224489804</v>
      </c>
      <c r="G541" t="s">
        <v>14</v>
      </c>
      <c r="H541" s="9">
        <f t="shared" si="33"/>
        <v>72.653061224489804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4"/>
        <v>43647.208333333328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t="s">
        <v>2052</v>
      </c>
      <c r="T541" t="s">
        <v>2053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2"/>
        <v>265.98113207547169</v>
      </c>
      <c r="G542" t="s">
        <v>20</v>
      </c>
      <c r="H542" s="9">
        <f t="shared" si="33"/>
        <v>265.98113207547169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4"/>
        <v>43225.208333333328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2073</v>
      </c>
      <c r="T542" t="s">
        <v>2074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2"/>
        <v>24.205617977528089</v>
      </c>
      <c r="G543" t="s">
        <v>14</v>
      </c>
      <c r="H543" s="9">
        <f t="shared" si="33"/>
        <v>24.205617977528089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4"/>
        <v>42165.208333333328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2069</v>
      </c>
      <c r="T543" t="s">
        <v>2080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2"/>
        <v>2.5064935064935066</v>
      </c>
      <c r="G544" t="s">
        <v>14</v>
      </c>
      <c r="H544" s="9">
        <f t="shared" si="33"/>
        <v>2.5064935064935066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4"/>
        <v>42391.25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t="s">
        <v>2054</v>
      </c>
      <c r="T544" t="s">
        <v>2064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2"/>
        <v>16.329799764428738</v>
      </c>
      <c r="G545" t="s">
        <v>14</v>
      </c>
      <c r="H545" s="9">
        <f t="shared" si="33"/>
        <v>16.329799764428738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4"/>
        <v>41528.208333333336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t="s">
        <v>2069</v>
      </c>
      <c r="T545" t="s">
        <v>2070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2"/>
        <v>276.5</v>
      </c>
      <c r="G546" t="s">
        <v>20</v>
      </c>
      <c r="H546" s="9">
        <f t="shared" si="33"/>
        <v>276.5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4"/>
        <v>42377.25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t="s">
        <v>2054</v>
      </c>
      <c r="T546" t="s">
        <v>2055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2"/>
        <v>88.803571428571431</v>
      </c>
      <c r="G547" t="s">
        <v>14</v>
      </c>
      <c r="H547" s="9">
        <f t="shared" si="33"/>
        <v>88.803571428571431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4"/>
        <v>43824.25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t="s">
        <v>2058</v>
      </c>
      <c r="T547" t="s">
        <v>2059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2"/>
        <v>163.57142857142856</v>
      </c>
      <c r="G548" t="s">
        <v>20</v>
      </c>
      <c r="H548" s="9">
        <f t="shared" si="33"/>
        <v>163.57142857142856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4"/>
        <v>43360.208333333328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t="s">
        <v>2058</v>
      </c>
      <c r="T548" t="s">
        <v>2059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2"/>
        <v>969</v>
      </c>
      <c r="G549" t="s">
        <v>20</v>
      </c>
      <c r="H549" s="9">
        <f t="shared" si="33"/>
        <v>969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4"/>
        <v>42029.25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t="s">
        <v>2060</v>
      </c>
      <c r="T549" t="s">
        <v>2063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2"/>
        <v>270.91376701966715</v>
      </c>
      <c r="G550" t="s">
        <v>20</v>
      </c>
      <c r="H550" s="9">
        <f t="shared" si="33"/>
        <v>270.91376701966715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4"/>
        <v>42461.208333333328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t="s">
        <v>2058</v>
      </c>
      <c r="T550" t="s">
        <v>2059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2"/>
        <v>284.21355932203392</v>
      </c>
      <c r="G551" t="s">
        <v>20</v>
      </c>
      <c r="H551" s="9">
        <f t="shared" si="33"/>
        <v>284.21355932203392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4"/>
        <v>41422.208333333336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t="s">
        <v>2056</v>
      </c>
      <c r="T551" t="s">
        <v>2065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2"/>
        <v>4</v>
      </c>
      <c r="G552" t="s">
        <v>74</v>
      </c>
      <c r="H552" s="9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4"/>
        <v>40968.25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t="s">
        <v>2054</v>
      </c>
      <c r="T552" t="s">
        <v>2064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2"/>
        <v>58.6329816768462</v>
      </c>
      <c r="G553" t="s">
        <v>14</v>
      </c>
      <c r="H553" s="9">
        <f t="shared" si="33"/>
        <v>58.6329816768462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4"/>
        <v>41993.25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t="s">
        <v>2056</v>
      </c>
      <c r="T553" t="s">
        <v>2057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2"/>
        <v>98.51111111111112</v>
      </c>
      <c r="G554" t="s">
        <v>14</v>
      </c>
      <c r="H554" s="9">
        <f t="shared" si="33"/>
        <v>98.51111111111112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4"/>
        <v>42700.25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t="s">
        <v>2058</v>
      </c>
      <c r="T554" t="s">
        <v>2059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2"/>
        <v>43.975381008206334</v>
      </c>
      <c r="G555" t="s">
        <v>14</v>
      </c>
      <c r="H555" s="9">
        <f t="shared" si="33"/>
        <v>43.975381008206334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4"/>
        <v>40545.25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t="s">
        <v>2054</v>
      </c>
      <c r="T555" t="s">
        <v>2055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2"/>
        <v>151.66315789473683</v>
      </c>
      <c r="G556" t="s">
        <v>20</v>
      </c>
      <c r="H556" s="9">
        <f t="shared" si="33"/>
        <v>151.66315789473683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4"/>
        <v>42723.25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t="s">
        <v>2054</v>
      </c>
      <c r="T556" t="s">
        <v>2064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2"/>
        <v>223.63492063492063</v>
      </c>
      <c r="G557" t="s">
        <v>20</v>
      </c>
      <c r="H557" s="9">
        <f t="shared" si="33"/>
        <v>223.63492063492063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4"/>
        <v>41731.208333333336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t="s">
        <v>2054</v>
      </c>
      <c r="T557" t="s">
        <v>2055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2"/>
        <v>239.75</v>
      </c>
      <c r="G558" t="s">
        <v>20</v>
      </c>
      <c r="H558" s="9">
        <f t="shared" si="33"/>
        <v>239.75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4"/>
        <v>40792.208333333336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2066</v>
      </c>
      <c r="T558" t="s">
        <v>2078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2"/>
        <v>199.33333333333334</v>
      </c>
      <c r="G559" t="s">
        <v>20</v>
      </c>
      <c r="H559" s="9">
        <f t="shared" si="33"/>
        <v>199.33333333333334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4"/>
        <v>42279.208333333328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2060</v>
      </c>
      <c r="T559" t="s">
        <v>2082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2"/>
        <v>137.34482758620689</v>
      </c>
      <c r="G560" t="s">
        <v>20</v>
      </c>
      <c r="H560" s="9">
        <f t="shared" si="33"/>
        <v>137.34482758620689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4"/>
        <v>42424.25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t="s">
        <v>2058</v>
      </c>
      <c r="T560" t="s">
        <v>2059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2"/>
        <v>100.9696106362773</v>
      </c>
      <c r="G561" t="s">
        <v>20</v>
      </c>
      <c r="H561" s="9">
        <f t="shared" si="33"/>
        <v>100.9696106362773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4"/>
        <v>42584.208333333328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t="s">
        <v>2058</v>
      </c>
      <c r="T561" t="s">
        <v>2059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2"/>
        <v>794.16</v>
      </c>
      <c r="G562" t="s">
        <v>20</v>
      </c>
      <c r="H562" s="9">
        <f t="shared" si="33"/>
        <v>794.16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4"/>
        <v>40865.25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t="s">
        <v>2060</v>
      </c>
      <c r="T562" t="s">
        <v>2068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2"/>
        <v>369.7</v>
      </c>
      <c r="G563" t="s">
        <v>20</v>
      </c>
      <c r="H563" s="9">
        <f t="shared" si="33"/>
        <v>369.7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4"/>
        <v>40833.208333333336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t="s">
        <v>2058</v>
      </c>
      <c r="T563" t="s">
        <v>2059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2"/>
        <v>12.818181818181817</v>
      </c>
      <c r="G564" t="s">
        <v>14</v>
      </c>
      <c r="H564" s="9">
        <f t="shared" si="33"/>
        <v>12.818181818181817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4"/>
        <v>43536.208333333328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t="s">
        <v>2054</v>
      </c>
      <c r="T564" t="s">
        <v>2055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2"/>
        <v>138.02702702702703</v>
      </c>
      <c r="G565" t="s">
        <v>20</v>
      </c>
      <c r="H565" s="9">
        <f t="shared" si="33"/>
        <v>138.02702702702703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4"/>
        <v>43417.25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t="s">
        <v>2060</v>
      </c>
      <c r="T565" t="s">
        <v>2061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2"/>
        <v>83.813278008298752</v>
      </c>
      <c r="G566" t="s">
        <v>14</v>
      </c>
      <c r="H566" s="9">
        <f t="shared" si="33"/>
        <v>83.813278008298752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4"/>
        <v>42078.208333333328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t="s">
        <v>2058</v>
      </c>
      <c r="T566" t="s">
        <v>2059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2"/>
        <v>204.60063224446787</v>
      </c>
      <c r="G567" t="s">
        <v>20</v>
      </c>
      <c r="H567" s="9">
        <f t="shared" si="33"/>
        <v>204.60063224446787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4"/>
        <v>40862.25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t="s">
        <v>2058</v>
      </c>
      <c r="T567" t="s">
        <v>2059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2"/>
        <v>44.344086021505376</v>
      </c>
      <c r="G568" t="s">
        <v>14</v>
      </c>
      <c r="H568" s="9">
        <f t="shared" si="33"/>
        <v>44.344086021505376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4"/>
        <v>42424.25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t="s">
        <v>2054</v>
      </c>
      <c r="T568" t="s">
        <v>2062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2"/>
        <v>218.60294117647058</v>
      </c>
      <c r="G569" t="s">
        <v>20</v>
      </c>
      <c r="H569" s="9">
        <f t="shared" si="33"/>
        <v>218.60294117647058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4"/>
        <v>41830.208333333336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t="s">
        <v>2054</v>
      </c>
      <c r="T569" t="s">
        <v>2055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2"/>
        <v>186.03314917127071</v>
      </c>
      <c r="G570" t="s">
        <v>20</v>
      </c>
      <c r="H570" s="9">
        <f t="shared" si="33"/>
        <v>186.03314917127071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4"/>
        <v>40374.208333333336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t="s">
        <v>2058</v>
      </c>
      <c r="T570" t="s">
        <v>2059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2"/>
        <v>237.33830845771143</v>
      </c>
      <c r="G571" t="s">
        <v>20</v>
      </c>
      <c r="H571" s="9">
        <f t="shared" si="33"/>
        <v>237.33830845771143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4"/>
        <v>40554.25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t="s">
        <v>2060</v>
      </c>
      <c r="T571" t="s">
        <v>2068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2"/>
        <v>305.65384615384613</v>
      </c>
      <c r="G572" t="s">
        <v>20</v>
      </c>
      <c r="H572" s="9">
        <f t="shared" si="33"/>
        <v>305.65384615384613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4"/>
        <v>41993.25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t="s">
        <v>2054</v>
      </c>
      <c r="T572" t="s">
        <v>2055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2"/>
        <v>94.142857142857139</v>
      </c>
      <c r="G573" t="s">
        <v>14</v>
      </c>
      <c r="H573" s="9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4"/>
        <v>42174.208333333328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2060</v>
      </c>
      <c r="T573" t="s">
        <v>2071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2"/>
        <v>54.400000000000006</v>
      </c>
      <c r="G574" t="s">
        <v>74</v>
      </c>
      <c r="H574" s="9">
        <f t="shared" si="33"/>
        <v>54.400000000000006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4"/>
        <v>42275.208333333328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t="s">
        <v>2054</v>
      </c>
      <c r="T574" t="s">
        <v>2055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2"/>
        <v>111.88059701492537</v>
      </c>
      <c r="G575" t="s">
        <v>20</v>
      </c>
      <c r="H575" s="9">
        <f t="shared" si="33"/>
        <v>111.88059701492537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4"/>
        <v>41761.208333333336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2083</v>
      </c>
      <c r="T575" t="s">
        <v>2084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2"/>
        <v>369.14814814814815</v>
      </c>
      <c r="G576" t="s">
        <v>20</v>
      </c>
      <c r="H576" s="9">
        <f t="shared" si="33"/>
        <v>369.14814814814815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4"/>
        <v>43806.25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t="s">
        <v>2052</v>
      </c>
      <c r="T576" t="s">
        <v>2053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2"/>
        <v>62.930372148859547</v>
      </c>
      <c r="G577" t="s">
        <v>14</v>
      </c>
      <c r="H577" s="9">
        <f t="shared" si="33"/>
        <v>62.930372148859547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4"/>
        <v>41779.208333333336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t="s">
        <v>2058</v>
      </c>
      <c r="T577" t="s">
        <v>2059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2"/>
        <v>64.927835051546396</v>
      </c>
      <c r="G578" t="s">
        <v>14</v>
      </c>
      <c r="H578" s="9">
        <f t="shared" si="33"/>
        <v>64.927835051546396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4"/>
        <v>43040.208333333328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t="s">
        <v>2058</v>
      </c>
      <c r="T578" t="s">
        <v>2059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36">(E579/D579)*100</f>
        <v>18.853658536585368</v>
      </c>
      <c r="G579" t="s">
        <v>74</v>
      </c>
      <c r="H579" s="9">
        <f t="shared" ref="H579:H642" si="37">(E579/D579)*100</f>
        <v>18.853658536585368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8">(((L579/60)/60)/24)+DATE(1970,1,1)</f>
        <v>40613.25</v>
      </c>
      <c r="O579" s="14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2054</v>
      </c>
      <c r="T579" t="s">
        <v>2077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6"/>
        <v>16.754404145077721</v>
      </c>
      <c r="G580" t="s">
        <v>14</v>
      </c>
      <c r="H580" s="9">
        <f t="shared" si="37"/>
        <v>16.754404145077721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8"/>
        <v>40878.25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t="s">
        <v>2060</v>
      </c>
      <c r="T580" t="s">
        <v>2082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6"/>
        <v>101.11290322580646</v>
      </c>
      <c r="G581" t="s">
        <v>20</v>
      </c>
      <c r="H581" s="9">
        <f t="shared" si="37"/>
        <v>101.11290322580646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8"/>
        <v>40762.208333333336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2054</v>
      </c>
      <c r="T581" t="s">
        <v>2077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6"/>
        <v>341.5022831050228</v>
      </c>
      <c r="G582" t="s">
        <v>20</v>
      </c>
      <c r="H582" s="9">
        <f t="shared" si="37"/>
        <v>341.5022831050228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8"/>
        <v>41696.25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t="s">
        <v>2058</v>
      </c>
      <c r="T582" t="s">
        <v>2059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6"/>
        <v>64.016666666666666</v>
      </c>
      <c r="G583" t="s">
        <v>14</v>
      </c>
      <c r="H583" s="9">
        <f t="shared" si="37"/>
        <v>64.016666666666666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8"/>
        <v>40662.208333333336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t="s">
        <v>2056</v>
      </c>
      <c r="T583" t="s">
        <v>2057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6"/>
        <v>52.080459770114942</v>
      </c>
      <c r="G584" t="s">
        <v>14</v>
      </c>
      <c r="H584" s="9">
        <f t="shared" si="37"/>
        <v>52.080459770114942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8"/>
        <v>42165.208333333328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t="s">
        <v>2069</v>
      </c>
      <c r="T584" t="s">
        <v>2070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6"/>
        <v>322.40211640211641</v>
      </c>
      <c r="G585" t="s">
        <v>20</v>
      </c>
      <c r="H585" s="9">
        <f t="shared" si="37"/>
        <v>322.40211640211641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8"/>
        <v>40959.25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t="s">
        <v>2060</v>
      </c>
      <c r="T585" t="s">
        <v>2061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6"/>
        <v>119.50810185185186</v>
      </c>
      <c r="G586" t="s">
        <v>20</v>
      </c>
      <c r="H586" s="9">
        <f t="shared" si="37"/>
        <v>119.50810185185186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8"/>
        <v>41024.208333333336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t="s">
        <v>2056</v>
      </c>
      <c r="T586" t="s">
        <v>2057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6"/>
        <v>146.79775280898878</v>
      </c>
      <c r="G587" t="s">
        <v>20</v>
      </c>
      <c r="H587" s="9">
        <f t="shared" si="37"/>
        <v>146.79775280898878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8"/>
        <v>40255.208333333336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2066</v>
      </c>
      <c r="T587" t="s">
        <v>2078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6"/>
        <v>950.57142857142856</v>
      </c>
      <c r="G588" t="s">
        <v>20</v>
      </c>
      <c r="H588" s="9">
        <f t="shared" si="37"/>
        <v>950.57142857142856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8"/>
        <v>40499.25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t="s">
        <v>2054</v>
      </c>
      <c r="T588" t="s">
        <v>2055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6"/>
        <v>72.893617021276597</v>
      </c>
      <c r="G589" t="s">
        <v>14</v>
      </c>
      <c r="H589" s="9">
        <f t="shared" si="37"/>
        <v>72.893617021276597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8"/>
        <v>43484.25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t="s">
        <v>2052</v>
      </c>
      <c r="T589" t="s">
        <v>2053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6"/>
        <v>79.008248730964468</v>
      </c>
      <c r="G590" t="s">
        <v>14</v>
      </c>
      <c r="H590" s="9">
        <f t="shared" si="37"/>
        <v>79.008248730964468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8"/>
        <v>40262.208333333336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t="s">
        <v>2058</v>
      </c>
      <c r="T590" t="s">
        <v>2059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6"/>
        <v>64.721518987341781</v>
      </c>
      <c r="G591" t="s">
        <v>14</v>
      </c>
      <c r="H591" s="9">
        <f t="shared" si="37"/>
        <v>64.721518987341781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8"/>
        <v>42190.208333333328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t="s">
        <v>2060</v>
      </c>
      <c r="T591" t="s">
        <v>2061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6"/>
        <v>82.028169014084511</v>
      </c>
      <c r="G592" t="s">
        <v>14</v>
      </c>
      <c r="H592" s="9">
        <f t="shared" si="37"/>
        <v>82.028169014084511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8"/>
        <v>41994.25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t="s">
        <v>2066</v>
      </c>
      <c r="T592" t="s">
        <v>2075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6"/>
        <v>1037.6666666666667</v>
      </c>
      <c r="G593" t="s">
        <v>20</v>
      </c>
      <c r="H593" s="9">
        <f t="shared" si="37"/>
        <v>1037.6666666666667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8"/>
        <v>40373.208333333336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t="s">
        <v>2069</v>
      </c>
      <c r="T593" t="s">
        <v>2070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6"/>
        <v>12.910076530612244</v>
      </c>
      <c r="G594" t="s">
        <v>14</v>
      </c>
      <c r="H594" s="9">
        <f t="shared" si="37"/>
        <v>12.910076530612244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8"/>
        <v>41789.208333333336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t="s">
        <v>2058</v>
      </c>
      <c r="T594" t="s">
        <v>2059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6"/>
        <v>154.84210526315789</v>
      </c>
      <c r="G595" t="s">
        <v>20</v>
      </c>
      <c r="H595" s="9">
        <f t="shared" si="37"/>
        <v>154.84210526315789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8"/>
        <v>41724.208333333336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t="s">
        <v>2060</v>
      </c>
      <c r="T595" t="s">
        <v>2068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6"/>
        <v>7.0991735537190088</v>
      </c>
      <c r="G596" t="s">
        <v>14</v>
      </c>
      <c r="H596" s="9">
        <f t="shared" si="37"/>
        <v>7.0991735537190088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8"/>
        <v>42548.208333333328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t="s">
        <v>2058</v>
      </c>
      <c r="T596" t="s">
        <v>2059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6"/>
        <v>208.52773826458036</v>
      </c>
      <c r="G597" t="s">
        <v>20</v>
      </c>
      <c r="H597" s="9">
        <f t="shared" si="37"/>
        <v>208.52773826458036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8"/>
        <v>40253.208333333336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t="s">
        <v>2058</v>
      </c>
      <c r="T597" t="s">
        <v>2059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6"/>
        <v>99.683544303797461</v>
      </c>
      <c r="G598" t="s">
        <v>14</v>
      </c>
      <c r="H598" s="9">
        <f t="shared" si="37"/>
        <v>99.683544303797461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8"/>
        <v>42434.25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t="s">
        <v>2060</v>
      </c>
      <c r="T598" t="s">
        <v>2063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6"/>
        <v>201.59756097560978</v>
      </c>
      <c r="G599" t="s">
        <v>20</v>
      </c>
      <c r="H599" s="9">
        <f t="shared" si="37"/>
        <v>201.59756097560978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8"/>
        <v>43786.25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t="s">
        <v>2058</v>
      </c>
      <c r="T599" t="s">
        <v>2059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6"/>
        <v>162.09032258064516</v>
      </c>
      <c r="G600" t="s">
        <v>20</v>
      </c>
      <c r="H600" s="9">
        <f t="shared" si="37"/>
        <v>162.09032258064516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8"/>
        <v>40344.208333333336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t="s">
        <v>2054</v>
      </c>
      <c r="T600" t="s">
        <v>2055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6"/>
        <v>3.6436208125445471</v>
      </c>
      <c r="G601" t="s">
        <v>14</v>
      </c>
      <c r="H601" s="9">
        <f t="shared" si="37"/>
        <v>3.6436208125445471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8"/>
        <v>42047.25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t="s">
        <v>2060</v>
      </c>
      <c r="T601" t="s">
        <v>2061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6"/>
        <v>5</v>
      </c>
      <c r="G602" t="s">
        <v>14</v>
      </c>
      <c r="H602" s="9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8"/>
        <v>41485.208333333336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t="s">
        <v>2052</v>
      </c>
      <c r="T602" t="s">
        <v>2053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6"/>
        <v>206.63492063492063</v>
      </c>
      <c r="G603" t="s">
        <v>20</v>
      </c>
      <c r="H603" s="9">
        <f t="shared" si="37"/>
        <v>206.63492063492063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8"/>
        <v>41789.208333333336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t="s">
        <v>2056</v>
      </c>
      <c r="T603" t="s">
        <v>2065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6"/>
        <v>128.23628691983123</v>
      </c>
      <c r="G604" t="s">
        <v>20</v>
      </c>
      <c r="H604" s="9">
        <f t="shared" si="37"/>
        <v>128.23628691983123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8"/>
        <v>42160.208333333328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t="s">
        <v>2058</v>
      </c>
      <c r="T604" t="s">
        <v>2059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6"/>
        <v>119.66037735849055</v>
      </c>
      <c r="G605" t="s">
        <v>20</v>
      </c>
      <c r="H605" s="9">
        <f t="shared" si="37"/>
        <v>119.66037735849055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8"/>
        <v>43573.208333333328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t="s">
        <v>2058</v>
      </c>
      <c r="T605" t="s">
        <v>2059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6"/>
        <v>170.73055242390078</v>
      </c>
      <c r="G606" t="s">
        <v>20</v>
      </c>
      <c r="H606" s="9">
        <f t="shared" si="37"/>
        <v>170.73055242390078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8"/>
        <v>40565.25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t="s">
        <v>2058</v>
      </c>
      <c r="T606" t="s">
        <v>2059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6"/>
        <v>187.21212121212122</v>
      </c>
      <c r="G607" t="s">
        <v>20</v>
      </c>
      <c r="H607" s="9">
        <f t="shared" si="37"/>
        <v>187.21212121212122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8"/>
        <v>42280.208333333328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t="s">
        <v>2066</v>
      </c>
      <c r="T607" t="s">
        <v>2067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6"/>
        <v>188.38235294117646</v>
      </c>
      <c r="G608" t="s">
        <v>20</v>
      </c>
      <c r="H608" s="9">
        <f t="shared" si="37"/>
        <v>188.38235294117646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8"/>
        <v>42436.25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t="s">
        <v>2054</v>
      </c>
      <c r="T608" t="s">
        <v>2055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6"/>
        <v>131.29869186046511</v>
      </c>
      <c r="G609" t="s">
        <v>20</v>
      </c>
      <c r="H609" s="9">
        <f t="shared" si="37"/>
        <v>131.29869186046511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8"/>
        <v>41721.208333333336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t="s">
        <v>2052</v>
      </c>
      <c r="T609" t="s">
        <v>2053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6"/>
        <v>283.97435897435901</v>
      </c>
      <c r="G610" t="s">
        <v>20</v>
      </c>
      <c r="H610" s="9">
        <f t="shared" si="37"/>
        <v>283.97435897435901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8"/>
        <v>43530.25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t="s">
        <v>2054</v>
      </c>
      <c r="T610" t="s">
        <v>2077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6"/>
        <v>120.41999999999999</v>
      </c>
      <c r="G611" t="s">
        <v>20</v>
      </c>
      <c r="H611" s="9">
        <f t="shared" si="37"/>
        <v>120.41999999999999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8"/>
        <v>43481.25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t="s">
        <v>2060</v>
      </c>
      <c r="T611" t="s">
        <v>2082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6"/>
        <v>419.0560747663551</v>
      </c>
      <c r="G612" t="s">
        <v>20</v>
      </c>
      <c r="H612" s="9">
        <f t="shared" si="37"/>
        <v>419.0560747663551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8"/>
        <v>41259.25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t="s">
        <v>2058</v>
      </c>
      <c r="T612" t="s">
        <v>2059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6"/>
        <v>13.853658536585368</v>
      </c>
      <c r="G613" t="s">
        <v>74</v>
      </c>
      <c r="H613" s="9">
        <f t="shared" si="37"/>
        <v>13.853658536585368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8"/>
        <v>41480.208333333336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t="s">
        <v>2058</v>
      </c>
      <c r="T613" t="s">
        <v>2059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6"/>
        <v>139.43548387096774</v>
      </c>
      <c r="G614" t="s">
        <v>20</v>
      </c>
      <c r="H614" s="9">
        <f t="shared" si="37"/>
        <v>139.43548387096774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8"/>
        <v>40474.208333333336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t="s">
        <v>2054</v>
      </c>
      <c r="T614" t="s">
        <v>2062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6"/>
        <v>174</v>
      </c>
      <c r="G615" t="s">
        <v>20</v>
      </c>
      <c r="H615" s="9">
        <f t="shared" si="37"/>
        <v>174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8"/>
        <v>42973.208333333328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t="s">
        <v>2058</v>
      </c>
      <c r="T615" t="s">
        <v>2059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6"/>
        <v>155.49056603773585</v>
      </c>
      <c r="G616" t="s">
        <v>20</v>
      </c>
      <c r="H616" s="9">
        <f t="shared" si="37"/>
        <v>155.49056603773585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8"/>
        <v>42746.25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t="s">
        <v>2058</v>
      </c>
      <c r="T616" t="s">
        <v>2059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6"/>
        <v>170.44705882352943</v>
      </c>
      <c r="G617" t="s">
        <v>20</v>
      </c>
      <c r="H617" s="9">
        <f t="shared" si="37"/>
        <v>170.44705882352943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8"/>
        <v>42489.208333333328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t="s">
        <v>2058</v>
      </c>
      <c r="T617" t="s">
        <v>2059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6"/>
        <v>189.515625</v>
      </c>
      <c r="G618" t="s">
        <v>20</v>
      </c>
      <c r="H618" s="9">
        <f t="shared" si="37"/>
        <v>189.515625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8"/>
        <v>41537.208333333336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t="s">
        <v>2054</v>
      </c>
      <c r="T618" t="s">
        <v>2064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6"/>
        <v>249.71428571428572</v>
      </c>
      <c r="G619" t="s">
        <v>20</v>
      </c>
      <c r="H619" s="9">
        <f t="shared" si="37"/>
        <v>249.71428571428572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8"/>
        <v>41794.208333333336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t="s">
        <v>2058</v>
      </c>
      <c r="T619" t="s">
        <v>2059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6"/>
        <v>48.860523665659613</v>
      </c>
      <c r="G620" t="s">
        <v>14</v>
      </c>
      <c r="H620" s="9">
        <f t="shared" si="37"/>
        <v>48.860523665659613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8"/>
        <v>41396.208333333336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t="s">
        <v>2066</v>
      </c>
      <c r="T620" t="s">
        <v>2067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6"/>
        <v>28.461970393057683</v>
      </c>
      <c r="G621" t="s">
        <v>14</v>
      </c>
      <c r="H621" s="9">
        <f t="shared" si="37"/>
        <v>28.461970393057683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8"/>
        <v>40669.208333333336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t="s">
        <v>2058</v>
      </c>
      <c r="T621" t="s">
        <v>2059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6"/>
        <v>268.02325581395348</v>
      </c>
      <c r="G622" t="s">
        <v>20</v>
      </c>
      <c r="H622" s="9">
        <f t="shared" si="37"/>
        <v>268.02325581395348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8"/>
        <v>42559.208333333328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2073</v>
      </c>
      <c r="T622" t="s">
        <v>2074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6"/>
        <v>619.80078125</v>
      </c>
      <c r="G623" t="s">
        <v>20</v>
      </c>
      <c r="H623" s="9">
        <f t="shared" si="37"/>
        <v>619.80078125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8"/>
        <v>42626.208333333328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t="s">
        <v>2058</v>
      </c>
      <c r="T623" t="s">
        <v>2059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6"/>
        <v>3.1301587301587301</v>
      </c>
      <c r="G624" t="s">
        <v>14</v>
      </c>
      <c r="H624" s="9">
        <f t="shared" si="37"/>
        <v>3.1301587301587301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8"/>
        <v>43205.208333333328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t="s">
        <v>2054</v>
      </c>
      <c r="T624" t="s">
        <v>2064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6"/>
        <v>159.92152704135739</v>
      </c>
      <c r="G625" t="s">
        <v>20</v>
      </c>
      <c r="H625" s="9">
        <f t="shared" si="37"/>
        <v>159.92152704135739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8"/>
        <v>42201.208333333328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t="s">
        <v>2058</v>
      </c>
      <c r="T625" t="s">
        <v>2059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6"/>
        <v>279.39215686274508</v>
      </c>
      <c r="G626" t="s">
        <v>20</v>
      </c>
      <c r="H626" s="9">
        <f t="shared" si="37"/>
        <v>279.39215686274508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8"/>
        <v>42029.25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t="s">
        <v>2073</v>
      </c>
      <c r="T626" t="s">
        <v>2074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6"/>
        <v>77.373333333333335</v>
      </c>
      <c r="G627" t="s">
        <v>14</v>
      </c>
      <c r="H627" s="9">
        <f t="shared" si="37"/>
        <v>77.373333333333335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8"/>
        <v>43857.25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t="s">
        <v>2058</v>
      </c>
      <c r="T627" t="s">
        <v>2059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6"/>
        <v>206.32812500000003</v>
      </c>
      <c r="G628" t="s">
        <v>20</v>
      </c>
      <c r="H628" s="9">
        <f t="shared" si="37"/>
        <v>206.32812500000003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8"/>
        <v>40449.208333333336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t="s">
        <v>2058</v>
      </c>
      <c r="T628" t="s">
        <v>2059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6"/>
        <v>694.25</v>
      </c>
      <c r="G629" t="s">
        <v>20</v>
      </c>
      <c r="H629" s="9">
        <f t="shared" si="37"/>
        <v>694.25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8"/>
        <v>40345.208333333336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t="s">
        <v>2052</v>
      </c>
      <c r="T629" t="s">
        <v>2053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6"/>
        <v>151.78947368421052</v>
      </c>
      <c r="G630" t="s">
        <v>20</v>
      </c>
      <c r="H630" s="9">
        <f t="shared" si="37"/>
        <v>151.78947368421052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8"/>
        <v>40455.208333333336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t="s">
        <v>2054</v>
      </c>
      <c r="T630" t="s">
        <v>2064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6"/>
        <v>64.58207217694995</v>
      </c>
      <c r="G631" t="s">
        <v>14</v>
      </c>
      <c r="H631" s="9">
        <f t="shared" si="37"/>
        <v>64.58207217694995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8"/>
        <v>42557.208333333328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t="s">
        <v>2058</v>
      </c>
      <c r="T631" t="s">
        <v>2059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6"/>
        <v>62.873684210526314</v>
      </c>
      <c r="G632" t="s">
        <v>74</v>
      </c>
      <c r="H632" s="9">
        <f t="shared" si="37"/>
        <v>62.873684210526314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8"/>
        <v>43586.208333333328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t="s">
        <v>2058</v>
      </c>
      <c r="T632" t="s">
        <v>2059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6"/>
        <v>310.39864864864865</v>
      </c>
      <c r="G633" t="s">
        <v>20</v>
      </c>
      <c r="H633" s="9">
        <f t="shared" si="37"/>
        <v>310.39864864864865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8"/>
        <v>43550.208333333328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t="s">
        <v>2058</v>
      </c>
      <c r="T633" t="s">
        <v>2059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6"/>
        <v>42.859916782246884</v>
      </c>
      <c r="G634" t="s">
        <v>47</v>
      </c>
      <c r="H634" s="9">
        <f t="shared" si="37"/>
        <v>42.859916782246884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8"/>
        <v>41945.208333333336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t="s">
        <v>2058</v>
      </c>
      <c r="T634" t="s">
        <v>2059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6"/>
        <v>83.119402985074629</v>
      </c>
      <c r="G635" t="s">
        <v>14</v>
      </c>
      <c r="H635" s="9">
        <f t="shared" si="37"/>
        <v>83.119402985074629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8"/>
        <v>42315.25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t="s">
        <v>2060</v>
      </c>
      <c r="T635" t="s">
        <v>2068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6"/>
        <v>78.531302876480552</v>
      </c>
      <c r="G636" t="s">
        <v>74</v>
      </c>
      <c r="H636" s="9">
        <f t="shared" si="37"/>
        <v>78.531302876480552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8"/>
        <v>42819.208333333328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2060</v>
      </c>
      <c r="T636" t="s">
        <v>2079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6"/>
        <v>114.09352517985612</v>
      </c>
      <c r="G637" t="s">
        <v>20</v>
      </c>
      <c r="H637" s="9">
        <f t="shared" si="37"/>
        <v>114.09352517985612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8"/>
        <v>41314.25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2060</v>
      </c>
      <c r="T637" t="s">
        <v>2079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6"/>
        <v>64.537683358624179</v>
      </c>
      <c r="G638" t="s">
        <v>14</v>
      </c>
      <c r="H638" s="9">
        <f t="shared" si="37"/>
        <v>64.537683358624179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8"/>
        <v>40926.25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t="s">
        <v>2060</v>
      </c>
      <c r="T638" t="s">
        <v>2068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6"/>
        <v>79.411764705882348</v>
      </c>
      <c r="G639" t="s">
        <v>14</v>
      </c>
      <c r="H639" s="9">
        <f t="shared" si="37"/>
        <v>79.411764705882348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8"/>
        <v>42688.25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t="s">
        <v>2058</v>
      </c>
      <c r="T639" t="s">
        <v>2059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6"/>
        <v>11.419117647058824</v>
      </c>
      <c r="G640" t="s">
        <v>14</v>
      </c>
      <c r="H640" s="9">
        <f t="shared" si="37"/>
        <v>11.419117647058824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8"/>
        <v>40386.208333333336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t="s">
        <v>2058</v>
      </c>
      <c r="T640" t="s">
        <v>2059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6"/>
        <v>56.186046511627907</v>
      </c>
      <c r="G641" t="s">
        <v>47</v>
      </c>
      <c r="H641" s="9">
        <f t="shared" si="37"/>
        <v>56.186046511627907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8"/>
        <v>43309.208333333328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t="s">
        <v>2060</v>
      </c>
      <c r="T641" t="s">
        <v>2063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6"/>
        <v>16.501669449081803</v>
      </c>
      <c r="G642" t="s">
        <v>14</v>
      </c>
      <c r="H642" s="9">
        <f t="shared" si="37"/>
        <v>16.501669449081803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8"/>
        <v>42387.25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t="s">
        <v>2058</v>
      </c>
      <c r="T642" t="s">
        <v>2059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40">(E643/D643)*100</f>
        <v>119.96808510638297</v>
      </c>
      <c r="G643" t="s">
        <v>20</v>
      </c>
      <c r="H643" s="9">
        <f t="shared" ref="H643:H706" si="41">(E643/D643)*100</f>
        <v>119.96808510638297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2">(((L643/60)/60)/24)+DATE(1970,1,1)</f>
        <v>42786.25</v>
      </c>
      <c r="O643" s="14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2058</v>
      </c>
      <c r="T643" t="s">
        <v>2059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0"/>
        <v>145.45652173913044</v>
      </c>
      <c r="G644" t="s">
        <v>20</v>
      </c>
      <c r="H644" s="9">
        <f t="shared" si="41"/>
        <v>145.45652173913044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2"/>
        <v>43451.25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t="s">
        <v>2056</v>
      </c>
      <c r="T644" t="s">
        <v>2065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0"/>
        <v>221.38255033557047</v>
      </c>
      <c r="G645" t="s">
        <v>20</v>
      </c>
      <c r="H645" s="9">
        <f t="shared" si="41"/>
        <v>221.38255033557047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2"/>
        <v>42795.25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t="s">
        <v>2058</v>
      </c>
      <c r="T645" t="s">
        <v>2059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0"/>
        <v>48.396694214876035</v>
      </c>
      <c r="G646" t="s">
        <v>14</v>
      </c>
      <c r="H646" s="9">
        <f t="shared" si="41"/>
        <v>48.396694214876035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2"/>
        <v>43452.25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t="s">
        <v>2058</v>
      </c>
      <c r="T646" t="s">
        <v>2059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0"/>
        <v>92.911504424778755</v>
      </c>
      <c r="G647" t="s">
        <v>14</v>
      </c>
      <c r="H647" s="9">
        <f t="shared" si="41"/>
        <v>92.911504424778755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2"/>
        <v>43369.208333333328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t="s">
        <v>2054</v>
      </c>
      <c r="T647" t="s">
        <v>2055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0"/>
        <v>88.599797365754824</v>
      </c>
      <c r="G648" t="s">
        <v>14</v>
      </c>
      <c r="H648" s="9">
        <f t="shared" si="41"/>
        <v>88.599797365754824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2"/>
        <v>41346.208333333336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t="s">
        <v>2069</v>
      </c>
      <c r="T648" t="s">
        <v>2070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0"/>
        <v>41.4</v>
      </c>
      <c r="G649" t="s">
        <v>14</v>
      </c>
      <c r="H649" s="9">
        <f t="shared" si="41"/>
        <v>41.4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2"/>
        <v>43199.208333333328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2066</v>
      </c>
      <c r="T649" t="s">
        <v>2078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0"/>
        <v>63.056795131845846</v>
      </c>
      <c r="G650" t="s">
        <v>74</v>
      </c>
      <c r="H650" s="9">
        <f t="shared" si="41"/>
        <v>63.056795131845846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2"/>
        <v>42922.208333333328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t="s">
        <v>2052</v>
      </c>
      <c r="T650" t="s">
        <v>2053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0"/>
        <v>48.482333607230892</v>
      </c>
      <c r="G651" t="s">
        <v>14</v>
      </c>
      <c r="H651" s="9">
        <f t="shared" si="41"/>
        <v>48.482333607230892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2"/>
        <v>40471.208333333336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t="s">
        <v>2058</v>
      </c>
      <c r="T651" t="s">
        <v>2059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0"/>
        <v>2</v>
      </c>
      <c r="G652" t="s">
        <v>14</v>
      </c>
      <c r="H652" s="9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2"/>
        <v>41828.208333333336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2054</v>
      </c>
      <c r="T652" t="s">
        <v>2077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0"/>
        <v>88.47941026944585</v>
      </c>
      <c r="G653" t="s">
        <v>14</v>
      </c>
      <c r="H653" s="9">
        <f t="shared" si="41"/>
        <v>88.47941026944585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2"/>
        <v>41692.25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t="s">
        <v>2060</v>
      </c>
      <c r="T653" t="s">
        <v>2071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0"/>
        <v>126.84</v>
      </c>
      <c r="G654" t="s">
        <v>20</v>
      </c>
      <c r="H654" s="9">
        <f t="shared" si="41"/>
        <v>126.84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2"/>
        <v>42587.208333333328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t="s">
        <v>2056</v>
      </c>
      <c r="T654" t="s">
        <v>2057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0"/>
        <v>2338.833333333333</v>
      </c>
      <c r="G655" t="s">
        <v>20</v>
      </c>
      <c r="H655" s="9">
        <f t="shared" si="41"/>
        <v>2338.833333333333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2"/>
        <v>42468.208333333328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t="s">
        <v>2056</v>
      </c>
      <c r="T655" t="s">
        <v>2057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0"/>
        <v>508.38857142857148</v>
      </c>
      <c r="G656" t="s">
        <v>20</v>
      </c>
      <c r="H656" s="9">
        <f t="shared" si="41"/>
        <v>508.38857142857148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2"/>
        <v>42240.208333333328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2054</v>
      </c>
      <c r="T656" t="s">
        <v>2076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0"/>
        <v>191.47826086956522</v>
      </c>
      <c r="G657" t="s">
        <v>20</v>
      </c>
      <c r="H657" s="9">
        <f t="shared" si="41"/>
        <v>191.47826086956522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2"/>
        <v>42796.25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2073</v>
      </c>
      <c r="T657" t="s">
        <v>2074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0"/>
        <v>42.127533783783782</v>
      </c>
      <c r="G658" t="s">
        <v>14</v>
      </c>
      <c r="H658" s="9">
        <f t="shared" si="41"/>
        <v>42.127533783783782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2"/>
        <v>43097.25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t="s">
        <v>2052</v>
      </c>
      <c r="T658" t="s">
        <v>2053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0"/>
        <v>8.24</v>
      </c>
      <c r="G659" t="s">
        <v>14</v>
      </c>
      <c r="H659" s="9">
        <f t="shared" si="41"/>
        <v>8.24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2"/>
        <v>43096.25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t="s">
        <v>2060</v>
      </c>
      <c r="T659" t="s">
        <v>2082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0"/>
        <v>60.064638783269963</v>
      </c>
      <c r="G660" t="s">
        <v>74</v>
      </c>
      <c r="H660" s="9">
        <f t="shared" si="41"/>
        <v>60.064638783269963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2"/>
        <v>42246.208333333328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t="s">
        <v>2054</v>
      </c>
      <c r="T660" t="s">
        <v>2055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0"/>
        <v>47.232808616404313</v>
      </c>
      <c r="G661" t="s">
        <v>14</v>
      </c>
      <c r="H661" s="9">
        <f t="shared" si="41"/>
        <v>47.232808616404313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2"/>
        <v>40570.25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t="s">
        <v>2060</v>
      </c>
      <c r="T661" t="s">
        <v>2061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0"/>
        <v>81.736263736263737</v>
      </c>
      <c r="G662" t="s">
        <v>14</v>
      </c>
      <c r="H662" s="9">
        <f t="shared" si="41"/>
        <v>81.736263736263737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2"/>
        <v>42237.208333333328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t="s">
        <v>2058</v>
      </c>
      <c r="T662" t="s">
        <v>2059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0"/>
        <v>54.187265917603</v>
      </c>
      <c r="G663" t="s">
        <v>14</v>
      </c>
      <c r="H663" s="9">
        <f t="shared" si="41"/>
        <v>54.187265917603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2"/>
        <v>40996.208333333336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2054</v>
      </c>
      <c r="T663" t="s">
        <v>2077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0"/>
        <v>97.868131868131869</v>
      </c>
      <c r="G664" t="s">
        <v>14</v>
      </c>
      <c r="H664" s="9">
        <f t="shared" si="41"/>
        <v>97.868131868131869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2"/>
        <v>43443.25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t="s">
        <v>2058</v>
      </c>
      <c r="T664" t="s">
        <v>2059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0"/>
        <v>77.239999999999995</v>
      </c>
      <c r="G665" t="s">
        <v>14</v>
      </c>
      <c r="H665" s="9">
        <f t="shared" si="41"/>
        <v>77.239999999999995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2"/>
        <v>40458.208333333336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t="s">
        <v>2058</v>
      </c>
      <c r="T665" t="s">
        <v>2059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0"/>
        <v>33.464735516372798</v>
      </c>
      <c r="G666" t="s">
        <v>14</v>
      </c>
      <c r="H666" s="9">
        <f t="shared" si="41"/>
        <v>33.464735516372798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2"/>
        <v>40959.25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t="s">
        <v>2054</v>
      </c>
      <c r="T666" t="s">
        <v>2077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0"/>
        <v>239.58823529411765</v>
      </c>
      <c r="G667" t="s">
        <v>20</v>
      </c>
      <c r="H667" s="9">
        <f t="shared" si="41"/>
        <v>239.58823529411765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2"/>
        <v>40733.208333333336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t="s">
        <v>2060</v>
      </c>
      <c r="T667" t="s">
        <v>2061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0"/>
        <v>64.032258064516128</v>
      </c>
      <c r="G668" t="s">
        <v>74</v>
      </c>
      <c r="H668" s="9">
        <f t="shared" si="41"/>
        <v>64.032258064516128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2"/>
        <v>41516.208333333336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t="s">
        <v>2058</v>
      </c>
      <c r="T668" t="s">
        <v>2059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0"/>
        <v>176.15942028985506</v>
      </c>
      <c r="G669" t="s">
        <v>20</v>
      </c>
      <c r="H669" s="9">
        <f t="shared" si="41"/>
        <v>176.15942028985506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2"/>
        <v>41892.208333333336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2083</v>
      </c>
      <c r="T669" t="s">
        <v>2084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0"/>
        <v>20.33818181818182</v>
      </c>
      <c r="G670" t="s">
        <v>14</v>
      </c>
      <c r="H670" s="9">
        <f t="shared" si="41"/>
        <v>20.33818181818182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2"/>
        <v>41122.208333333336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t="s">
        <v>2058</v>
      </c>
      <c r="T670" t="s">
        <v>2059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0"/>
        <v>358.64754098360658</v>
      </c>
      <c r="G671" t="s">
        <v>20</v>
      </c>
      <c r="H671" s="9">
        <f t="shared" si="41"/>
        <v>358.64754098360658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2"/>
        <v>42912.208333333328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t="s">
        <v>2058</v>
      </c>
      <c r="T671" t="s">
        <v>2059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0"/>
        <v>468.85802469135803</v>
      </c>
      <c r="G672" t="s">
        <v>20</v>
      </c>
      <c r="H672" s="9">
        <f t="shared" si="41"/>
        <v>468.85802469135803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2"/>
        <v>42425.25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t="s">
        <v>2054</v>
      </c>
      <c r="T672" t="s">
        <v>2064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0"/>
        <v>122.05635245901641</v>
      </c>
      <c r="G673" t="s">
        <v>20</v>
      </c>
      <c r="H673" s="9">
        <f t="shared" si="41"/>
        <v>122.05635245901641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2"/>
        <v>40390.208333333336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t="s">
        <v>2058</v>
      </c>
      <c r="T673" t="s">
        <v>2059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0"/>
        <v>55.931783729156137</v>
      </c>
      <c r="G674" t="s">
        <v>14</v>
      </c>
      <c r="H674" s="9">
        <f t="shared" si="41"/>
        <v>55.931783729156137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2"/>
        <v>43180.208333333328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t="s">
        <v>2058</v>
      </c>
      <c r="T674" t="s">
        <v>2059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0"/>
        <v>43.660714285714285</v>
      </c>
      <c r="G675" t="s">
        <v>14</v>
      </c>
      <c r="H675" s="9">
        <f t="shared" si="41"/>
        <v>43.660714285714285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2"/>
        <v>42475.208333333328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t="s">
        <v>2054</v>
      </c>
      <c r="T675" t="s">
        <v>2064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0"/>
        <v>33.53837141183363</v>
      </c>
      <c r="G676" t="s">
        <v>74</v>
      </c>
      <c r="H676" s="9">
        <f t="shared" si="41"/>
        <v>33.53837141183363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2"/>
        <v>40774.208333333336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2073</v>
      </c>
      <c r="T676" t="s">
        <v>2074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0"/>
        <v>122.97938144329896</v>
      </c>
      <c r="G677" t="s">
        <v>20</v>
      </c>
      <c r="H677" s="9">
        <f t="shared" si="41"/>
        <v>122.97938144329896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2"/>
        <v>43719.208333333328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2083</v>
      </c>
      <c r="T677" t="s">
        <v>2084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0"/>
        <v>189.74959871589084</v>
      </c>
      <c r="G678" t="s">
        <v>20</v>
      </c>
      <c r="H678" s="9">
        <f t="shared" si="41"/>
        <v>189.74959871589084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2"/>
        <v>41178.208333333336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2073</v>
      </c>
      <c r="T678" t="s">
        <v>2074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0"/>
        <v>83.622641509433961</v>
      </c>
      <c r="G679" t="s">
        <v>14</v>
      </c>
      <c r="H679" s="9">
        <f t="shared" si="41"/>
        <v>83.622641509433961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2"/>
        <v>42561.208333333328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2066</v>
      </c>
      <c r="T679" t="s">
        <v>2072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0"/>
        <v>17.968844221105527</v>
      </c>
      <c r="G680" t="s">
        <v>74</v>
      </c>
      <c r="H680" s="9">
        <f t="shared" si="41"/>
        <v>17.968844221105527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2"/>
        <v>43484.25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t="s">
        <v>2060</v>
      </c>
      <c r="T680" t="s">
        <v>2063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0"/>
        <v>1036.5</v>
      </c>
      <c r="G681" t="s">
        <v>20</v>
      </c>
      <c r="H681" s="9">
        <f t="shared" si="41"/>
        <v>1036.5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2"/>
        <v>43756.208333333328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t="s">
        <v>2052</v>
      </c>
      <c r="T681" t="s">
        <v>2053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0"/>
        <v>97.405219780219781</v>
      </c>
      <c r="G682" t="s">
        <v>14</v>
      </c>
      <c r="H682" s="9">
        <f t="shared" si="41"/>
        <v>97.405219780219781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2"/>
        <v>43813.25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t="s">
        <v>2069</v>
      </c>
      <c r="T682" t="s">
        <v>2080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0"/>
        <v>86.386203150461711</v>
      </c>
      <c r="G683" t="s">
        <v>14</v>
      </c>
      <c r="H683" s="9">
        <f t="shared" si="41"/>
        <v>86.386203150461711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2"/>
        <v>40898.25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t="s">
        <v>2058</v>
      </c>
      <c r="T683" t="s">
        <v>2059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0"/>
        <v>150.16666666666666</v>
      </c>
      <c r="G684" t="s">
        <v>20</v>
      </c>
      <c r="H684" s="9">
        <f t="shared" si="41"/>
        <v>150.16666666666666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2"/>
        <v>41619.25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t="s">
        <v>2058</v>
      </c>
      <c r="T684" t="s">
        <v>2059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0"/>
        <v>358.43478260869563</v>
      </c>
      <c r="G685" t="s">
        <v>20</v>
      </c>
      <c r="H685" s="9">
        <f t="shared" si="41"/>
        <v>358.43478260869563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2"/>
        <v>43359.208333333328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t="s">
        <v>2058</v>
      </c>
      <c r="T685" t="s">
        <v>2059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0"/>
        <v>542.85714285714289</v>
      </c>
      <c r="G686" t="s">
        <v>20</v>
      </c>
      <c r="H686" s="9">
        <f t="shared" si="41"/>
        <v>542.85714285714289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2"/>
        <v>40358.208333333336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t="s">
        <v>2066</v>
      </c>
      <c r="T686" t="s">
        <v>2067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0"/>
        <v>67.500714285714281</v>
      </c>
      <c r="G687" t="s">
        <v>14</v>
      </c>
      <c r="H687" s="9">
        <f t="shared" si="41"/>
        <v>67.500714285714281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2"/>
        <v>42239.208333333328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t="s">
        <v>2058</v>
      </c>
      <c r="T687" t="s">
        <v>2059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0"/>
        <v>191.74666666666667</v>
      </c>
      <c r="G688" t="s">
        <v>20</v>
      </c>
      <c r="H688" s="9">
        <f t="shared" si="41"/>
        <v>191.74666666666667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2"/>
        <v>43186.208333333328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t="s">
        <v>2056</v>
      </c>
      <c r="T688" t="s">
        <v>2065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0"/>
        <v>932</v>
      </c>
      <c r="G689" t="s">
        <v>20</v>
      </c>
      <c r="H689" s="9">
        <f t="shared" si="41"/>
        <v>932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2"/>
        <v>42806.25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t="s">
        <v>2058</v>
      </c>
      <c r="T689" t="s">
        <v>2059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0"/>
        <v>429.27586206896552</v>
      </c>
      <c r="G690" t="s">
        <v>20</v>
      </c>
      <c r="H690" s="9">
        <f t="shared" si="41"/>
        <v>429.27586206896552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2"/>
        <v>43475.25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t="s">
        <v>2060</v>
      </c>
      <c r="T690" t="s">
        <v>2079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0"/>
        <v>100.65753424657535</v>
      </c>
      <c r="G691" t="s">
        <v>20</v>
      </c>
      <c r="H691" s="9">
        <f t="shared" si="41"/>
        <v>100.65753424657535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2"/>
        <v>41576.208333333336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t="s">
        <v>2056</v>
      </c>
      <c r="T691" t="s">
        <v>2057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0"/>
        <v>226.61111111111109</v>
      </c>
      <c r="G692" t="s">
        <v>20</v>
      </c>
      <c r="H692" s="9">
        <f t="shared" si="41"/>
        <v>226.61111111111109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2"/>
        <v>40874.25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t="s">
        <v>2060</v>
      </c>
      <c r="T692" t="s">
        <v>2061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0"/>
        <v>142.38</v>
      </c>
      <c r="G693" t="s">
        <v>20</v>
      </c>
      <c r="H693" s="9">
        <f t="shared" si="41"/>
        <v>142.38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2"/>
        <v>41185.208333333336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t="s">
        <v>2060</v>
      </c>
      <c r="T693" t="s">
        <v>2061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0"/>
        <v>90.633333333333326</v>
      </c>
      <c r="G694" t="s">
        <v>14</v>
      </c>
      <c r="H694" s="9">
        <f t="shared" si="41"/>
        <v>90.633333333333326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2"/>
        <v>43655.208333333328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t="s">
        <v>2054</v>
      </c>
      <c r="T694" t="s">
        <v>2055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0"/>
        <v>63.966740576496676</v>
      </c>
      <c r="G695" t="s">
        <v>14</v>
      </c>
      <c r="H695" s="9">
        <f t="shared" si="41"/>
        <v>63.966740576496676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2"/>
        <v>43025.208333333328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t="s">
        <v>2058</v>
      </c>
      <c r="T695" t="s">
        <v>2059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0"/>
        <v>84.131868131868131</v>
      </c>
      <c r="G696" t="s">
        <v>14</v>
      </c>
      <c r="H696" s="9">
        <f t="shared" si="41"/>
        <v>84.131868131868131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2"/>
        <v>43066.25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t="s">
        <v>2058</v>
      </c>
      <c r="T696" t="s">
        <v>2059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0"/>
        <v>133.93478260869566</v>
      </c>
      <c r="G697" t="s">
        <v>20</v>
      </c>
      <c r="H697" s="9">
        <f t="shared" si="41"/>
        <v>133.93478260869566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2"/>
        <v>42322.25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t="s">
        <v>2054</v>
      </c>
      <c r="T697" t="s">
        <v>2055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0"/>
        <v>59.042047531992694</v>
      </c>
      <c r="G698" t="s">
        <v>14</v>
      </c>
      <c r="H698" s="9">
        <f t="shared" si="41"/>
        <v>59.042047531992694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2"/>
        <v>42114.208333333328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t="s">
        <v>2058</v>
      </c>
      <c r="T698" t="s">
        <v>2059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0"/>
        <v>152.80062063615205</v>
      </c>
      <c r="G699" t="s">
        <v>20</v>
      </c>
      <c r="H699" s="9">
        <f t="shared" si="41"/>
        <v>152.80062063615205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2"/>
        <v>43190.208333333328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t="s">
        <v>2054</v>
      </c>
      <c r="T699" t="s">
        <v>2062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0"/>
        <v>446.69121140142522</v>
      </c>
      <c r="G700" t="s">
        <v>20</v>
      </c>
      <c r="H700" s="9">
        <f t="shared" si="41"/>
        <v>446.69121140142522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2"/>
        <v>40871.25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t="s">
        <v>2056</v>
      </c>
      <c r="T700" t="s">
        <v>2065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0"/>
        <v>84.391891891891888</v>
      </c>
      <c r="G701" t="s">
        <v>14</v>
      </c>
      <c r="H701" s="9">
        <f t="shared" si="41"/>
        <v>84.391891891891888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2"/>
        <v>43641.208333333328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t="s">
        <v>2060</v>
      </c>
      <c r="T701" t="s">
        <v>2063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0"/>
        <v>3</v>
      </c>
      <c r="G702" t="s">
        <v>14</v>
      </c>
      <c r="H702" s="9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2"/>
        <v>40203.25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t="s">
        <v>2056</v>
      </c>
      <c r="T702" t="s">
        <v>2065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0"/>
        <v>175.02692307692308</v>
      </c>
      <c r="G703" t="s">
        <v>20</v>
      </c>
      <c r="H703" s="9">
        <f t="shared" si="41"/>
        <v>175.02692307692308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2"/>
        <v>40629.208333333336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t="s">
        <v>2058</v>
      </c>
      <c r="T703" t="s">
        <v>2059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0"/>
        <v>54.137931034482754</v>
      </c>
      <c r="G704" t="s">
        <v>14</v>
      </c>
      <c r="H704" s="9">
        <f t="shared" si="41"/>
        <v>54.137931034482754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2"/>
        <v>41477.208333333336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t="s">
        <v>2056</v>
      </c>
      <c r="T704" t="s">
        <v>2065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0"/>
        <v>311.87381703470032</v>
      </c>
      <c r="G705" t="s">
        <v>20</v>
      </c>
      <c r="H705" s="9">
        <f t="shared" si="41"/>
        <v>311.87381703470032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2"/>
        <v>41020.208333333336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2066</v>
      </c>
      <c r="T705" t="s">
        <v>2078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0"/>
        <v>122.78160919540231</v>
      </c>
      <c r="G706" t="s">
        <v>20</v>
      </c>
      <c r="H706" s="9">
        <f t="shared" si="41"/>
        <v>122.78160919540231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2"/>
        <v>42555.208333333328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t="s">
        <v>2060</v>
      </c>
      <c r="T706" t="s">
        <v>2068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4">(E707/D707)*100</f>
        <v>99.026517383618156</v>
      </c>
      <c r="G707" t="s">
        <v>14</v>
      </c>
      <c r="H707" s="9">
        <f t="shared" ref="H707:H770" si="45">(E707/D707)*100</f>
        <v>99.026517383618156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6">(((L707/60)/60)/24)+DATE(1970,1,1)</f>
        <v>41619.25</v>
      </c>
      <c r="O707" s="14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2066</v>
      </c>
      <c r="T707" t="s">
        <v>2067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4"/>
        <v>127.84686346863469</v>
      </c>
      <c r="G708" t="s">
        <v>20</v>
      </c>
      <c r="H708" s="9">
        <f t="shared" si="45"/>
        <v>127.84686346863469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6"/>
        <v>43471.25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t="s">
        <v>2056</v>
      </c>
      <c r="T708" t="s">
        <v>2057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4"/>
        <v>158.61643835616439</v>
      </c>
      <c r="G709" t="s">
        <v>20</v>
      </c>
      <c r="H709" s="9">
        <f t="shared" si="45"/>
        <v>158.61643835616439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6"/>
        <v>43442.25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t="s">
        <v>2060</v>
      </c>
      <c r="T709" t="s">
        <v>2063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4"/>
        <v>707.05882352941171</v>
      </c>
      <c r="G710" t="s">
        <v>20</v>
      </c>
      <c r="H710" s="9">
        <f t="shared" si="45"/>
        <v>707.05882352941171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6"/>
        <v>42877.208333333328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t="s">
        <v>2058</v>
      </c>
      <c r="T710" t="s">
        <v>2059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4"/>
        <v>142.38775510204081</v>
      </c>
      <c r="G711" t="s">
        <v>20</v>
      </c>
      <c r="H711" s="9">
        <f t="shared" si="45"/>
        <v>142.38775510204081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6"/>
        <v>41018.208333333336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t="s">
        <v>2058</v>
      </c>
      <c r="T711" t="s">
        <v>2059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4"/>
        <v>147.86046511627907</v>
      </c>
      <c r="G712" t="s">
        <v>20</v>
      </c>
      <c r="H712" s="9">
        <f t="shared" si="45"/>
        <v>147.86046511627907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6"/>
        <v>43295.208333333328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t="s">
        <v>2058</v>
      </c>
      <c r="T712" t="s">
        <v>2059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4"/>
        <v>20.322580645161288</v>
      </c>
      <c r="G713" t="s">
        <v>14</v>
      </c>
      <c r="H713" s="9">
        <f t="shared" si="45"/>
        <v>20.322580645161288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6"/>
        <v>42393.25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t="s">
        <v>2058</v>
      </c>
      <c r="T713" t="s">
        <v>2059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4"/>
        <v>1840.625</v>
      </c>
      <c r="G714" t="s">
        <v>20</v>
      </c>
      <c r="H714" s="9">
        <f t="shared" si="45"/>
        <v>1840.625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6"/>
        <v>42559.208333333328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t="s">
        <v>2058</v>
      </c>
      <c r="T714" t="s">
        <v>2059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4"/>
        <v>161.94202898550725</v>
      </c>
      <c r="G715" t="s">
        <v>20</v>
      </c>
      <c r="H715" s="9">
        <f t="shared" si="45"/>
        <v>161.94202898550725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6"/>
        <v>42604.208333333328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2066</v>
      </c>
      <c r="T715" t="s">
        <v>2075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4"/>
        <v>472.82077922077923</v>
      </c>
      <c r="G716" t="s">
        <v>20</v>
      </c>
      <c r="H716" s="9">
        <f t="shared" si="45"/>
        <v>472.82077922077923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6"/>
        <v>41870.208333333336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t="s">
        <v>2054</v>
      </c>
      <c r="T716" t="s">
        <v>2055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4"/>
        <v>24.466101694915253</v>
      </c>
      <c r="G717" t="s">
        <v>14</v>
      </c>
      <c r="H717" s="9">
        <f t="shared" si="45"/>
        <v>24.466101694915253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6"/>
        <v>40397.208333333336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2069</v>
      </c>
      <c r="T717" t="s">
        <v>2080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4"/>
        <v>517.65</v>
      </c>
      <c r="G718" t="s">
        <v>20</v>
      </c>
      <c r="H718" s="9">
        <f t="shared" si="45"/>
        <v>517.65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6"/>
        <v>41465.208333333336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t="s">
        <v>2058</v>
      </c>
      <c r="T718" t="s">
        <v>2059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4"/>
        <v>247.64285714285714</v>
      </c>
      <c r="G719" t="s">
        <v>20</v>
      </c>
      <c r="H719" s="9">
        <f t="shared" si="45"/>
        <v>247.64285714285714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6"/>
        <v>40777.208333333336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t="s">
        <v>2060</v>
      </c>
      <c r="T719" t="s">
        <v>2061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4"/>
        <v>100.20481927710843</v>
      </c>
      <c r="G720" t="s">
        <v>20</v>
      </c>
      <c r="H720" s="9">
        <f t="shared" si="45"/>
        <v>100.20481927710843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6"/>
        <v>41442.208333333336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t="s">
        <v>2056</v>
      </c>
      <c r="T720" t="s">
        <v>2065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4"/>
        <v>153</v>
      </c>
      <c r="G721" t="s">
        <v>20</v>
      </c>
      <c r="H721" s="9">
        <f t="shared" si="45"/>
        <v>153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6"/>
        <v>41058.208333333336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2066</v>
      </c>
      <c r="T721" t="s">
        <v>2072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4"/>
        <v>37.091954022988503</v>
      </c>
      <c r="G722" t="s">
        <v>74</v>
      </c>
      <c r="H722" s="9">
        <f t="shared" si="45"/>
        <v>37.091954022988503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6"/>
        <v>43152.25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t="s">
        <v>2058</v>
      </c>
      <c r="T722" t="s">
        <v>2059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4"/>
        <v>4.392394822006473</v>
      </c>
      <c r="G723" t="s">
        <v>74</v>
      </c>
      <c r="H723" s="9">
        <f t="shared" si="45"/>
        <v>4.392394822006473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6"/>
        <v>43194.208333333328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t="s">
        <v>2054</v>
      </c>
      <c r="T723" t="s">
        <v>2055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4"/>
        <v>156.50721649484535</v>
      </c>
      <c r="G724" t="s">
        <v>20</v>
      </c>
      <c r="H724" s="9">
        <f t="shared" si="45"/>
        <v>156.50721649484535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6"/>
        <v>43045.25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t="s">
        <v>2060</v>
      </c>
      <c r="T724" t="s">
        <v>2061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4"/>
        <v>270.40816326530609</v>
      </c>
      <c r="G725" t="s">
        <v>20</v>
      </c>
      <c r="H725" s="9">
        <f t="shared" si="45"/>
        <v>270.40816326530609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6"/>
        <v>42431.25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t="s">
        <v>2058</v>
      </c>
      <c r="T725" t="s">
        <v>2059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4"/>
        <v>134.05952380952382</v>
      </c>
      <c r="G726" t="s">
        <v>20</v>
      </c>
      <c r="H726" s="9">
        <f t="shared" si="45"/>
        <v>134.05952380952382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6"/>
        <v>41934.208333333336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t="s">
        <v>2058</v>
      </c>
      <c r="T726" t="s">
        <v>2059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4"/>
        <v>50.398033126293996</v>
      </c>
      <c r="G727" t="s">
        <v>14</v>
      </c>
      <c r="H727" s="9">
        <f t="shared" si="45"/>
        <v>50.398033126293996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6"/>
        <v>41958.25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t="s">
        <v>2069</v>
      </c>
      <c r="T727" t="s">
        <v>2080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4"/>
        <v>88.815837937384899</v>
      </c>
      <c r="G728" t="s">
        <v>74</v>
      </c>
      <c r="H728" s="9">
        <f t="shared" si="45"/>
        <v>88.815837937384899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6"/>
        <v>40476.208333333336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t="s">
        <v>2058</v>
      </c>
      <c r="T728" t="s">
        <v>2059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4"/>
        <v>165</v>
      </c>
      <c r="G729" t="s">
        <v>20</v>
      </c>
      <c r="H729" s="9">
        <f t="shared" si="45"/>
        <v>165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6"/>
        <v>43485.25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t="s">
        <v>2056</v>
      </c>
      <c r="T729" t="s">
        <v>2057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4"/>
        <v>17.5</v>
      </c>
      <c r="G730" t="s">
        <v>14</v>
      </c>
      <c r="H730" s="9">
        <f t="shared" si="45"/>
        <v>17.5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6"/>
        <v>42515.208333333328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t="s">
        <v>2058</v>
      </c>
      <c r="T730" t="s">
        <v>2059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4"/>
        <v>185.66071428571428</v>
      </c>
      <c r="G731" t="s">
        <v>20</v>
      </c>
      <c r="H731" s="9">
        <f t="shared" si="45"/>
        <v>185.66071428571428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6"/>
        <v>41309.25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t="s">
        <v>2060</v>
      </c>
      <c r="T731" t="s">
        <v>2063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4"/>
        <v>412.6631944444444</v>
      </c>
      <c r="G732" t="s">
        <v>20</v>
      </c>
      <c r="H732" s="9">
        <f t="shared" si="45"/>
        <v>412.6631944444444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6"/>
        <v>42147.208333333328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t="s">
        <v>2056</v>
      </c>
      <c r="T732" t="s">
        <v>2065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4"/>
        <v>90.25</v>
      </c>
      <c r="G733" t="s">
        <v>74</v>
      </c>
      <c r="H733" s="9">
        <f t="shared" si="45"/>
        <v>90.25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6"/>
        <v>42939.208333333328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t="s">
        <v>2056</v>
      </c>
      <c r="T733" t="s">
        <v>2057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4"/>
        <v>91.984615384615381</v>
      </c>
      <c r="G734" t="s">
        <v>14</v>
      </c>
      <c r="H734" s="9">
        <f t="shared" si="45"/>
        <v>91.984615384615381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6"/>
        <v>42816.208333333328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t="s">
        <v>2054</v>
      </c>
      <c r="T734" t="s">
        <v>2055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4"/>
        <v>527.00632911392404</v>
      </c>
      <c r="G735" t="s">
        <v>20</v>
      </c>
      <c r="H735" s="9">
        <f t="shared" si="45"/>
        <v>527.00632911392404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6"/>
        <v>41844.208333333336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2054</v>
      </c>
      <c r="T735" t="s">
        <v>2076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4"/>
        <v>319.14285714285711</v>
      </c>
      <c r="G736" t="s">
        <v>20</v>
      </c>
      <c r="H736" s="9">
        <f t="shared" si="45"/>
        <v>319.14285714285711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6"/>
        <v>42763.25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t="s">
        <v>2058</v>
      </c>
      <c r="T736" t="s">
        <v>2059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4"/>
        <v>354.18867924528303</v>
      </c>
      <c r="G737" t="s">
        <v>20</v>
      </c>
      <c r="H737" s="9">
        <f t="shared" si="45"/>
        <v>354.18867924528303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6"/>
        <v>42459.208333333328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2073</v>
      </c>
      <c r="T737" t="s">
        <v>2074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4"/>
        <v>32.896103896103895</v>
      </c>
      <c r="G738" t="s">
        <v>74</v>
      </c>
      <c r="H738" s="9">
        <f t="shared" si="45"/>
        <v>32.896103896103895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6"/>
        <v>42055.25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t="s">
        <v>2066</v>
      </c>
      <c r="T738" t="s">
        <v>2067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4"/>
        <v>135.8918918918919</v>
      </c>
      <c r="G739" t="s">
        <v>20</v>
      </c>
      <c r="H739" s="9">
        <f t="shared" si="45"/>
        <v>135.8918918918919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6"/>
        <v>42685.25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t="s">
        <v>2054</v>
      </c>
      <c r="T739" t="s">
        <v>2064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4"/>
        <v>2.0843373493975905</v>
      </c>
      <c r="G740" t="s">
        <v>14</v>
      </c>
      <c r="H740" s="9">
        <f t="shared" si="45"/>
        <v>2.0843373493975905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6"/>
        <v>41959.25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t="s">
        <v>2058</v>
      </c>
      <c r="T740" t="s">
        <v>2059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4"/>
        <v>61</v>
      </c>
      <c r="G741" t="s">
        <v>14</v>
      </c>
      <c r="H741" s="9">
        <f t="shared" si="45"/>
        <v>61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6"/>
        <v>41089.208333333336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t="s">
        <v>2054</v>
      </c>
      <c r="T741" t="s">
        <v>2064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4"/>
        <v>30.037735849056602</v>
      </c>
      <c r="G742" t="s">
        <v>14</v>
      </c>
      <c r="H742" s="9">
        <f t="shared" si="45"/>
        <v>30.037735849056602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6"/>
        <v>42769.25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t="s">
        <v>2058</v>
      </c>
      <c r="T742" t="s">
        <v>2059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4"/>
        <v>1179.1666666666665</v>
      </c>
      <c r="G743" t="s">
        <v>20</v>
      </c>
      <c r="H743" s="9">
        <f t="shared" si="45"/>
        <v>1179.1666666666665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6"/>
        <v>40321.208333333336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t="s">
        <v>2058</v>
      </c>
      <c r="T743" t="s">
        <v>2059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4"/>
        <v>1126.0833333333335</v>
      </c>
      <c r="G744" t="s">
        <v>20</v>
      </c>
      <c r="H744" s="9">
        <f t="shared" si="45"/>
        <v>1126.0833333333335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6"/>
        <v>40197.25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t="s">
        <v>2054</v>
      </c>
      <c r="T744" t="s">
        <v>2062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4"/>
        <v>12.923076923076923</v>
      </c>
      <c r="G745" t="s">
        <v>14</v>
      </c>
      <c r="H745" s="9">
        <f t="shared" si="45"/>
        <v>12.923076923076923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6"/>
        <v>42298.208333333328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t="s">
        <v>2058</v>
      </c>
      <c r="T745" t="s">
        <v>2059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4"/>
        <v>712</v>
      </c>
      <c r="G746" t="s">
        <v>20</v>
      </c>
      <c r="H746" s="9">
        <f t="shared" si="45"/>
        <v>712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6"/>
        <v>43322.208333333328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t="s">
        <v>2058</v>
      </c>
      <c r="T746" t="s">
        <v>2059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4"/>
        <v>30.304347826086957</v>
      </c>
      <c r="G747" t="s">
        <v>14</v>
      </c>
      <c r="H747" s="9">
        <f t="shared" si="45"/>
        <v>30.304347826086957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6"/>
        <v>40328.208333333336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t="s">
        <v>2056</v>
      </c>
      <c r="T747" t="s">
        <v>2065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4"/>
        <v>212.50896057347671</v>
      </c>
      <c r="G748" t="s">
        <v>20</v>
      </c>
      <c r="H748" s="9">
        <f t="shared" si="45"/>
        <v>212.50896057347671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6"/>
        <v>40825.208333333336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t="s">
        <v>2056</v>
      </c>
      <c r="T748" t="s">
        <v>2057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4"/>
        <v>228.85714285714286</v>
      </c>
      <c r="G749" t="s">
        <v>20</v>
      </c>
      <c r="H749" s="9">
        <f t="shared" si="45"/>
        <v>228.85714285714286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6"/>
        <v>40423.208333333336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t="s">
        <v>2058</v>
      </c>
      <c r="T749" t="s">
        <v>2059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4"/>
        <v>34.959979476654695</v>
      </c>
      <c r="G750" t="s">
        <v>74</v>
      </c>
      <c r="H750" s="9">
        <f t="shared" si="45"/>
        <v>34.959979476654695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6"/>
        <v>40238.25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t="s">
        <v>2060</v>
      </c>
      <c r="T750" t="s">
        <v>2068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4"/>
        <v>157.29069767441862</v>
      </c>
      <c r="G751" t="s">
        <v>20</v>
      </c>
      <c r="H751" s="9">
        <f t="shared" si="45"/>
        <v>157.29069767441862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6"/>
        <v>41920.208333333336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t="s">
        <v>2056</v>
      </c>
      <c r="T751" t="s">
        <v>2065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4"/>
        <v>1</v>
      </c>
      <c r="G752" t="s">
        <v>14</v>
      </c>
      <c r="H752" s="9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6"/>
        <v>40360.208333333336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t="s">
        <v>2054</v>
      </c>
      <c r="T752" t="s">
        <v>2062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4"/>
        <v>232.30555555555554</v>
      </c>
      <c r="G753" t="s">
        <v>20</v>
      </c>
      <c r="H753" s="9">
        <f t="shared" si="45"/>
        <v>232.30555555555554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6"/>
        <v>42446.208333333328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t="s">
        <v>2066</v>
      </c>
      <c r="T753" t="s">
        <v>2067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4"/>
        <v>92.448275862068968</v>
      </c>
      <c r="G754" t="s">
        <v>74</v>
      </c>
      <c r="H754" s="9">
        <f t="shared" si="45"/>
        <v>92.448275862068968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6"/>
        <v>40395.208333333336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t="s">
        <v>2058</v>
      </c>
      <c r="T754" t="s">
        <v>2059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4"/>
        <v>256.70212765957444</v>
      </c>
      <c r="G755" t="s">
        <v>20</v>
      </c>
      <c r="H755" s="9">
        <f t="shared" si="45"/>
        <v>256.70212765957444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6"/>
        <v>40321.208333333336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2073</v>
      </c>
      <c r="T755" t="s">
        <v>2074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4"/>
        <v>168.47017045454547</v>
      </c>
      <c r="G756" t="s">
        <v>20</v>
      </c>
      <c r="H756" s="9">
        <f t="shared" si="45"/>
        <v>168.47017045454547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6"/>
        <v>41210.208333333336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t="s">
        <v>2058</v>
      </c>
      <c r="T756" t="s">
        <v>2059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4"/>
        <v>166.57777777777778</v>
      </c>
      <c r="G757" t="s">
        <v>20</v>
      </c>
      <c r="H757" s="9">
        <f t="shared" si="45"/>
        <v>166.57777777777778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6"/>
        <v>43096.25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t="s">
        <v>2058</v>
      </c>
      <c r="T757" t="s">
        <v>2059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4"/>
        <v>772.07692307692309</v>
      </c>
      <c r="G758" t="s">
        <v>20</v>
      </c>
      <c r="H758" s="9">
        <f t="shared" si="45"/>
        <v>772.07692307692309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6"/>
        <v>42024.25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t="s">
        <v>2058</v>
      </c>
      <c r="T758" t="s">
        <v>2059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4"/>
        <v>406.85714285714283</v>
      </c>
      <c r="G759" t="s">
        <v>20</v>
      </c>
      <c r="H759" s="9">
        <f t="shared" si="45"/>
        <v>406.85714285714283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6"/>
        <v>40675.208333333336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t="s">
        <v>2060</v>
      </c>
      <c r="T759" t="s">
        <v>2063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4"/>
        <v>564.20608108108115</v>
      </c>
      <c r="G760" t="s">
        <v>20</v>
      </c>
      <c r="H760" s="9">
        <f t="shared" si="45"/>
        <v>564.20608108108115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6"/>
        <v>41936.208333333336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t="s">
        <v>2054</v>
      </c>
      <c r="T760" t="s">
        <v>2055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4"/>
        <v>68.426865671641792</v>
      </c>
      <c r="G761" t="s">
        <v>14</v>
      </c>
      <c r="H761" s="9">
        <f t="shared" si="45"/>
        <v>68.426865671641792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6"/>
        <v>43136.25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t="s">
        <v>2054</v>
      </c>
      <c r="T761" t="s">
        <v>2062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4"/>
        <v>34.351966873706004</v>
      </c>
      <c r="G762" t="s">
        <v>14</v>
      </c>
      <c r="H762" s="9">
        <f t="shared" si="45"/>
        <v>34.351966873706004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6"/>
        <v>43678.208333333328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t="s">
        <v>2069</v>
      </c>
      <c r="T762" t="s">
        <v>2070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4"/>
        <v>655.4545454545455</v>
      </c>
      <c r="G763" t="s">
        <v>20</v>
      </c>
      <c r="H763" s="9">
        <f t="shared" si="45"/>
        <v>655.4545454545455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6"/>
        <v>42938.208333333328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t="s">
        <v>2054</v>
      </c>
      <c r="T763" t="s">
        <v>2055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4"/>
        <v>177.25714285714284</v>
      </c>
      <c r="G764" t="s">
        <v>20</v>
      </c>
      <c r="H764" s="9">
        <f t="shared" si="45"/>
        <v>177.25714285714284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6"/>
        <v>41241.25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t="s">
        <v>2054</v>
      </c>
      <c r="T764" t="s">
        <v>2077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4"/>
        <v>113.17857142857144</v>
      </c>
      <c r="G765" t="s">
        <v>20</v>
      </c>
      <c r="H765" s="9">
        <f t="shared" si="45"/>
        <v>113.17857142857144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6"/>
        <v>41037.208333333336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t="s">
        <v>2058</v>
      </c>
      <c r="T765" t="s">
        <v>2059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4"/>
        <v>728.18181818181824</v>
      </c>
      <c r="G766" t="s">
        <v>20</v>
      </c>
      <c r="H766" s="9">
        <f t="shared" si="45"/>
        <v>728.18181818181824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6"/>
        <v>40676.208333333336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t="s">
        <v>2054</v>
      </c>
      <c r="T766" t="s">
        <v>2055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4"/>
        <v>208.33333333333334</v>
      </c>
      <c r="G767" t="s">
        <v>20</v>
      </c>
      <c r="H767" s="9">
        <f t="shared" si="45"/>
        <v>208.33333333333334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6"/>
        <v>42840.208333333328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t="s">
        <v>2054</v>
      </c>
      <c r="T767" t="s">
        <v>2064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4"/>
        <v>31.171232876712331</v>
      </c>
      <c r="G768" t="s">
        <v>14</v>
      </c>
      <c r="H768" s="9">
        <f t="shared" si="45"/>
        <v>31.171232876712331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6"/>
        <v>43362.208333333328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2060</v>
      </c>
      <c r="T768" t="s">
        <v>2082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4"/>
        <v>56.967078189300416</v>
      </c>
      <c r="G769" t="s">
        <v>14</v>
      </c>
      <c r="H769" s="9">
        <f t="shared" si="45"/>
        <v>56.967078189300416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6"/>
        <v>42283.208333333328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t="s">
        <v>2066</v>
      </c>
      <c r="T769" t="s">
        <v>2078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4"/>
        <v>231</v>
      </c>
      <c r="G770" t="s">
        <v>20</v>
      </c>
      <c r="H770" s="9">
        <f t="shared" si="45"/>
        <v>231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6"/>
        <v>41619.25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t="s">
        <v>2058</v>
      </c>
      <c r="T770" t="s">
        <v>2059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48">(E771/D771)*100</f>
        <v>86.867834394904463</v>
      </c>
      <c r="G771" t="s">
        <v>14</v>
      </c>
      <c r="H771" s="9">
        <f t="shared" ref="H771:H834" si="49">(E771/D771)*100</f>
        <v>86.867834394904463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50">(((L771/60)/60)/24)+DATE(1970,1,1)</f>
        <v>41501.208333333336</v>
      </c>
      <c r="O771" s="14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2069</v>
      </c>
      <c r="T771" t="s">
        <v>2070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8"/>
        <v>270.74418604651163</v>
      </c>
      <c r="G772" t="s">
        <v>20</v>
      </c>
      <c r="H772" s="9">
        <f t="shared" si="49"/>
        <v>270.74418604651163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50"/>
        <v>41743.208333333336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t="s">
        <v>2058</v>
      </c>
      <c r="T772" t="s">
        <v>2059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8"/>
        <v>49.446428571428569</v>
      </c>
      <c r="G773" t="s">
        <v>74</v>
      </c>
      <c r="H773" s="9">
        <f t="shared" si="49"/>
        <v>49.446428571428569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50"/>
        <v>43491.25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t="s">
        <v>2058</v>
      </c>
      <c r="T773" t="s">
        <v>2059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8"/>
        <v>113.3596256684492</v>
      </c>
      <c r="G774" t="s">
        <v>20</v>
      </c>
      <c r="H774" s="9">
        <f t="shared" si="49"/>
        <v>113.3596256684492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50"/>
        <v>43505.25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t="s">
        <v>2054</v>
      </c>
      <c r="T774" t="s">
        <v>2064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8"/>
        <v>190.55555555555554</v>
      </c>
      <c r="G775" t="s">
        <v>20</v>
      </c>
      <c r="H775" s="9">
        <f t="shared" si="49"/>
        <v>190.55555555555554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50"/>
        <v>42838.208333333328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t="s">
        <v>2058</v>
      </c>
      <c r="T775" t="s">
        <v>2059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8"/>
        <v>135.5</v>
      </c>
      <c r="G776" t="s">
        <v>20</v>
      </c>
      <c r="H776" s="9">
        <f t="shared" si="49"/>
        <v>135.5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50"/>
        <v>42513.208333333328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t="s">
        <v>2056</v>
      </c>
      <c r="T776" t="s">
        <v>2057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8"/>
        <v>10.297872340425531</v>
      </c>
      <c r="G777" t="s">
        <v>14</v>
      </c>
      <c r="H777" s="9">
        <f t="shared" si="49"/>
        <v>10.297872340425531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50"/>
        <v>41949.25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t="s">
        <v>2054</v>
      </c>
      <c r="T777" t="s">
        <v>2055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8"/>
        <v>65.544223826714799</v>
      </c>
      <c r="G778" t="s">
        <v>14</v>
      </c>
      <c r="H778" s="9">
        <f t="shared" si="49"/>
        <v>65.544223826714799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50"/>
        <v>43650.208333333328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t="s">
        <v>2058</v>
      </c>
      <c r="T778" t="s">
        <v>2059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8"/>
        <v>49.026652452025587</v>
      </c>
      <c r="G779" t="s">
        <v>14</v>
      </c>
      <c r="H779" s="9">
        <f t="shared" si="49"/>
        <v>49.026652452025587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50"/>
        <v>40809.208333333336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t="s">
        <v>2058</v>
      </c>
      <c r="T779" t="s">
        <v>2059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8"/>
        <v>787.92307692307691</v>
      </c>
      <c r="G780" t="s">
        <v>20</v>
      </c>
      <c r="H780" s="9">
        <f t="shared" si="49"/>
        <v>787.92307692307691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50"/>
        <v>40768.208333333336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t="s">
        <v>2060</v>
      </c>
      <c r="T780" t="s">
        <v>2068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8"/>
        <v>80.306347746090154</v>
      </c>
      <c r="G781" t="s">
        <v>14</v>
      </c>
      <c r="H781" s="9">
        <f t="shared" si="49"/>
        <v>80.306347746090154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50"/>
        <v>42230.208333333328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t="s">
        <v>2058</v>
      </c>
      <c r="T781" t="s">
        <v>2059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8"/>
        <v>106.29411764705883</v>
      </c>
      <c r="G782" t="s">
        <v>20</v>
      </c>
      <c r="H782" s="9">
        <f t="shared" si="49"/>
        <v>106.29411764705883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50"/>
        <v>42573.208333333328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t="s">
        <v>2060</v>
      </c>
      <c r="T782" t="s">
        <v>2063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8"/>
        <v>50.735632183908038</v>
      </c>
      <c r="G783" t="s">
        <v>74</v>
      </c>
      <c r="H783" s="9">
        <f t="shared" si="49"/>
        <v>50.735632183908038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50"/>
        <v>40482.208333333336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t="s">
        <v>2058</v>
      </c>
      <c r="T783" t="s">
        <v>2059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8"/>
        <v>215.31372549019611</v>
      </c>
      <c r="G784" t="s">
        <v>20</v>
      </c>
      <c r="H784" s="9">
        <f t="shared" si="49"/>
        <v>215.31372549019611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50"/>
        <v>40603.25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t="s">
        <v>2060</v>
      </c>
      <c r="T784" t="s">
        <v>2068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8"/>
        <v>141.22972972972974</v>
      </c>
      <c r="G785" t="s">
        <v>20</v>
      </c>
      <c r="H785" s="9">
        <f t="shared" si="49"/>
        <v>141.22972972972974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50"/>
        <v>41625.25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t="s">
        <v>2054</v>
      </c>
      <c r="T785" t="s">
        <v>2055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8"/>
        <v>115.33745781777279</v>
      </c>
      <c r="G786" t="s">
        <v>20</v>
      </c>
      <c r="H786" s="9">
        <f t="shared" si="49"/>
        <v>115.33745781777279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50"/>
        <v>42435.25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t="s">
        <v>2056</v>
      </c>
      <c r="T786" t="s">
        <v>2057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8"/>
        <v>193.11940298507463</v>
      </c>
      <c r="G787" t="s">
        <v>20</v>
      </c>
      <c r="H787" s="9">
        <f t="shared" si="49"/>
        <v>193.11940298507463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50"/>
        <v>43582.208333333328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t="s">
        <v>2060</v>
      </c>
      <c r="T787" t="s">
        <v>2068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8"/>
        <v>729.73333333333335</v>
      </c>
      <c r="G788" t="s">
        <v>20</v>
      </c>
      <c r="H788" s="9">
        <f t="shared" si="49"/>
        <v>729.73333333333335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50"/>
        <v>43186.208333333328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2054</v>
      </c>
      <c r="T788" t="s">
        <v>2077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48"/>
        <v>99.66339869281046</v>
      </c>
      <c r="G789" t="s">
        <v>14</v>
      </c>
      <c r="H789" s="9">
        <f t="shared" si="49"/>
        <v>99.66339869281046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50"/>
        <v>40684.208333333336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t="s">
        <v>2054</v>
      </c>
      <c r="T789" t="s">
        <v>2055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8"/>
        <v>88.166666666666671</v>
      </c>
      <c r="G790" t="s">
        <v>47</v>
      </c>
      <c r="H790" s="9">
        <f t="shared" si="49"/>
        <v>88.166666666666671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50"/>
        <v>41202.208333333336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t="s">
        <v>2060</v>
      </c>
      <c r="T790" t="s">
        <v>2068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8"/>
        <v>37.233333333333334</v>
      </c>
      <c r="G791" t="s">
        <v>14</v>
      </c>
      <c r="H791" s="9">
        <f t="shared" si="49"/>
        <v>37.233333333333334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50"/>
        <v>41786.208333333336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t="s">
        <v>2058</v>
      </c>
      <c r="T791" t="s">
        <v>2059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8"/>
        <v>30.540075309306079</v>
      </c>
      <c r="G792" t="s">
        <v>74</v>
      </c>
      <c r="H792" s="9">
        <f t="shared" si="49"/>
        <v>30.540075309306079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50"/>
        <v>40223.25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t="s">
        <v>2058</v>
      </c>
      <c r="T792" t="s">
        <v>2059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8"/>
        <v>25.714285714285712</v>
      </c>
      <c r="G793" t="s">
        <v>14</v>
      </c>
      <c r="H793" s="9">
        <f t="shared" si="49"/>
        <v>25.714285714285712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50"/>
        <v>42715.25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t="s">
        <v>2052</v>
      </c>
      <c r="T793" t="s">
        <v>2053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8"/>
        <v>34</v>
      </c>
      <c r="G794" t="s">
        <v>14</v>
      </c>
      <c r="H794" s="9">
        <f t="shared" si="49"/>
        <v>34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50"/>
        <v>41451.208333333336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t="s">
        <v>2058</v>
      </c>
      <c r="T794" t="s">
        <v>2059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8"/>
        <v>1185.909090909091</v>
      </c>
      <c r="G795" t="s">
        <v>20</v>
      </c>
      <c r="H795" s="9">
        <f t="shared" si="49"/>
        <v>1185.909090909091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50"/>
        <v>41450.208333333336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t="s">
        <v>2066</v>
      </c>
      <c r="T795" t="s">
        <v>2067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8"/>
        <v>125.39393939393939</v>
      </c>
      <c r="G796" t="s">
        <v>20</v>
      </c>
      <c r="H796" s="9">
        <f t="shared" si="49"/>
        <v>125.39393939393939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50"/>
        <v>43091.25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t="s">
        <v>2054</v>
      </c>
      <c r="T796" t="s">
        <v>2055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8"/>
        <v>14.394366197183098</v>
      </c>
      <c r="G797" t="s">
        <v>14</v>
      </c>
      <c r="H797" s="9">
        <f t="shared" si="49"/>
        <v>14.394366197183098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50"/>
        <v>42675.208333333328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t="s">
        <v>2060</v>
      </c>
      <c r="T797" t="s">
        <v>2063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8"/>
        <v>54.807692307692314</v>
      </c>
      <c r="G798" t="s">
        <v>14</v>
      </c>
      <c r="H798" s="9">
        <f t="shared" si="49"/>
        <v>54.807692307692314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50"/>
        <v>41859.208333333336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2069</v>
      </c>
      <c r="T798" t="s">
        <v>2080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8"/>
        <v>109.63157894736841</v>
      </c>
      <c r="G799" t="s">
        <v>20</v>
      </c>
      <c r="H799" s="9">
        <f t="shared" si="49"/>
        <v>109.63157894736841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50"/>
        <v>43464.25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t="s">
        <v>2056</v>
      </c>
      <c r="T799" t="s">
        <v>2057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8"/>
        <v>188.47058823529412</v>
      </c>
      <c r="G800" t="s">
        <v>20</v>
      </c>
      <c r="H800" s="9">
        <f t="shared" si="49"/>
        <v>188.47058823529412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50"/>
        <v>41060.208333333336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t="s">
        <v>2058</v>
      </c>
      <c r="T800" t="s">
        <v>2059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8"/>
        <v>87.008284023668637</v>
      </c>
      <c r="G801" t="s">
        <v>14</v>
      </c>
      <c r="H801" s="9">
        <f t="shared" si="49"/>
        <v>87.008284023668637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50"/>
        <v>42399.25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t="s">
        <v>2058</v>
      </c>
      <c r="T801" t="s">
        <v>2059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8"/>
        <v>1</v>
      </c>
      <c r="G802" t="s">
        <v>14</v>
      </c>
      <c r="H802" s="9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50"/>
        <v>42167.208333333328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t="s">
        <v>2054</v>
      </c>
      <c r="T802" t="s">
        <v>2055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8"/>
        <v>202.9130434782609</v>
      </c>
      <c r="G803" t="s">
        <v>20</v>
      </c>
      <c r="H803" s="9">
        <f t="shared" si="49"/>
        <v>202.9130434782609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50"/>
        <v>43830.25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t="s">
        <v>2073</v>
      </c>
      <c r="T803" t="s">
        <v>2074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8"/>
        <v>197.03225806451613</v>
      </c>
      <c r="G804" t="s">
        <v>20</v>
      </c>
      <c r="H804" s="9">
        <f t="shared" si="49"/>
        <v>197.03225806451613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50"/>
        <v>43650.208333333328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2073</v>
      </c>
      <c r="T804" t="s">
        <v>2074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8"/>
        <v>107</v>
      </c>
      <c r="G805" t="s">
        <v>20</v>
      </c>
      <c r="H805" s="9">
        <f t="shared" si="49"/>
        <v>107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50"/>
        <v>43492.25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t="s">
        <v>2058</v>
      </c>
      <c r="T805" t="s">
        <v>2059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8"/>
        <v>268.73076923076923</v>
      </c>
      <c r="G806" t="s">
        <v>20</v>
      </c>
      <c r="H806" s="9">
        <f t="shared" si="49"/>
        <v>268.73076923076923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50"/>
        <v>43102.25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t="s">
        <v>2054</v>
      </c>
      <c r="T806" t="s">
        <v>2055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8"/>
        <v>50.845360824742272</v>
      </c>
      <c r="G807" t="s">
        <v>14</v>
      </c>
      <c r="H807" s="9">
        <f t="shared" si="49"/>
        <v>50.845360824742272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50"/>
        <v>41958.25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t="s">
        <v>2060</v>
      </c>
      <c r="T807" t="s">
        <v>2061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8"/>
        <v>1180.2857142857142</v>
      </c>
      <c r="G808" t="s">
        <v>20</v>
      </c>
      <c r="H808" s="9">
        <f t="shared" si="49"/>
        <v>1180.2857142857142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50"/>
        <v>40973.25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t="s">
        <v>2060</v>
      </c>
      <c r="T808" t="s">
        <v>2063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8"/>
        <v>264</v>
      </c>
      <c r="G809" t="s">
        <v>20</v>
      </c>
      <c r="H809" s="9">
        <f t="shared" si="49"/>
        <v>264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50"/>
        <v>43753.208333333328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t="s">
        <v>2058</v>
      </c>
      <c r="T809" t="s">
        <v>2059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8"/>
        <v>30.44230769230769</v>
      </c>
      <c r="G810" t="s">
        <v>14</v>
      </c>
      <c r="H810" s="9">
        <f t="shared" si="49"/>
        <v>30.44230769230769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50"/>
        <v>42507.208333333328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t="s">
        <v>2052</v>
      </c>
      <c r="T810" t="s">
        <v>2053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8"/>
        <v>62.880681818181813</v>
      </c>
      <c r="G811" t="s">
        <v>14</v>
      </c>
      <c r="H811" s="9">
        <f t="shared" si="49"/>
        <v>62.880681818181813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50"/>
        <v>41135.208333333336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t="s">
        <v>2060</v>
      </c>
      <c r="T811" t="s">
        <v>2061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8"/>
        <v>193.125</v>
      </c>
      <c r="G812" t="s">
        <v>20</v>
      </c>
      <c r="H812" s="9">
        <f t="shared" si="49"/>
        <v>193.125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50"/>
        <v>43067.25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t="s">
        <v>2058</v>
      </c>
      <c r="T812" t="s">
        <v>2059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8"/>
        <v>77.102702702702715</v>
      </c>
      <c r="G813" t="s">
        <v>14</v>
      </c>
      <c r="H813" s="9">
        <f t="shared" si="49"/>
        <v>77.102702702702715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50"/>
        <v>42378.25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t="s">
        <v>2069</v>
      </c>
      <c r="T813" t="s">
        <v>2070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8"/>
        <v>225.52763819095478</v>
      </c>
      <c r="G814" t="s">
        <v>20</v>
      </c>
      <c r="H814" s="9">
        <f t="shared" si="49"/>
        <v>225.52763819095478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50"/>
        <v>43206.208333333328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t="s">
        <v>2066</v>
      </c>
      <c r="T814" t="s">
        <v>2067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8"/>
        <v>239.40625</v>
      </c>
      <c r="G815" t="s">
        <v>20</v>
      </c>
      <c r="H815" s="9">
        <f t="shared" si="49"/>
        <v>239.40625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50"/>
        <v>41148.208333333336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t="s">
        <v>2069</v>
      </c>
      <c r="T815" t="s">
        <v>2070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8"/>
        <v>92.1875</v>
      </c>
      <c r="G816" t="s">
        <v>14</v>
      </c>
      <c r="H816" s="9">
        <f t="shared" si="49"/>
        <v>92.1875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50"/>
        <v>42517.208333333328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t="s">
        <v>2054</v>
      </c>
      <c r="T816" t="s">
        <v>2055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8"/>
        <v>130.23333333333335</v>
      </c>
      <c r="G817" t="s">
        <v>20</v>
      </c>
      <c r="H817" s="9">
        <f t="shared" si="49"/>
        <v>130.23333333333335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50"/>
        <v>43068.25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t="s">
        <v>2054</v>
      </c>
      <c r="T817" t="s">
        <v>2055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8"/>
        <v>615.21739130434787</v>
      </c>
      <c r="G818" t="s">
        <v>20</v>
      </c>
      <c r="H818" s="9">
        <f t="shared" si="49"/>
        <v>615.21739130434787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50"/>
        <v>41680.25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t="s">
        <v>2058</v>
      </c>
      <c r="T818" t="s">
        <v>2059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8"/>
        <v>368.79532163742692</v>
      </c>
      <c r="G819" t="s">
        <v>20</v>
      </c>
      <c r="H819" s="9">
        <f t="shared" si="49"/>
        <v>368.79532163742692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50"/>
        <v>43589.208333333328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t="s">
        <v>2066</v>
      </c>
      <c r="T819" t="s">
        <v>2067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8"/>
        <v>1094.8571428571429</v>
      </c>
      <c r="G820" t="s">
        <v>20</v>
      </c>
      <c r="H820" s="9">
        <f t="shared" si="49"/>
        <v>1094.8571428571429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50"/>
        <v>43486.25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t="s">
        <v>2058</v>
      </c>
      <c r="T820" t="s">
        <v>2059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8"/>
        <v>50.662921348314605</v>
      </c>
      <c r="G821" t="s">
        <v>14</v>
      </c>
      <c r="H821" s="9">
        <f t="shared" si="49"/>
        <v>50.662921348314605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50"/>
        <v>41237.25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t="s">
        <v>2069</v>
      </c>
      <c r="T821" t="s">
        <v>2070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8"/>
        <v>800.6</v>
      </c>
      <c r="G822" t="s">
        <v>20</v>
      </c>
      <c r="H822" s="9">
        <f t="shared" si="49"/>
        <v>800.6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50"/>
        <v>43310.208333333328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t="s">
        <v>2054</v>
      </c>
      <c r="T822" t="s">
        <v>2055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8"/>
        <v>291.28571428571428</v>
      </c>
      <c r="G823" t="s">
        <v>20</v>
      </c>
      <c r="H823" s="9">
        <f t="shared" si="49"/>
        <v>291.28571428571428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50"/>
        <v>42794.25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t="s">
        <v>2060</v>
      </c>
      <c r="T823" t="s">
        <v>2061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8"/>
        <v>349.9666666666667</v>
      </c>
      <c r="G824" t="s">
        <v>20</v>
      </c>
      <c r="H824" s="9">
        <f t="shared" si="49"/>
        <v>349.9666666666667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50"/>
        <v>41698.25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t="s">
        <v>2054</v>
      </c>
      <c r="T824" t="s">
        <v>2055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8"/>
        <v>357.07317073170731</v>
      </c>
      <c r="G825" t="s">
        <v>20</v>
      </c>
      <c r="H825" s="9">
        <f t="shared" si="49"/>
        <v>357.07317073170731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50"/>
        <v>41892.208333333336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t="s">
        <v>2054</v>
      </c>
      <c r="T825" t="s">
        <v>2055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8"/>
        <v>126.48941176470588</v>
      </c>
      <c r="G826" t="s">
        <v>20</v>
      </c>
      <c r="H826" s="9">
        <f t="shared" si="49"/>
        <v>126.48941176470588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50"/>
        <v>40348.208333333336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t="s">
        <v>2066</v>
      </c>
      <c r="T826" t="s">
        <v>2067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8"/>
        <v>387.5</v>
      </c>
      <c r="G827" t="s">
        <v>20</v>
      </c>
      <c r="H827" s="9">
        <f t="shared" si="49"/>
        <v>387.5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50"/>
        <v>42941.208333333328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2060</v>
      </c>
      <c r="T827" t="s">
        <v>2071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8"/>
        <v>457.03571428571428</v>
      </c>
      <c r="G828" t="s">
        <v>20</v>
      </c>
      <c r="H828" s="9">
        <f t="shared" si="49"/>
        <v>457.03571428571428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50"/>
        <v>40525.25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t="s">
        <v>2058</v>
      </c>
      <c r="T828" t="s">
        <v>2059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8"/>
        <v>266.69565217391306</v>
      </c>
      <c r="G829" t="s">
        <v>20</v>
      </c>
      <c r="H829" s="9">
        <f t="shared" si="49"/>
        <v>266.69565217391306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50"/>
        <v>40666.208333333336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t="s">
        <v>2060</v>
      </c>
      <c r="T829" t="s">
        <v>2063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8"/>
        <v>69</v>
      </c>
      <c r="G830" t="s">
        <v>14</v>
      </c>
      <c r="H830" s="9">
        <f t="shared" si="49"/>
        <v>69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50"/>
        <v>43340.208333333328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t="s">
        <v>2058</v>
      </c>
      <c r="T830" t="s">
        <v>2059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8"/>
        <v>51.34375</v>
      </c>
      <c r="G831" t="s">
        <v>14</v>
      </c>
      <c r="H831" s="9">
        <f t="shared" si="49"/>
        <v>51.34375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50"/>
        <v>42164.208333333328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t="s">
        <v>2058</v>
      </c>
      <c r="T831" t="s">
        <v>2059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8"/>
        <v>1.1710526315789473</v>
      </c>
      <c r="G832" t="s">
        <v>14</v>
      </c>
      <c r="H832" s="9">
        <f t="shared" si="49"/>
        <v>1.1710526315789473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50"/>
        <v>43103.25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t="s">
        <v>2058</v>
      </c>
      <c r="T832" t="s">
        <v>2059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8"/>
        <v>108.97734294541709</v>
      </c>
      <c r="G833" t="s">
        <v>20</v>
      </c>
      <c r="H833" s="9">
        <f t="shared" si="49"/>
        <v>108.97734294541709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50"/>
        <v>40994.208333333336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2073</v>
      </c>
      <c r="T833" t="s">
        <v>2074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48"/>
        <v>315.17592592592592</v>
      </c>
      <c r="G834" t="s">
        <v>20</v>
      </c>
      <c r="H834" s="9">
        <f t="shared" si="49"/>
        <v>315.17592592592592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50"/>
        <v>42299.208333333328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t="s">
        <v>2066</v>
      </c>
      <c r="T834" t="s">
        <v>2078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52">(E835/D835)*100</f>
        <v>157.69117647058823</v>
      </c>
      <c r="G835" t="s">
        <v>20</v>
      </c>
      <c r="H835" s="9">
        <f t="shared" ref="H835:H898" si="53">(E835/D835)*100</f>
        <v>157.69117647058823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4">(((L835/60)/60)/24)+DATE(1970,1,1)</f>
        <v>40588.25</v>
      </c>
      <c r="O835" s="14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2066</v>
      </c>
      <c r="T835" t="s">
        <v>2078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2"/>
        <v>153.8082191780822</v>
      </c>
      <c r="G836" t="s">
        <v>20</v>
      </c>
      <c r="H836" s="9">
        <f t="shared" si="53"/>
        <v>153.8082191780822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4"/>
        <v>41448.208333333336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t="s">
        <v>2058</v>
      </c>
      <c r="T836" t="s">
        <v>2059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2"/>
        <v>89.738979118329468</v>
      </c>
      <c r="G837" t="s">
        <v>14</v>
      </c>
      <c r="H837" s="9">
        <f t="shared" si="53"/>
        <v>89.738979118329468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4"/>
        <v>42063.25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t="s">
        <v>2056</v>
      </c>
      <c r="T837" t="s">
        <v>2057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2"/>
        <v>75.135802469135797</v>
      </c>
      <c r="G838" t="s">
        <v>14</v>
      </c>
      <c r="H838" s="9">
        <f t="shared" si="53"/>
        <v>75.135802469135797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4"/>
        <v>40214.25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t="s">
        <v>2054</v>
      </c>
      <c r="T838" t="s">
        <v>2064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2"/>
        <v>852.88135593220341</v>
      </c>
      <c r="G839" t="s">
        <v>20</v>
      </c>
      <c r="H839" s="9">
        <f t="shared" si="53"/>
        <v>852.88135593220341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4"/>
        <v>40629.208333333336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2054</v>
      </c>
      <c r="T839" t="s">
        <v>2077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2"/>
        <v>138.90625</v>
      </c>
      <c r="G840" t="s">
        <v>20</v>
      </c>
      <c r="H840" s="9">
        <f t="shared" si="53"/>
        <v>138.90625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4"/>
        <v>43370.208333333328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t="s">
        <v>2058</v>
      </c>
      <c r="T840" t="s">
        <v>2059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2"/>
        <v>190.18181818181819</v>
      </c>
      <c r="G841" t="s">
        <v>20</v>
      </c>
      <c r="H841" s="9">
        <f t="shared" si="53"/>
        <v>190.18181818181819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4"/>
        <v>41715.208333333336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t="s">
        <v>2060</v>
      </c>
      <c r="T841" t="s">
        <v>2061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2"/>
        <v>100.24333619948409</v>
      </c>
      <c r="G842" t="s">
        <v>20</v>
      </c>
      <c r="H842" s="9">
        <f t="shared" si="53"/>
        <v>100.24333619948409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t="s">
        <v>2058</v>
      </c>
      <c r="T842" t="s">
        <v>2059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2"/>
        <v>142.75824175824175</v>
      </c>
      <c r="G843" t="s">
        <v>20</v>
      </c>
      <c r="H843" s="9">
        <f t="shared" si="53"/>
        <v>142.75824175824175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4"/>
        <v>42419.25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t="s">
        <v>2056</v>
      </c>
      <c r="T843" t="s">
        <v>2057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2"/>
        <v>563.13333333333333</v>
      </c>
      <c r="G844" t="s">
        <v>20</v>
      </c>
      <c r="H844" s="9">
        <f t="shared" si="53"/>
        <v>563.13333333333333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4"/>
        <v>43266.208333333328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t="s">
        <v>2056</v>
      </c>
      <c r="T844" t="s">
        <v>2065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2"/>
        <v>30.715909090909086</v>
      </c>
      <c r="G845" t="s">
        <v>14</v>
      </c>
      <c r="H845" s="9">
        <f t="shared" si="53"/>
        <v>30.715909090909086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4"/>
        <v>43338.208333333328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2073</v>
      </c>
      <c r="T845" t="s">
        <v>2074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2"/>
        <v>99.39772727272728</v>
      </c>
      <c r="G846" t="s">
        <v>74</v>
      </c>
      <c r="H846" s="9">
        <f t="shared" si="53"/>
        <v>99.39772727272728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4"/>
        <v>40930.25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t="s">
        <v>2060</v>
      </c>
      <c r="T846" t="s">
        <v>2061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2"/>
        <v>197.54935622317598</v>
      </c>
      <c r="G847" t="s">
        <v>20</v>
      </c>
      <c r="H847" s="9">
        <f t="shared" si="53"/>
        <v>197.54935622317598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4"/>
        <v>43235.208333333328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t="s">
        <v>2056</v>
      </c>
      <c r="T847" t="s">
        <v>2057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2"/>
        <v>508.5</v>
      </c>
      <c r="G848" t="s">
        <v>20</v>
      </c>
      <c r="H848" s="9">
        <f t="shared" si="53"/>
        <v>508.5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4"/>
        <v>43302.208333333328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t="s">
        <v>2056</v>
      </c>
      <c r="T848" t="s">
        <v>2057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2"/>
        <v>237.74468085106383</v>
      </c>
      <c r="G849" t="s">
        <v>20</v>
      </c>
      <c r="H849" s="9">
        <f t="shared" si="53"/>
        <v>237.74468085106383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4"/>
        <v>43107.25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t="s">
        <v>2052</v>
      </c>
      <c r="T849" t="s">
        <v>2053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2"/>
        <v>338.46875</v>
      </c>
      <c r="G850" t="s">
        <v>20</v>
      </c>
      <c r="H850" s="9">
        <f t="shared" si="53"/>
        <v>338.46875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4"/>
        <v>40341.208333333336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t="s">
        <v>2060</v>
      </c>
      <c r="T850" t="s">
        <v>2063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2"/>
        <v>133.08955223880596</v>
      </c>
      <c r="G851" t="s">
        <v>20</v>
      </c>
      <c r="H851" s="9">
        <f t="shared" si="53"/>
        <v>133.08955223880596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4"/>
        <v>40948.25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t="s">
        <v>2054</v>
      </c>
      <c r="T851" t="s">
        <v>2064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2"/>
        <v>1</v>
      </c>
      <c r="G852" t="s">
        <v>14</v>
      </c>
      <c r="H852" s="9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4"/>
        <v>40866.25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t="s">
        <v>2054</v>
      </c>
      <c r="T852" t="s">
        <v>2055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2"/>
        <v>207.79999999999998</v>
      </c>
      <c r="G853" t="s">
        <v>20</v>
      </c>
      <c r="H853" s="9">
        <f t="shared" si="53"/>
        <v>207.79999999999998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4"/>
        <v>41031.208333333336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t="s">
        <v>2054</v>
      </c>
      <c r="T853" t="s">
        <v>2062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2"/>
        <v>51.122448979591837</v>
      </c>
      <c r="G854" t="s">
        <v>14</v>
      </c>
      <c r="H854" s="9">
        <f t="shared" si="53"/>
        <v>51.122448979591837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4"/>
        <v>40740.208333333336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t="s">
        <v>2069</v>
      </c>
      <c r="T854" t="s">
        <v>2070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2"/>
        <v>652.05847953216369</v>
      </c>
      <c r="G855" t="s">
        <v>20</v>
      </c>
      <c r="H855" s="9">
        <f t="shared" si="53"/>
        <v>652.05847953216369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4"/>
        <v>40714.208333333336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t="s">
        <v>2054</v>
      </c>
      <c r="T855" t="s">
        <v>2064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2"/>
        <v>113.63099415204678</v>
      </c>
      <c r="G856" t="s">
        <v>20</v>
      </c>
      <c r="H856" s="9">
        <f t="shared" si="53"/>
        <v>113.63099415204678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4"/>
        <v>43787.25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t="s">
        <v>2066</v>
      </c>
      <c r="T856" t="s">
        <v>2072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2"/>
        <v>102.37606837606839</v>
      </c>
      <c r="G857" t="s">
        <v>20</v>
      </c>
      <c r="H857" s="9">
        <f t="shared" si="53"/>
        <v>102.37606837606839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4"/>
        <v>40712.208333333336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t="s">
        <v>2058</v>
      </c>
      <c r="T857" t="s">
        <v>2059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2"/>
        <v>356.58333333333331</v>
      </c>
      <c r="G858" t="s">
        <v>20</v>
      </c>
      <c r="H858" s="9">
        <f t="shared" si="53"/>
        <v>356.58333333333331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4"/>
        <v>41023.208333333336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t="s">
        <v>2052</v>
      </c>
      <c r="T858" t="s">
        <v>2053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2"/>
        <v>139.86792452830187</v>
      </c>
      <c r="G859" t="s">
        <v>20</v>
      </c>
      <c r="H859" s="9">
        <f t="shared" si="53"/>
        <v>139.86792452830187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4"/>
        <v>40944.25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t="s">
        <v>2060</v>
      </c>
      <c r="T859" t="s">
        <v>2071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2"/>
        <v>69.45</v>
      </c>
      <c r="G860" t="s">
        <v>14</v>
      </c>
      <c r="H860" s="9">
        <f t="shared" si="53"/>
        <v>69.45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4"/>
        <v>43211.208333333328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t="s">
        <v>2052</v>
      </c>
      <c r="T860" t="s">
        <v>2053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2"/>
        <v>35.534246575342465</v>
      </c>
      <c r="G861" t="s">
        <v>14</v>
      </c>
      <c r="H861" s="9">
        <f t="shared" si="53"/>
        <v>35.534246575342465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4"/>
        <v>41334.25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t="s">
        <v>2058</v>
      </c>
      <c r="T861" t="s">
        <v>2059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2"/>
        <v>251.65</v>
      </c>
      <c r="G862" t="s">
        <v>20</v>
      </c>
      <c r="H862" s="9">
        <f t="shared" si="53"/>
        <v>251.65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4"/>
        <v>43515.25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t="s">
        <v>2056</v>
      </c>
      <c r="T862" t="s">
        <v>2065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2"/>
        <v>105.87500000000001</v>
      </c>
      <c r="G863" t="s">
        <v>20</v>
      </c>
      <c r="H863" s="9">
        <f t="shared" si="53"/>
        <v>105.87500000000001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4"/>
        <v>40258.208333333336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t="s">
        <v>2058</v>
      </c>
      <c r="T863" t="s">
        <v>2059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2"/>
        <v>187.42857142857144</v>
      </c>
      <c r="G864" t="s">
        <v>20</v>
      </c>
      <c r="H864" s="9">
        <f t="shared" si="53"/>
        <v>187.42857142857144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4"/>
        <v>40756.208333333336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t="s">
        <v>2058</v>
      </c>
      <c r="T864" t="s">
        <v>2059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2"/>
        <v>386.78571428571428</v>
      </c>
      <c r="G865" t="s">
        <v>20</v>
      </c>
      <c r="H865" s="9">
        <f t="shared" si="53"/>
        <v>386.78571428571428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4"/>
        <v>42172.208333333328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2060</v>
      </c>
      <c r="T865" t="s">
        <v>2079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2"/>
        <v>347.07142857142856</v>
      </c>
      <c r="G866" t="s">
        <v>20</v>
      </c>
      <c r="H866" s="9">
        <f t="shared" si="53"/>
        <v>347.07142857142856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4"/>
        <v>42601.208333333328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2060</v>
      </c>
      <c r="T866" t="s">
        <v>2071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2"/>
        <v>185.82098765432099</v>
      </c>
      <c r="G867" t="s">
        <v>20</v>
      </c>
      <c r="H867" s="9">
        <f t="shared" si="53"/>
        <v>185.82098765432099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4"/>
        <v>41897.208333333336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t="s">
        <v>2058</v>
      </c>
      <c r="T867" t="s">
        <v>2059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2"/>
        <v>43.241247264770237</v>
      </c>
      <c r="G868" t="s">
        <v>74</v>
      </c>
      <c r="H868" s="9">
        <f t="shared" si="53"/>
        <v>43.241247264770237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4"/>
        <v>40671.208333333336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2073</v>
      </c>
      <c r="T868" t="s">
        <v>2074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2"/>
        <v>162.4375</v>
      </c>
      <c r="G869" t="s">
        <v>20</v>
      </c>
      <c r="H869" s="9">
        <f t="shared" si="53"/>
        <v>162.4375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4"/>
        <v>43382.208333333328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t="s">
        <v>2052</v>
      </c>
      <c r="T869" t="s">
        <v>2053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2"/>
        <v>184.84285714285716</v>
      </c>
      <c r="G870" t="s">
        <v>20</v>
      </c>
      <c r="H870" s="9">
        <f t="shared" si="53"/>
        <v>184.84285714285716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4"/>
        <v>41559.208333333336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t="s">
        <v>2058</v>
      </c>
      <c r="T870" t="s">
        <v>2059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2"/>
        <v>23.703520691785052</v>
      </c>
      <c r="G871" t="s">
        <v>14</v>
      </c>
      <c r="H871" s="9">
        <f t="shared" si="53"/>
        <v>23.703520691785052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4"/>
        <v>40350.208333333336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t="s">
        <v>2060</v>
      </c>
      <c r="T871" t="s">
        <v>2063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2"/>
        <v>89.870129870129873</v>
      </c>
      <c r="G872" t="s">
        <v>14</v>
      </c>
      <c r="H872" s="9">
        <f t="shared" si="53"/>
        <v>89.870129870129873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4"/>
        <v>42240.208333333328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t="s">
        <v>2058</v>
      </c>
      <c r="T872" t="s">
        <v>2059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2"/>
        <v>272.6041958041958</v>
      </c>
      <c r="G873" t="s">
        <v>20</v>
      </c>
      <c r="H873" s="9">
        <f t="shared" si="53"/>
        <v>272.6041958041958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4"/>
        <v>43040.208333333328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t="s">
        <v>2058</v>
      </c>
      <c r="T873" t="s">
        <v>2059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2"/>
        <v>170.04255319148936</v>
      </c>
      <c r="G874" t="s">
        <v>20</v>
      </c>
      <c r="H874" s="9">
        <f t="shared" si="53"/>
        <v>170.04255319148936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4"/>
        <v>43346.208333333328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2060</v>
      </c>
      <c r="T874" t="s">
        <v>2082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2"/>
        <v>188.28503562945369</v>
      </c>
      <c r="G875" t="s">
        <v>20</v>
      </c>
      <c r="H875" s="9">
        <f t="shared" si="53"/>
        <v>188.28503562945369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4"/>
        <v>41647.25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t="s">
        <v>2073</v>
      </c>
      <c r="T875" t="s">
        <v>2074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2"/>
        <v>346.93532338308455</v>
      </c>
      <c r="G876" t="s">
        <v>20</v>
      </c>
      <c r="H876" s="9">
        <f t="shared" si="53"/>
        <v>346.93532338308455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4"/>
        <v>40291.208333333336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2073</v>
      </c>
      <c r="T876" t="s">
        <v>2074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2"/>
        <v>69.177215189873422</v>
      </c>
      <c r="G877" t="s">
        <v>14</v>
      </c>
      <c r="H877" s="9">
        <f t="shared" si="53"/>
        <v>69.177215189873422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4"/>
        <v>40556.25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t="s">
        <v>2054</v>
      </c>
      <c r="T877" t="s">
        <v>2055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2"/>
        <v>25.433734939759034</v>
      </c>
      <c r="G878" t="s">
        <v>14</v>
      </c>
      <c r="H878" s="9">
        <f t="shared" si="53"/>
        <v>25.433734939759034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4"/>
        <v>43624.208333333328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2073</v>
      </c>
      <c r="T878" t="s">
        <v>2074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2"/>
        <v>77.400977995110026</v>
      </c>
      <c r="G879" t="s">
        <v>14</v>
      </c>
      <c r="H879" s="9">
        <f t="shared" si="53"/>
        <v>77.400977995110026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4"/>
        <v>42577.208333333328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t="s">
        <v>2052</v>
      </c>
      <c r="T879" t="s">
        <v>2053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2"/>
        <v>37.481481481481481</v>
      </c>
      <c r="G880" t="s">
        <v>14</v>
      </c>
      <c r="H880" s="9">
        <f t="shared" si="53"/>
        <v>37.481481481481481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4"/>
        <v>43845.25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t="s">
        <v>2054</v>
      </c>
      <c r="T880" t="s">
        <v>2076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2"/>
        <v>543.79999999999995</v>
      </c>
      <c r="G881" t="s">
        <v>20</v>
      </c>
      <c r="H881" s="9">
        <f t="shared" si="53"/>
        <v>543.79999999999995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4"/>
        <v>42788.25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t="s">
        <v>2066</v>
      </c>
      <c r="T881" t="s">
        <v>2067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2"/>
        <v>228.52189349112427</v>
      </c>
      <c r="G882" t="s">
        <v>20</v>
      </c>
      <c r="H882" s="9">
        <f t="shared" si="53"/>
        <v>228.52189349112427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4"/>
        <v>43667.208333333328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t="s">
        <v>2054</v>
      </c>
      <c r="T882" t="s">
        <v>2062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2"/>
        <v>38.948339483394832</v>
      </c>
      <c r="G883" t="s">
        <v>14</v>
      </c>
      <c r="H883" s="9">
        <f t="shared" si="53"/>
        <v>38.948339483394832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4"/>
        <v>42194.208333333328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t="s">
        <v>2058</v>
      </c>
      <c r="T883" t="s">
        <v>2059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2"/>
        <v>370</v>
      </c>
      <c r="G884" t="s">
        <v>20</v>
      </c>
      <c r="H884" s="9">
        <f t="shared" si="53"/>
        <v>370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4"/>
        <v>42025.25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t="s">
        <v>2058</v>
      </c>
      <c r="T884" t="s">
        <v>2059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2"/>
        <v>237.91176470588232</v>
      </c>
      <c r="G885" t="s">
        <v>20</v>
      </c>
      <c r="H885" s="9">
        <f t="shared" si="53"/>
        <v>237.91176470588232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4"/>
        <v>40323.208333333336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2060</v>
      </c>
      <c r="T885" t="s">
        <v>2071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2"/>
        <v>64.036299765807954</v>
      </c>
      <c r="G886" t="s">
        <v>14</v>
      </c>
      <c r="H886" s="9">
        <f t="shared" si="53"/>
        <v>64.036299765807954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4"/>
        <v>41763.208333333336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t="s">
        <v>2058</v>
      </c>
      <c r="T886" t="s">
        <v>2059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2"/>
        <v>118.27777777777777</v>
      </c>
      <c r="G887" t="s">
        <v>20</v>
      </c>
      <c r="H887" s="9">
        <f t="shared" si="53"/>
        <v>118.27777777777777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4"/>
        <v>40335.208333333336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t="s">
        <v>2058</v>
      </c>
      <c r="T887" t="s">
        <v>2059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2"/>
        <v>84.824037184594957</v>
      </c>
      <c r="G888" t="s">
        <v>14</v>
      </c>
      <c r="H888" s="9">
        <f t="shared" si="53"/>
        <v>84.824037184594957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4"/>
        <v>40416.208333333336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t="s">
        <v>2054</v>
      </c>
      <c r="T888" t="s">
        <v>2064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2"/>
        <v>29.346153846153843</v>
      </c>
      <c r="G889" t="s">
        <v>14</v>
      </c>
      <c r="H889" s="9">
        <f t="shared" si="53"/>
        <v>29.346153846153843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4"/>
        <v>42202.208333333328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t="s">
        <v>2058</v>
      </c>
      <c r="T889" t="s">
        <v>2059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2"/>
        <v>209.89655172413794</v>
      </c>
      <c r="G890" t="s">
        <v>20</v>
      </c>
      <c r="H890" s="9">
        <f t="shared" si="53"/>
        <v>209.89655172413794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4"/>
        <v>42836.208333333328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t="s">
        <v>2058</v>
      </c>
      <c r="T890" t="s">
        <v>2059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2"/>
        <v>169.78571428571431</v>
      </c>
      <c r="G891" t="s">
        <v>20</v>
      </c>
      <c r="H891" s="9">
        <f t="shared" si="53"/>
        <v>169.78571428571431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4"/>
        <v>41710.208333333336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t="s">
        <v>2054</v>
      </c>
      <c r="T891" t="s">
        <v>2062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2"/>
        <v>115.95907738095239</v>
      </c>
      <c r="G892" t="s">
        <v>20</v>
      </c>
      <c r="H892" s="9">
        <f t="shared" si="53"/>
        <v>115.95907738095239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4"/>
        <v>43640.208333333328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t="s">
        <v>2054</v>
      </c>
      <c r="T892" t="s">
        <v>2064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2"/>
        <v>258.59999999999997</v>
      </c>
      <c r="G893" t="s">
        <v>20</v>
      </c>
      <c r="H893" s="9">
        <f t="shared" si="53"/>
        <v>258.59999999999997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4"/>
        <v>40880.25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t="s">
        <v>2060</v>
      </c>
      <c r="T893" t="s">
        <v>2061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2"/>
        <v>230.58333333333331</v>
      </c>
      <c r="G894" t="s">
        <v>20</v>
      </c>
      <c r="H894" s="9">
        <f t="shared" si="53"/>
        <v>230.58333333333331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4"/>
        <v>40319.208333333336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2066</v>
      </c>
      <c r="T894" t="s">
        <v>2078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2"/>
        <v>128.21428571428572</v>
      </c>
      <c r="G895" t="s">
        <v>20</v>
      </c>
      <c r="H895" s="9">
        <f t="shared" si="53"/>
        <v>128.21428571428572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4"/>
        <v>42170.208333333328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t="s">
        <v>2060</v>
      </c>
      <c r="T895" t="s">
        <v>2061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2"/>
        <v>188.70588235294116</v>
      </c>
      <c r="G896" t="s">
        <v>20</v>
      </c>
      <c r="H896" s="9">
        <f t="shared" si="53"/>
        <v>188.70588235294116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4"/>
        <v>41466.208333333336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2060</v>
      </c>
      <c r="T896" t="s">
        <v>2079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2"/>
        <v>6.9511889862327907</v>
      </c>
      <c r="G897" t="s">
        <v>14</v>
      </c>
      <c r="H897" s="9">
        <f t="shared" si="53"/>
        <v>6.9511889862327907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4"/>
        <v>43134.25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t="s">
        <v>2058</v>
      </c>
      <c r="T897" t="s">
        <v>2059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2"/>
        <v>774.43434343434342</v>
      </c>
      <c r="G898" t="s">
        <v>20</v>
      </c>
      <c r="H898" s="9">
        <f t="shared" si="53"/>
        <v>774.43434343434342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4"/>
        <v>40738.208333333336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t="s">
        <v>2052</v>
      </c>
      <c r="T898" t="s">
        <v>2053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56">(E899/D899)*100</f>
        <v>27.693181818181817</v>
      </c>
      <c r="G899" t="s">
        <v>14</v>
      </c>
      <c r="H899" s="9">
        <f t="shared" ref="H899:H962" si="57">(E899/D899)*100</f>
        <v>27.693181818181817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8">(((L899/60)/60)/24)+DATE(1970,1,1)</f>
        <v>43583.208333333328</v>
      </c>
      <c r="O899" s="14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2058</v>
      </c>
      <c r="T899" t="s">
        <v>2059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6"/>
        <v>52.479620323841424</v>
      </c>
      <c r="G900" t="s">
        <v>14</v>
      </c>
      <c r="H900" s="9">
        <f t="shared" si="57"/>
        <v>52.479620323841424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8"/>
        <v>43815.25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t="s">
        <v>2060</v>
      </c>
      <c r="T900" t="s">
        <v>2061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6"/>
        <v>407.09677419354841</v>
      </c>
      <c r="G901" t="s">
        <v>20</v>
      </c>
      <c r="H901" s="9">
        <f t="shared" si="57"/>
        <v>407.09677419354841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8"/>
        <v>41554.208333333336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2054</v>
      </c>
      <c r="T901" t="s">
        <v>2077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6"/>
        <v>2</v>
      </c>
      <c r="G902" t="s">
        <v>14</v>
      </c>
      <c r="H902" s="9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8"/>
        <v>41901.208333333336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t="s">
        <v>2056</v>
      </c>
      <c r="T902" t="s">
        <v>2057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6"/>
        <v>156.17857142857144</v>
      </c>
      <c r="G903" t="s">
        <v>20</v>
      </c>
      <c r="H903" s="9">
        <f t="shared" si="57"/>
        <v>156.17857142857144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8"/>
        <v>43298.208333333328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t="s">
        <v>2054</v>
      </c>
      <c r="T903" t="s">
        <v>2055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6"/>
        <v>252.42857142857144</v>
      </c>
      <c r="G904" t="s">
        <v>20</v>
      </c>
      <c r="H904" s="9">
        <f t="shared" si="57"/>
        <v>252.42857142857144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8"/>
        <v>42399.25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t="s">
        <v>2056</v>
      </c>
      <c r="T904" t="s">
        <v>2057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6"/>
        <v>1.729268292682927</v>
      </c>
      <c r="G905" t="s">
        <v>47</v>
      </c>
      <c r="H905" s="9">
        <f t="shared" si="57"/>
        <v>1.729268292682927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8"/>
        <v>41034.208333333336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t="s">
        <v>2066</v>
      </c>
      <c r="T905" t="s">
        <v>2067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6"/>
        <v>12.230769230769232</v>
      </c>
      <c r="G906" t="s">
        <v>14</v>
      </c>
      <c r="H906" s="9">
        <f t="shared" si="57"/>
        <v>12.230769230769232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8"/>
        <v>41186.208333333336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2066</v>
      </c>
      <c r="T906" t="s">
        <v>2075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6"/>
        <v>163.98734177215189</v>
      </c>
      <c r="G907" t="s">
        <v>20</v>
      </c>
      <c r="H907" s="9">
        <f t="shared" si="57"/>
        <v>163.98734177215189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8"/>
        <v>41536.208333333336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t="s">
        <v>2058</v>
      </c>
      <c r="T907" t="s">
        <v>2059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6"/>
        <v>162.98181818181817</v>
      </c>
      <c r="G908" t="s">
        <v>20</v>
      </c>
      <c r="H908" s="9">
        <f t="shared" si="57"/>
        <v>162.98181818181817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8"/>
        <v>42868.208333333328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t="s">
        <v>2060</v>
      </c>
      <c r="T908" t="s">
        <v>2061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6"/>
        <v>20.252747252747252</v>
      </c>
      <c r="G909" t="s">
        <v>14</v>
      </c>
      <c r="H909" s="9">
        <f t="shared" si="57"/>
        <v>20.252747252747252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8"/>
        <v>40660.208333333336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t="s">
        <v>2058</v>
      </c>
      <c r="T909" t="s">
        <v>2059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6"/>
        <v>319.24083769633506</v>
      </c>
      <c r="G910" t="s">
        <v>20</v>
      </c>
      <c r="H910" s="9">
        <f t="shared" si="57"/>
        <v>319.24083769633506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8"/>
        <v>41031.208333333336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t="s">
        <v>2069</v>
      </c>
      <c r="T910" t="s">
        <v>2070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6"/>
        <v>478.94444444444446</v>
      </c>
      <c r="G911" t="s">
        <v>20</v>
      </c>
      <c r="H911" s="9">
        <f t="shared" si="57"/>
        <v>478.94444444444446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8"/>
        <v>43255.208333333328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t="s">
        <v>2058</v>
      </c>
      <c r="T911" t="s">
        <v>2059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6"/>
        <v>19.556634304207122</v>
      </c>
      <c r="G912" t="s">
        <v>74</v>
      </c>
      <c r="H912" s="9">
        <f t="shared" si="57"/>
        <v>19.556634304207122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t="s">
        <v>2058</v>
      </c>
      <c r="T912" t="s">
        <v>2059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6"/>
        <v>198.94827586206895</v>
      </c>
      <c r="G913" t="s">
        <v>20</v>
      </c>
      <c r="H913" s="9">
        <f t="shared" si="57"/>
        <v>198.94827586206895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8"/>
        <v>43717.208333333328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t="s">
        <v>2056</v>
      </c>
      <c r="T913" t="s">
        <v>2057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6"/>
        <v>795</v>
      </c>
      <c r="G914" t="s">
        <v>20</v>
      </c>
      <c r="H914" s="9">
        <f t="shared" si="57"/>
        <v>795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8"/>
        <v>41157.208333333336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t="s">
        <v>2060</v>
      </c>
      <c r="T914" t="s">
        <v>2063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6"/>
        <v>50.621082621082621</v>
      </c>
      <c r="G915" t="s">
        <v>14</v>
      </c>
      <c r="H915" s="9">
        <f t="shared" si="57"/>
        <v>50.621082621082621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8"/>
        <v>43597.208333333328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t="s">
        <v>2060</v>
      </c>
      <c r="T915" t="s">
        <v>2063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6"/>
        <v>57.4375</v>
      </c>
      <c r="G916" t="s">
        <v>14</v>
      </c>
      <c r="H916" s="9">
        <f t="shared" si="57"/>
        <v>57.4375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8"/>
        <v>41490.208333333336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t="s">
        <v>2058</v>
      </c>
      <c r="T916" t="s">
        <v>2059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6"/>
        <v>155.62827640984909</v>
      </c>
      <c r="G917" t="s">
        <v>20</v>
      </c>
      <c r="H917" s="9">
        <f t="shared" si="57"/>
        <v>155.62827640984909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8"/>
        <v>42976.208333333328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2060</v>
      </c>
      <c r="T917" t="s">
        <v>2079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6"/>
        <v>36.297297297297298</v>
      </c>
      <c r="G918" t="s">
        <v>14</v>
      </c>
      <c r="H918" s="9">
        <f t="shared" si="57"/>
        <v>36.297297297297298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8"/>
        <v>41991.25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t="s">
        <v>2073</v>
      </c>
      <c r="T918" t="s">
        <v>2074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6"/>
        <v>58.25</v>
      </c>
      <c r="G919" t="s">
        <v>47</v>
      </c>
      <c r="H919" s="9">
        <f t="shared" si="57"/>
        <v>58.25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8"/>
        <v>40722.208333333336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2060</v>
      </c>
      <c r="T919" t="s">
        <v>2071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6"/>
        <v>237.39473684210526</v>
      </c>
      <c r="G920" t="s">
        <v>20</v>
      </c>
      <c r="H920" s="9">
        <f t="shared" si="57"/>
        <v>237.39473684210526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8"/>
        <v>41117.208333333336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2066</v>
      </c>
      <c r="T920" t="s">
        <v>2075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6"/>
        <v>58.75</v>
      </c>
      <c r="G921" t="s">
        <v>14</v>
      </c>
      <c r="H921" s="9">
        <f t="shared" si="57"/>
        <v>58.75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8"/>
        <v>43022.208333333328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t="s">
        <v>2058</v>
      </c>
      <c r="T921" t="s">
        <v>2059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6"/>
        <v>182.56603773584905</v>
      </c>
      <c r="G922" t="s">
        <v>20</v>
      </c>
      <c r="H922" s="9">
        <f t="shared" si="57"/>
        <v>182.56603773584905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8"/>
        <v>43503.25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t="s">
        <v>2060</v>
      </c>
      <c r="T922" t="s">
        <v>2068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6"/>
        <v>0.75436408977556113</v>
      </c>
      <c r="G923" t="s">
        <v>14</v>
      </c>
      <c r="H923" s="9">
        <f t="shared" si="57"/>
        <v>0.75436408977556113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8"/>
        <v>40951.25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t="s">
        <v>2056</v>
      </c>
      <c r="T923" t="s">
        <v>2057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6"/>
        <v>175.95330739299609</v>
      </c>
      <c r="G924" t="s">
        <v>20</v>
      </c>
      <c r="H924" s="9">
        <f t="shared" si="57"/>
        <v>175.95330739299609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8"/>
        <v>43443.25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t="s">
        <v>2054</v>
      </c>
      <c r="T924" t="s">
        <v>2081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6"/>
        <v>237.88235294117646</v>
      </c>
      <c r="G925" t="s">
        <v>20</v>
      </c>
      <c r="H925" s="9">
        <f t="shared" si="57"/>
        <v>237.88235294117646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8"/>
        <v>40373.208333333336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t="s">
        <v>2058</v>
      </c>
      <c r="T925" t="s">
        <v>2059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6"/>
        <v>488.05076142131981</v>
      </c>
      <c r="G926" t="s">
        <v>20</v>
      </c>
      <c r="H926" s="9">
        <f t="shared" si="57"/>
        <v>488.05076142131981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8"/>
        <v>43769.208333333328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t="s">
        <v>2058</v>
      </c>
      <c r="T926" t="s">
        <v>2059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6"/>
        <v>224.06666666666669</v>
      </c>
      <c r="G927" t="s">
        <v>20</v>
      </c>
      <c r="H927" s="9">
        <f t="shared" si="57"/>
        <v>224.06666666666669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8"/>
        <v>43000.208333333328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t="s">
        <v>2058</v>
      </c>
      <c r="T927" t="s">
        <v>2059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6"/>
        <v>18.126436781609197</v>
      </c>
      <c r="G928" t="s">
        <v>14</v>
      </c>
      <c r="H928" s="9">
        <f t="shared" si="57"/>
        <v>18.126436781609197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8"/>
        <v>42502.208333333328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t="s">
        <v>2052</v>
      </c>
      <c r="T928" t="s">
        <v>2053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6"/>
        <v>45.847222222222221</v>
      </c>
      <c r="G929" t="s">
        <v>14</v>
      </c>
      <c r="H929" s="9">
        <f t="shared" si="57"/>
        <v>45.847222222222221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8"/>
        <v>41102.208333333336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t="s">
        <v>2058</v>
      </c>
      <c r="T929" t="s">
        <v>2059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6"/>
        <v>117.31541218637993</v>
      </c>
      <c r="G930" t="s">
        <v>20</v>
      </c>
      <c r="H930" s="9">
        <f t="shared" si="57"/>
        <v>117.31541218637993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8"/>
        <v>41637.25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t="s">
        <v>2056</v>
      </c>
      <c r="T930" t="s">
        <v>2057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6"/>
        <v>217.30909090909088</v>
      </c>
      <c r="G931" t="s">
        <v>20</v>
      </c>
      <c r="H931" s="9">
        <f t="shared" si="57"/>
        <v>217.30909090909088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8"/>
        <v>42858.208333333328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t="s">
        <v>2058</v>
      </c>
      <c r="T931" t="s">
        <v>2059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6"/>
        <v>112.28571428571428</v>
      </c>
      <c r="G932" t="s">
        <v>20</v>
      </c>
      <c r="H932" s="9">
        <f t="shared" si="57"/>
        <v>112.28571428571428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8"/>
        <v>42060.25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t="s">
        <v>2058</v>
      </c>
      <c r="T932" t="s">
        <v>2059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6"/>
        <v>72.51898734177216</v>
      </c>
      <c r="G933" t="s">
        <v>14</v>
      </c>
      <c r="H933" s="9">
        <f t="shared" si="57"/>
        <v>72.51898734177216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8"/>
        <v>41818.208333333336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t="s">
        <v>2058</v>
      </c>
      <c r="T933" t="s">
        <v>2059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6"/>
        <v>212.30434782608697</v>
      </c>
      <c r="G934" t="s">
        <v>20</v>
      </c>
      <c r="H934" s="9">
        <f t="shared" si="57"/>
        <v>212.30434782608697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8"/>
        <v>41709.208333333336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t="s">
        <v>2054</v>
      </c>
      <c r="T934" t="s">
        <v>2055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6"/>
        <v>239.74657534246577</v>
      </c>
      <c r="G935" t="s">
        <v>20</v>
      </c>
      <c r="H935" s="9">
        <f t="shared" si="57"/>
        <v>239.74657534246577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8"/>
        <v>41372.208333333336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t="s">
        <v>2058</v>
      </c>
      <c r="T935" t="s">
        <v>2059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6"/>
        <v>181.93548387096774</v>
      </c>
      <c r="G936" t="s">
        <v>20</v>
      </c>
      <c r="H936" s="9">
        <f t="shared" si="57"/>
        <v>181.93548387096774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8"/>
        <v>42422.25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t="s">
        <v>2058</v>
      </c>
      <c r="T936" t="s">
        <v>2059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6"/>
        <v>164.13114754098362</v>
      </c>
      <c r="G937" t="s">
        <v>20</v>
      </c>
      <c r="H937" s="9">
        <f t="shared" si="57"/>
        <v>164.13114754098362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8"/>
        <v>42209.208333333328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t="s">
        <v>2058</v>
      </c>
      <c r="T937" t="s">
        <v>2059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6"/>
        <v>1.6375968992248062</v>
      </c>
      <c r="G938" t="s">
        <v>14</v>
      </c>
      <c r="H938" s="9">
        <f t="shared" si="57"/>
        <v>1.6375968992248062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8"/>
        <v>43668.208333333328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t="s">
        <v>2058</v>
      </c>
      <c r="T938" t="s">
        <v>2059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6"/>
        <v>49.64385964912281</v>
      </c>
      <c r="G939" t="s">
        <v>74</v>
      </c>
      <c r="H939" s="9">
        <f t="shared" si="57"/>
        <v>49.64385964912281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8"/>
        <v>42334.25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t="s">
        <v>2060</v>
      </c>
      <c r="T939" t="s">
        <v>2061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6"/>
        <v>109.70652173913042</v>
      </c>
      <c r="G940" t="s">
        <v>20</v>
      </c>
      <c r="H940" s="9">
        <f t="shared" si="57"/>
        <v>109.70652173913042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8"/>
        <v>43263.208333333328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2066</v>
      </c>
      <c r="T940" t="s">
        <v>2072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6"/>
        <v>49.217948717948715</v>
      </c>
      <c r="G941" t="s">
        <v>14</v>
      </c>
      <c r="H941" s="9">
        <f t="shared" si="57"/>
        <v>49.217948717948715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8"/>
        <v>40670.208333333336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t="s">
        <v>2069</v>
      </c>
      <c r="T941" t="s">
        <v>2070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6"/>
        <v>62.232323232323225</v>
      </c>
      <c r="G942" t="s">
        <v>47</v>
      </c>
      <c r="H942" s="9">
        <f t="shared" si="57"/>
        <v>62.232323232323225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8"/>
        <v>41244.25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t="s">
        <v>2056</v>
      </c>
      <c r="T942" t="s">
        <v>2057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6"/>
        <v>13.05813953488372</v>
      </c>
      <c r="G943" t="s">
        <v>14</v>
      </c>
      <c r="H943" s="9">
        <f t="shared" si="57"/>
        <v>13.05813953488372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8"/>
        <v>40552.25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t="s">
        <v>2058</v>
      </c>
      <c r="T943" t="s">
        <v>2059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6"/>
        <v>64.635416666666671</v>
      </c>
      <c r="G944" t="s">
        <v>14</v>
      </c>
      <c r="H944" s="9">
        <f t="shared" si="57"/>
        <v>64.635416666666671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8"/>
        <v>40568.25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t="s">
        <v>2058</v>
      </c>
      <c r="T944" t="s">
        <v>2059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6"/>
        <v>159.58666666666667</v>
      </c>
      <c r="G945" t="s">
        <v>20</v>
      </c>
      <c r="H945" s="9">
        <f t="shared" si="57"/>
        <v>159.58666666666667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8"/>
        <v>41906.208333333336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t="s">
        <v>2052</v>
      </c>
      <c r="T945" t="s">
        <v>2053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6"/>
        <v>81.42</v>
      </c>
      <c r="G946" t="s">
        <v>14</v>
      </c>
      <c r="H946" s="9">
        <f t="shared" si="57"/>
        <v>81.42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8"/>
        <v>42776.25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t="s">
        <v>2073</v>
      </c>
      <c r="T946" t="s">
        <v>2074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6"/>
        <v>32.444767441860463</v>
      </c>
      <c r="G947" t="s">
        <v>14</v>
      </c>
      <c r="H947" s="9">
        <f t="shared" si="57"/>
        <v>32.444767441860463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2073</v>
      </c>
      <c r="T947" t="s">
        <v>2074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6"/>
        <v>9.9141184124918666</v>
      </c>
      <c r="G948" t="s">
        <v>14</v>
      </c>
      <c r="H948" s="9">
        <f t="shared" si="57"/>
        <v>9.9141184124918666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8"/>
        <v>40710.208333333336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t="s">
        <v>2058</v>
      </c>
      <c r="T948" t="s">
        <v>2059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6"/>
        <v>26.694444444444443</v>
      </c>
      <c r="G949" t="s">
        <v>14</v>
      </c>
      <c r="H949" s="9">
        <f t="shared" si="57"/>
        <v>26.694444444444443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8"/>
        <v>41908.208333333336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t="s">
        <v>2058</v>
      </c>
      <c r="T949" t="s">
        <v>2059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6"/>
        <v>62.957446808510639</v>
      </c>
      <c r="G950" t="s">
        <v>74</v>
      </c>
      <c r="H950" s="9">
        <f t="shared" si="57"/>
        <v>62.957446808510639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8"/>
        <v>41985.25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t="s">
        <v>2060</v>
      </c>
      <c r="T950" t="s">
        <v>2061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6"/>
        <v>161.35593220338984</v>
      </c>
      <c r="G951" t="s">
        <v>20</v>
      </c>
      <c r="H951" s="9">
        <f t="shared" si="57"/>
        <v>161.35593220338984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8"/>
        <v>42112.208333333328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t="s">
        <v>2056</v>
      </c>
      <c r="T951" t="s">
        <v>2057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6"/>
        <v>5</v>
      </c>
      <c r="G952" t="s">
        <v>14</v>
      </c>
      <c r="H952" s="9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8"/>
        <v>43571.208333333328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t="s">
        <v>2058</v>
      </c>
      <c r="T952" t="s">
        <v>2059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6"/>
        <v>1096.9379310344827</v>
      </c>
      <c r="G953" t="s">
        <v>20</v>
      </c>
      <c r="H953" s="9">
        <f t="shared" si="57"/>
        <v>1096.9379310344827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8"/>
        <v>42730.25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t="s">
        <v>2054</v>
      </c>
      <c r="T953" t="s">
        <v>2055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6"/>
        <v>70.094158075601371</v>
      </c>
      <c r="G954" t="s">
        <v>74</v>
      </c>
      <c r="H954" s="9">
        <f t="shared" si="57"/>
        <v>70.094158075601371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8"/>
        <v>42591.208333333328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t="s">
        <v>2060</v>
      </c>
      <c r="T954" t="s">
        <v>2061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6"/>
        <v>60</v>
      </c>
      <c r="G955" t="s">
        <v>14</v>
      </c>
      <c r="H955" s="9">
        <f t="shared" si="57"/>
        <v>60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8"/>
        <v>42358.25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t="s">
        <v>2060</v>
      </c>
      <c r="T955" t="s">
        <v>2082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6"/>
        <v>367.0985915492958</v>
      </c>
      <c r="G956" t="s">
        <v>20</v>
      </c>
      <c r="H956" s="9">
        <f t="shared" si="57"/>
        <v>367.0985915492958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8"/>
        <v>41174.208333333336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t="s">
        <v>2056</v>
      </c>
      <c r="T956" t="s">
        <v>2057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6"/>
        <v>1109</v>
      </c>
      <c r="G957" t="s">
        <v>20</v>
      </c>
      <c r="H957" s="9">
        <f t="shared" si="57"/>
        <v>1109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8"/>
        <v>41238.25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t="s">
        <v>2058</v>
      </c>
      <c r="T957" t="s">
        <v>2059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6"/>
        <v>19.028784648187631</v>
      </c>
      <c r="G958" t="s">
        <v>14</v>
      </c>
      <c r="H958" s="9">
        <f t="shared" si="57"/>
        <v>19.028784648187631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8"/>
        <v>42360.25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t="s">
        <v>2060</v>
      </c>
      <c r="T958" t="s">
        <v>2082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6"/>
        <v>126.87755102040816</v>
      </c>
      <c r="G959" t="s">
        <v>20</v>
      </c>
      <c r="H959" s="9">
        <f t="shared" si="57"/>
        <v>126.87755102040816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8"/>
        <v>40955.25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t="s">
        <v>2058</v>
      </c>
      <c r="T959" t="s">
        <v>2059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6"/>
        <v>734.63636363636363</v>
      </c>
      <c r="G960" t="s">
        <v>20</v>
      </c>
      <c r="H960" s="9">
        <f t="shared" si="57"/>
        <v>734.63636363636363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8"/>
        <v>40350.208333333336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t="s">
        <v>2060</v>
      </c>
      <c r="T960" t="s">
        <v>2068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6"/>
        <v>4.5731034482758623</v>
      </c>
      <c r="G961" t="s">
        <v>14</v>
      </c>
      <c r="H961" s="9">
        <f t="shared" si="57"/>
        <v>4.5731034482758623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8"/>
        <v>40357.208333333336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2066</v>
      </c>
      <c r="T961" t="s">
        <v>2078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6"/>
        <v>85.054545454545448</v>
      </c>
      <c r="G962" t="s">
        <v>14</v>
      </c>
      <c r="H962" s="9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8"/>
        <v>42408.25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t="s">
        <v>2056</v>
      </c>
      <c r="T962" t="s">
        <v>2057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60">(E963/D963)*100</f>
        <v>119.29824561403508</v>
      </c>
      <c r="G963" t="s">
        <v>20</v>
      </c>
      <c r="H963" s="9">
        <f t="shared" ref="H963:H1001" si="61">(E963/D963)*100</f>
        <v>119.29824561403508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2">(((L963/60)/60)/24)+DATE(1970,1,1)</f>
        <v>40591.25</v>
      </c>
      <c r="O963" s="14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2066</v>
      </c>
      <c r="T963" t="s">
        <v>2078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0"/>
        <v>296.02777777777777</v>
      </c>
      <c r="G964" t="s">
        <v>20</v>
      </c>
      <c r="H964" s="9">
        <f t="shared" si="61"/>
        <v>296.02777777777777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2"/>
        <v>41592.25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t="s">
        <v>2052</v>
      </c>
      <c r="T964" t="s">
        <v>2053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0"/>
        <v>84.694915254237287</v>
      </c>
      <c r="G965" t="s">
        <v>14</v>
      </c>
      <c r="H965" s="9">
        <f t="shared" si="61"/>
        <v>84.694915254237287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2"/>
        <v>40607.25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t="s">
        <v>2073</v>
      </c>
      <c r="T965" t="s">
        <v>2074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0"/>
        <v>355.7837837837838</v>
      </c>
      <c r="G966" t="s">
        <v>20</v>
      </c>
      <c r="H966" s="9">
        <f t="shared" si="61"/>
        <v>355.7837837837838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2"/>
        <v>42135.208333333328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t="s">
        <v>2058</v>
      </c>
      <c r="T966" t="s">
        <v>2059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0"/>
        <v>386.40909090909093</v>
      </c>
      <c r="G967" t="s">
        <v>20</v>
      </c>
      <c r="H967" s="9">
        <f t="shared" si="61"/>
        <v>386.40909090909093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2"/>
        <v>40203.25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t="s">
        <v>2054</v>
      </c>
      <c r="T967" t="s">
        <v>2055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0"/>
        <v>792.23529411764707</v>
      </c>
      <c r="G968" t="s">
        <v>20</v>
      </c>
      <c r="H968" s="9">
        <f t="shared" si="61"/>
        <v>792.23529411764707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2"/>
        <v>42901.208333333328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t="s">
        <v>2058</v>
      </c>
      <c r="T968" t="s">
        <v>2059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0"/>
        <v>137.03393665158373</v>
      </c>
      <c r="G969" t="s">
        <v>20</v>
      </c>
      <c r="H969" s="9">
        <f t="shared" si="61"/>
        <v>137.03393665158373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2"/>
        <v>41005.208333333336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2054</v>
      </c>
      <c r="T969" t="s">
        <v>2081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0"/>
        <v>338.20833333333337</v>
      </c>
      <c r="G970" t="s">
        <v>20</v>
      </c>
      <c r="H970" s="9">
        <f t="shared" si="61"/>
        <v>338.20833333333337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2"/>
        <v>40544.25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t="s">
        <v>2052</v>
      </c>
      <c r="T970" t="s">
        <v>2053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0"/>
        <v>108.22784810126582</v>
      </c>
      <c r="G971" t="s">
        <v>20</v>
      </c>
      <c r="H971" s="9">
        <f t="shared" si="61"/>
        <v>108.22784810126582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2"/>
        <v>43821.25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t="s">
        <v>2058</v>
      </c>
      <c r="T971" t="s">
        <v>2059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0"/>
        <v>60.757639620653315</v>
      </c>
      <c r="G972" t="s">
        <v>14</v>
      </c>
      <c r="H972" s="9">
        <f t="shared" si="61"/>
        <v>60.757639620653315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2"/>
        <v>40672.208333333336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t="s">
        <v>2058</v>
      </c>
      <c r="T972" t="s">
        <v>2059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0"/>
        <v>27.725490196078432</v>
      </c>
      <c r="G973" t="s">
        <v>14</v>
      </c>
      <c r="H973" s="9">
        <f t="shared" si="61"/>
        <v>27.725490196078432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2"/>
        <v>41555.208333333336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2060</v>
      </c>
      <c r="T973" t="s">
        <v>2079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0"/>
        <v>228.3934426229508</v>
      </c>
      <c r="G974" t="s">
        <v>20</v>
      </c>
      <c r="H974" s="9">
        <f t="shared" si="61"/>
        <v>228.3934426229508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2"/>
        <v>41792.208333333336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t="s">
        <v>2056</v>
      </c>
      <c r="T974" t="s">
        <v>2057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0"/>
        <v>21.615194054500414</v>
      </c>
      <c r="G975" t="s">
        <v>14</v>
      </c>
      <c r="H975" s="9">
        <f t="shared" si="61"/>
        <v>21.615194054500414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2"/>
        <v>40522.25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t="s">
        <v>2058</v>
      </c>
      <c r="T975" t="s">
        <v>2059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0"/>
        <v>373.875</v>
      </c>
      <c r="G976" t="s">
        <v>20</v>
      </c>
      <c r="H976" s="9">
        <f t="shared" si="61"/>
        <v>373.875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2"/>
        <v>41412.208333333336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t="s">
        <v>2054</v>
      </c>
      <c r="T976" t="s">
        <v>2064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0"/>
        <v>154.92592592592592</v>
      </c>
      <c r="G977" t="s">
        <v>20</v>
      </c>
      <c r="H977" s="9">
        <f t="shared" si="61"/>
        <v>154.92592592592592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2"/>
        <v>42337.25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t="s">
        <v>2058</v>
      </c>
      <c r="T977" t="s">
        <v>2059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0"/>
        <v>322.14999999999998</v>
      </c>
      <c r="G978" t="s">
        <v>20</v>
      </c>
      <c r="H978" s="9">
        <f t="shared" si="61"/>
        <v>322.14999999999998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2"/>
        <v>40571.25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t="s">
        <v>2058</v>
      </c>
      <c r="T978" t="s">
        <v>2059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0"/>
        <v>73.957142857142856</v>
      </c>
      <c r="G979" t="s">
        <v>14</v>
      </c>
      <c r="H979" s="9">
        <f t="shared" si="61"/>
        <v>73.957142857142856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2"/>
        <v>43138.25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t="s">
        <v>2052</v>
      </c>
      <c r="T979" t="s">
        <v>2053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0"/>
        <v>864.1</v>
      </c>
      <c r="G980" t="s">
        <v>20</v>
      </c>
      <c r="H980" s="9">
        <f t="shared" si="61"/>
        <v>864.1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2"/>
        <v>42686.25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t="s">
        <v>2069</v>
      </c>
      <c r="T980" t="s">
        <v>2070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0"/>
        <v>143.26245847176079</v>
      </c>
      <c r="G981" t="s">
        <v>20</v>
      </c>
      <c r="H981" s="9">
        <f t="shared" si="61"/>
        <v>143.26245847176079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2"/>
        <v>42078.208333333328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t="s">
        <v>2058</v>
      </c>
      <c r="T981" t="s">
        <v>2059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0"/>
        <v>40.281762295081968</v>
      </c>
      <c r="G982" t="s">
        <v>14</v>
      </c>
      <c r="H982" s="9">
        <f t="shared" si="61"/>
        <v>40.281762295081968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2"/>
        <v>42307.208333333328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t="s">
        <v>2066</v>
      </c>
      <c r="T982" t="s">
        <v>2067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0"/>
        <v>178.22388059701493</v>
      </c>
      <c r="G983" t="s">
        <v>20</v>
      </c>
      <c r="H983" s="9">
        <f t="shared" si="61"/>
        <v>178.22388059701493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2"/>
        <v>43094.25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t="s">
        <v>2056</v>
      </c>
      <c r="T983" t="s">
        <v>2057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0"/>
        <v>84.930555555555557</v>
      </c>
      <c r="G984" t="s">
        <v>14</v>
      </c>
      <c r="H984" s="9">
        <f t="shared" si="61"/>
        <v>84.930555555555557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2"/>
        <v>40743.208333333336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t="s">
        <v>2060</v>
      </c>
      <c r="T984" t="s">
        <v>2061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0"/>
        <v>145.93648334624322</v>
      </c>
      <c r="G985" t="s">
        <v>20</v>
      </c>
      <c r="H985" s="9">
        <f t="shared" si="61"/>
        <v>145.93648334624322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2"/>
        <v>43681.208333333328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t="s">
        <v>2060</v>
      </c>
      <c r="T985" t="s">
        <v>2061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0"/>
        <v>152.46153846153848</v>
      </c>
      <c r="G986" t="s">
        <v>20</v>
      </c>
      <c r="H986" s="9">
        <f t="shared" si="61"/>
        <v>152.46153846153848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2"/>
        <v>43716.208333333328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t="s">
        <v>2058</v>
      </c>
      <c r="T986" t="s">
        <v>2059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0"/>
        <v>67.129542790152414</v>
      </c>
      <c r="G987" t="s">
        <v>14</v>
      </c>
      <c r="H987" s="9">
        <f t="shared" si="61"/>
        <v>67.129542790152414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2"/>
        <v>41614.25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t="s">
        <v>2054</v>
      </c>
      <c r="T987" t="s">
        <v>2055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0"/>
        <v>40.307692307692307</v>
      </c>
      <c r="G988" t="s">
        <v>14</v>
      </c>
      <c r="H988" s="9">
        <f t="shared" si="61"/>
        <v>40.307692307692307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2"/>
        <v>40638.208333333336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t="s">
        <v>2054</v>
      </c>
      <c r="T988" t="s">
        <v>2055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0"/>
        <v>216.79032258064518</v>
      </c>
      <c r="G989" t="s">
        <v>20</v>
      </c>
      <c r="H989" s="9">
        <f t="shared" si="61"/>
        <v>216.79032258064518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2"/>
        <v>42852.208333333328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t="s">
        <v>2060</v>
      </c>
      <c r="T989" t="s">
        <v>2061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0"/>
        <v>52.117021276595743</v>
      </c>
      <c r="G990" t="s">
        <v>14</v>
      </c>
      <c r="H990" s="9">
        <f t="shared" si="61"/>
        <v>52.117021276595743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2"/>
        <v>42686.25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t="s">
        <v>2066</v>
      </c>
      <c r="T990" t="s">
        <v>2075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0"/>
        <v>499.58333333333337</v>
      </c>
      <c r="G991" t="s">
        <v>20</v>
      </c>
      <c r="H991" s="9">
        <f t="shared" si="61"/>
        <v>499.58333333333337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2"/>
        <v>43571.208333333328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2066</v>
      </c>
      <c r="T991" t="s">
        <v>2078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0"/>
        <v>87.679487179487182</v>
      </c>
      <c r="G992" t="s">
        <v>14</v>
      </c>
      <c r="H992" s="9">
        <f t="shared" si="61"/>
        <v>87.679487179487182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2"/>
        <v>42432.25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t="s">
        <v>2060</v>
      </c>
      <c r="T992" t="s">
        <v>2063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0"/>
        <v>113.17346938775511</v>
      </c>
      <c r="G993" t="s">
        <v>20</v>
      </c>
      <c r="H993" s="9">
        <f t="shared" si="61"/>
        <v>113.17346938775511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2"/>
        <v>41907.208333333336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t="s">
        <v>2054</v>
      </c>
      <c r="T993" t="s">
        <v>2055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0"/>
        <v>426.54838709677421</v>
      </c>
      <c r="G994" t="s">
        <v>20</v>
      </c>
      <c r="H994" s="9">
        <f t="shared" si="61"/>
        <v>426.54838709677421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2"/>
        <v>43227.208333333328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t="s">
        <v>2060</v>
      </c>
      <c r="T994" t="s">
        <v>2063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0"/>
        <v>77.632653061224488</v>
      </c>
      <c r="G995" t="s">
        <v>74</v>
      </c>
      <c r="H995" s="9">
        <f t="shared" si="61"/>
        <v>77.632653061224488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2"/>
        <v>42362.25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t="s">
        <v>2073</v>
      </c>
      <c r="T995" t="s">
        <v>2074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0"/>
        <v>52.496810772501767</v>
      </c>
      <c r="G996" t="s">
        <v>14</v>
      </c>
      <c r="H996" s="9">
        <f t="shared" si="61"/>
        <v>52.496810772501767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2"/>
        <v>41929.208333333336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2066</v>
      </c>
      <c r="T996" t="s">
        <v>2078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0"/>
        <v>157.46762589928059</v>
      </c>
      <c r="G997" t="s">
        <v>20</v>
      </c>
      <c r="H997" s="9">
        <f t="shared" si="61"/>
        <v>157.46762589928059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2"/>
        <v>43408.208333333328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t="s">
        <v>2052</v>
      </c>
      <c r="T997" t="s">
        <v>2053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0"/>
        <v>72.939393939393938</v>
      </c>
      <c r="G998" t="s">
        <v>14</v>
      </c>
      <c r="H998" s="9">
        <f t="shared" si="61"/>
        <v>72.939393939393938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2"/>
        <v>41276.25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t="s">
        <v>2058</v>
      </c>
      <c r="T998" t="s">
        <v>2059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0"/>
        <v>60.565789473684205</v>
      </c>
      <c r="G999" t="s">
        <v>74</v>
      </c>
      <c r="H999" s="9">
        <f t="shared" si="61"/>
        <v>60.565789473684205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2"/>
        <v>41659.25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t="s">
        <v>2058</v>
      </c>
      <c r="T999" t="s">
        <v>2059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0"/>
        <v>56.791291291291287</v>
      </c>
      <c r="G1000" t="s">
        <v>14</v>
      </c>
      <c r="H1000" s="9">
        <f t="shared" si="61"/>
        <v>56.791291291291287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2"/>
        <v>40220.25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t="s">
        <v>2054</v>
      </c>
      <c r="T1000" t="s">
        <v>2064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0"/>
        <v>56.542754275427541</v>
      </c>
      <c r="G1001" t="s">
        <v>74</v>
      </c>
      <c r="H1001" s="9">
        <f t="shared" si="61"/>
        <v>56.542754275427541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2"/>
        <v>42550.208333333328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2052</v>
      </c>
      <c r="T1001" t="s">
        <v>2053</v>
      </c>
    </row>
  </sheetData>
  <autoFilter ref="A1:T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E85E-62BF-4273-932F-04DF246B368F}">
  <dimension ref="A1:F14"/>
  <sheetViews>
    <sheetView workbookViewId="0">
      <selection activeCell="E37" sqref="E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20.125" bestFit="1" customWidth="1"/>
    <col min="9" max="9" width="16.5" bestFit="1" customWidth="1"/>
    <col min="10" max="10" width="20.125" bestFit="1" customWidth="1"/>
    <col min="11" max="11" width="16.5" bestFit="1" customWidth="1"/>
    <col min="12" max="12" width="25.125" bestFit="1" customWidth="1"/>
    <col min="13" max="13" width="21.625" bestFit="1" customWidth="1"/>
    <col min="14" max="92" width="2.875" bestFit="1" customWidth="1"/>
    <col min="93" max="360" width="3.875" bestFit="1" customWidth="1"/>
    <col min="361" max="590" width="4.875" bestFit="1" customWidth="1"/>
    <col min="591" max="591" width="6.875" bestFit="1" customWidth="1"/>
    <col min="592" max="592" width="11" bestFit="1" customWidth="1"/>
  </cols>
  <sheetData>
    <row r="1" spans="1:6" x14ac:dyDescent="0.25">
      <c r="A1" s="10" t="s">
        <v>6</v>
      </c>
      <c r="B1" t="s">
        <v>2088</v>
      </c>
    </row>
    <row r="3" spans="1:6" x14ac:dyDescent="0.25">
      <c r="A3" s="10" t="s">
        <v>2090</v>
      </c>
      <c r="B3" s="10" t="s">
        <v>2089</v>
      </c>
    </row>
    <row r="4" spans="1:6" x14ac:dyDescent="0.25">
      <c r="A4" s="10" t="s">
        <v>2086</v>
      </c>
      <c r="B4" t="s">
        <v>74</v>
      </c>
      <c r="C4" t="s">
        <v>14</v>
      </c>
      <c r="D4" t="s">
        <v>47</v>
      </c>
      <c r="E4" t="s">
        <v>20</v>
      </c>
      <c r="F4" t="s">
        <v>2087</v>
      </c>
    </row>
    <row r="5" spans="1:6" x14ac:dyDescent="0.25">
      <c r="A5" s="11" t="s">
        <v>2060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2052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2069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2083</v>
      </c>
      <c r="E8">
        <v>4</v>
      </c>
      <c r="F8">
        <v>4</v>
      </c>
    </row>
    <row r="9" spans="1:6" x14ac:dyDescent="0.25">
      <c r="A9" s="11" t="s">
        <v>2054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2073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2066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2056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2058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2087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6A88-F3CC-4B7A-9D6F-03250D5414C6}">
  <dimension ref="A1:F30"/>
  <sheetViews>
    <sheetView workbookViewId="0">
      <selection activeCell="K2" sqref="K2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.875" bestFit="1" customWidth="1"/>
    <col min="8" max="8" width="16.5" bestFit="1" customWidth="1"/>
    <col min="9" max="9" width="14.875" bestFit="1" customWidth="1"/>
    <col min="10" max="10" width="21.625" bestFit="1" customWidth="1"/>
    <col min="11" max="11" width="19.875" bestFit="1" customWidth="1"/>
    <col min="12" max="879" width="10.875" bestFit="1" customWidth="1"/>
    <col min="880" max="880" width="11.875" bestFit="1" customWidth="1"/>
  </cols>
  <sheetData>
    <row r="1" spans="1:6" x14ac:dyDescent="0.25">
      <c r="A1" s="10" t="s">
        <v>6</v>
      </c>
      <c r="B1" t="s">
        <v>2091</v>
      </c>
    </row>
    <row r="2" spans="1:6" x14ac:dyDescent="0.25">
      <c r="A2" s="10" t="s">
        <v>2092</v>
      </c>
      <c r="B2" t="s">
        <v>2091</v>
      </c>
    </row>
    <row r="4" spans="1:6" x14ac:dyDescent="0.25">
      <c r="A4" s="10" t="s">
        <v>2090</v>
      </c>
      <c r="B4" s="10" t="s">
        <v>2089</v>
      </c>
    </row>
    <row r="5" spans="1:6" x14ac:dyDescent="0.25">
      <c r="A5" s="10" t="s">
        <v>2086</v>
      </c>
      <c r="B5" t="s">
        <v>74</v>
      </c>
      <c r="C5" t="s">
        <v>14</v>
      </c>
      <c r="D5" t="s">
        <v>47</v>
      </c>
      <c r="E5" t="s">
        <v>20</v>
      </c>
      <c r="F5" t="s">
        <v>2087</v>
      </c>
    </row>
    <row r="6" spans="1:6" x14ac:dyDescent="0.25">
      <c r="A6" s="11" t="s">
        <v>2068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2084</v>
      </c>
      <c r="E7">
        <v>4</v>
      </c>
      <c r="F7">
        <v>4</v>
      </c>
    </row>
    <row r="8" spans="1:6" x14ac:dyDescent="0.25">
      <c r="A8" s="11" t="s">
        <v>2061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2063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2062</v>
      </c>
      <c r="C10">
        <v>8</v>
      </c>
      <c r="E10">
        <v>10</v>
      </c>
      <c r="F10">
        <v>18</v>
      </c>
    </row>
    <row r="11" spans="1:6" x14ac:dyDescent="0.25">
      <c r="A11" s="11" t="s">
        <v>2072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2064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2077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2076</v>
      </c>
      <c r="C15">
        <v>3</v>
      </c>
      <c r="E15">
        <v>4</v>
      </c>
      <c r="F15">
        <v>7</v>
      </c>
    </row>
    <row r="16" spans="1:6" x14ac:dyDescent="0.25">
      <c r="A16" s="11" t="s">
        <v>2080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2067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2074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2075</v>
      </c>
      <c r="C20">
        <v>4</v>
      </c>
      <c r="E20">
        <v>4</v>
      </c>
      <c r="F20">
        <v>8</v>
      </c>
    </row>
    <row r="21" spans="1:6" x14ac:dyDescent="0.25">
      <c r="A21" s="11" t="s">
        <v>2055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2082</v>
      </c>
      <c r="C22">
        <v>9</v>
      </c>
      <c r="E22">
        <v>5</v>
      </c>
      <c r="F22">
        <v>14</v>
      </c>
    </row>
    <row r="23" spans="1:6" x14ac:dyDescent="0.25">
      <c r="A23" s="11" t="s">
        <v>2071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2079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2078</v>
      </c>
      <c r="C25">
        <v>7</v>
      </c>
      <c r="E25">
        <v>14</v>
      </c>
      <c r="F25">
        <v>21</v>
      </c>
    </row>
    <row r="26" spans="1:6" x14ac:dyDescent="0.25">
      <c r="A26" s="11" t="s">
        <v>2070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2081</v>
      </c>
      <c r="E29">
        <v>3</v>
      </c>
      <c r="F29">
        <v>3</v>
      </c>
    </row>
    <row r="30" spans="1:6" x14ac:dyDescent="0.25">
      <c r="A30" s="11" t="s">
        <v>2087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B7BD-5374-4636-BD7A-5F075F3E0449}">
  <dimension ref="A1:E18"/>
  <sheetViews>
    <sheetView workbookViewId="0">
      <selection activeCell="P14" sqref="P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2107</v>
      </c>
      <c r="B1" t="s">
        <v>2088</v>
      </c>
    </row>
    <row r="2" spans="1:5" x14ac:dyDescent="0.25">
      <c r="A2" s="10" t="s">
        <v>2108</v>
      </c>
      <c r="B2" t="s">
        <v>2088</v>
      </c>
    </row>
    <row r="4" spans="1:5" x14ac:dyDescent="0.25">
      <c r="A4" s="10" t="s">
        <v>2090</v>
      </c>
      <c r="B4" s="10" t="s">
        <v>2089</v>
      </c>
    </row>
    <row r="5" spans="1:5" x14ac:dyDescent="0.25">
      <c r="A5" s="10" t="s">
        <v>2086</v>
      </c>
      <c r="B5" t="s">
        <v>74</v>
      </c>
      <c r="C5" t="s">
        <v>14</v>
      </c>
      <c r="D5" t="s">
        <v>20</v>
      </c>
      <c r="E5" t="s">
        <v>2087</v>
      </c>
    </row>
    <row r="6" spans="1:5" x14ac:dyDescent="0.25">
      <c r="A6" s="11" t="s">
        <v>2104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1" t="s">
        <v>2095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1" t="s">
        <v>2096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1" t="s">
        <v>2106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1" t="s">
        <v>2102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1" t="s">
        <v>2097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2105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1" t="s">
        <v>2098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1" t="s">
        <v>2099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1" t="s">
        <v>2100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1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1" t="s">
        <v>2101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1" t="s">
        <v>2087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59B9-DA8E-4BB8-B161-AA50B9ADACF8}">
  <dimension ref="A1:H13"/>
  <sheetViews>
    <sheetView workbookViewId="0">
      <selection activeCell="I21" sqref="I21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5" style="16" bestFit="1" customWidth="1"/>
    <col min="7" max="7" width="15.875" style="16" bestFit="1" customWidth="1"/>
    <col min="8" max="8" width="18.875" style="16" bestFit="1" customWidth="1"/>
  </cols>
  <sheetData>
    <row r="1" spans="1:8" s="4" customFormat="1" ht="17.25" customHeight="1" x14ac:dyDescent="0.25">
      <c r="A1" s="4" t="s">
        <v>2032</v>
      </c>
      <c r="B1" s="7" t="s">
        <v>2033</v>
      </c>
      <c r="C1" s="7" t="s">
        <v>2034</v>
      </c>
      <c r="D1" s="7" t="s">
        <v>2035</v>
      </c>
      <c r="E1" s="7" t="s">
        <v>2036</v>
      </c>
      <c r="F1" s="15" t="s">
        <v>2037</v>
      </c>
      <c r="G1" s="15" t="s">
        <v>2038</v>
      </c>
      <c r="H1" s="15" t="s">
        <v>2039</v>
      </c>
    </row>
    <row r="2" spans="1:8" x14ac:dyDescent="0.25">
      <c r="A2" s="5" t="s">
        <v>2040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s="5" t="s">
        <v>2041</v>
      </c>
      <c r="B3">
        <f>COUNTIFS(Crowdfunding!D2:D1001,"&gt;=1000",Crowdfunding!G2:G1001,"successful",Crowdfunding!D2:D1001,"&lt;4999")</f>
        <v>191</v>
      </c>
      <c r="C3">
        <f>COUNTIFS(Crowdfunding!D2:D1001,"&gt;=1000",Crowdfunding!G2:G1001,"failed",Crowdfunding!D2:D1001,"&lt;4999")</f>
        <v>38</v>
      </c>
      <c r="D3">
        <f>COUNTIFS(Crowdfunding!D2:D1001,"&gt;=1000",Crowdfunding!G2:G1001,"canceled",Crowdfunding!D2:D1001,"&lt;4999")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s="5" t="s">
        <v>2042</v>
      </c>
      <c r="B4">
        <f>COUNTIFS(Crowdfunding!D3:D1002,"&gt;=5000",Crowdfunding!G3:G1002,"successful",Crowdfunding!D3:D1002,"&lt;=9999")</f>
        <v>164</v>
      </c>
      <c r="C4">
        <f>COUNTIFS(Crowdfunding!D3:D1002,"&gt;=5000",Crowdfunding!G3:G1002,"failed",Crowdfunding!D3:D1002,"&lt;=9999")</f>
        <v>126</v>
      </c>
      <c r="D4">
        <f>COUNTIFS(Crowdfunding!D3:D1002,"&gt;=5000",Crowdfunding!G3:G1002,"canceled",Crowdfunding!D3:D1002,"&lt;=9999")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s="5" t="s">
        <v>2043</v>
      </c>
      <c r="B5">
        <f>COUNTIFS(Crowdfunding!D4:D1003,"&gt;=10000",Crowdfunding!G4:G1003,"successful",Crowdfunding!D4:D1003,"&lt;=14999")</f>
        <v>4</v>
      </c>
      <c r="C5">
        <f>COUNTIFS(Crowdfunding!D4:D1003,"&gt;=10000",Crowdfunding!G4:G1003,"failed",Crowdfunding!D4:D1003,"&lt;=14999")</f>
        <v>5</v>
      </c>
      <c r="D5">
        <f>COUNTIFS(Crowdfunding!D4:D1003,"&gt;=10000",Crowdfunding!G4:G1003,"canceled",Crowdfunding!D4:D1003,"&lt;=14999")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s="5" t="s">
        <v>2044</v>
      </c>
      <c r="B6">
        <f>COUNTIFS(Crowdfunding!D5:D1004,"&gt;=15000",Crowdfunding!G5:G1004,"successful",Crowdfunding!D5:D1004,"&lt;=19999")</f>
        <v>10</v>
      </c>
      <c r="C6">
        <f>COUNTIFS(Crowdfunding!D5:D1004,"&gt;=15000",Crowdfunding!G5:G1004,"failed",Crowdfunding!D5:D1004,"&lt;=19999")</f>
        <v>0</v>
      </c>
      <c r="D6">
        <f>COUNTIFS(Crowdfunding!D5:D1004,"&gt;=15000",Crowdfunding!G5:G1004,"canceled",Crowdfunding!D5:D1004,"&lt;=19999")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s="5" t="s">
        <v>2045</v>
      </c>
      <c r="B7">
        <f>COUNTIFS(Crowdfunding!D6:D1005,"&gt;=20000",Crowdfunding!G6:G1005,"successful",Crowdfunding!D6:D1005,"&lt;=24999")</f>
        <v>7</v>
      </c>
      <c r="C7">
        <f>COUNTIFS(Crowdfunding!D6:D1005,"&gt;=20000",Crowdfunding!G6:G1005,"failed",Crowdfunding!D6:D1005,"&lt;=24999")</f>
        <v>0</v>
      </c>
      <c r="D7">
        <f>COUNTIFS(Crowdfunding!D6:D1005,"&gt;=20000",Crowdfunding!G6:G1005,"canceled",Crowdfunding!D6:D1005,"&lt;=24999")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s="5" t="s">
        <v>2046</v>
      </c>
      <c r="B8">
        <f>COUNTIFS(Crowdfunding!D7:D1006,"&gt;=25000",Crowdfunding!G7:G1006,"successful",Crowdfunding!D7:D1006,"&lt;=29999")</f>
        <v>11</v>
      </c>
      <c r="C8">
        <f>COUNTIFS(Crowdfunding!D7:D1006,"&gt;=25000",Crowdfunding!G7:G1006,"failed",Crowdfunding!D7:D1006,"&lt;=29999")</f>
        <v>3</v>
      </c>
      <c r="D8">
        <f>COUNTIFS(Crowdfunding!D7:D1006,"&gt;=25000",Crowdfunding!G7:G1006,"canceled",Crowdfunding!D7:D1006,"&lt;=29999")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s="5" t="s">
        <v>2047</v>
      </c>
      <c r="B9">
        <f>COUNTIFS(Crowdfunding!D8:D1007,"&gt;=30000",Crowdfunding!G8:G1007,"successful",Crowdfunding!D8:D1007,"&lt;=34999")</f>
        <v>7</v>
      </c>
      <c r="C9">
        <f>COUNTIFS(Crowdfunding!D8:D1007,"&gt;=30000",Crowdfunding!G8:G1007,"failed",Crowdfunding!D8:D1007,"&lt;=34999")</f>
        <v>0</v>
      </c>
      <c r="D9">
        <f>COUNTIFS(Crowdfunding!D8:D1007,"&gt;=30000",Crowdfunding!G8:G1007,"canceled",Crowdfunding!D8:D1007,"&lt;=34999")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s="5" t="s">
        <v>2048</v>
      </c>
      <c r="B10">
        <f>COUNTIFS(Crowdfunding!D9:D1008,"&gt;=35000",Crowdfunding!G9:G1008,"successful",Crowdfunding!D9:D1008,"&lt;=39999")</f>
        <v>8</v>
      </c>
      <c r="C10">
        <f>COUNTIFS(Crowdfunding!D9:D1008,"&gt;=35000",Crowdfunding!G9:G1008,"failed",Crowdfunding!D9:D1008,"&lt;=39999")</f>
        <v>3</v>
      </c>
      <c r="D10">
        <f>COUNTIFS(Crowdfunding!D9:D1008,"&gt;=35000",Crowdfunding!G9:G1008,"canceled",Crowdfunding!D9:D1008,"&lt;=39999")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s="5" t="s">
        <v>2049</v>
      </c>
      <c r="B11">
        <f>COUNTIFS(Crowdfunding!D10:D1009,"&gt;=40000",Crowdfunding!G10:G1009,"successful",Crowdfunding!D10:D1009,"&lt;=44999")</f>
        <v>11</v>
      </c>
      <c r="C11">
        <f>COUNTIFS(Crowdfunding!D10:D1009,"&gt;=40000",Crowdfunding!G10:G1009,"failed",Crowdfunding!D10:D1009,"&lt;=44999")</f>
        <v>3</v>
      </c>
      <c r="D11">
        <f>COUNTIFS(Crowdfunding!D10:D1009,"&gt;=40000",Crowdfunding!G10:G1009,"canceled",Crowdfunding!D10:D1009,"&lt;=44999")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s="5" t="s">
        <v>2050</v>
      </c>
      <c r="B12">
        <f>COUNTIFS(Crowdfunding!D11:D1010,"&gt;=45000",Crowdfunding!G11:G1010,"successful",Crowdfunding!D11:D1010,"&lt;=49999")</f>
        <v>8</v>
      </c>
      <c r="C12">
        <f>COUNTIFS(Crowdfunding!D11:D1010,"&gt;=45000",Crowdfunding!G11:G1010,"failed",Crowdfunding!D11:D1010,"&lt;=49999")</f>
        <v>3</v>
      </c>
      <c r="D12">
        <f>COUNTIFS(Crowdfunding!D11:D1010,"&gt;=45000",Crowdfunding!G11:G1010,"canceled",Crowdfunding!D11:D1010,"&lt;=49999")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s="6" t="s">
        <v>2051</v>
      </c>
      <c r="B13">
        <f>COUNTIFS(Crowdfunding!D12:D1011,"&gt;=50000",Crowdfunding!G12:G1011,"successful")</f>
        <v>113</v>
      </c>
      <c r="C13">
        <f>COUNTIFS(Crowdfunding!D12:D1011,"&gt;=50000",Crowdfunding!G12:G1011,"failed")</f>
        <v>163</v>
      </c>
      <c r="D13">
        <f>COUNTIFS(Crowdfunding!D12:D1011,"&gt;=50000",Crowdfunding!G12:G1011,"canceled")</f>
        <v>28</v>
      </c>
      <c r="E13">
        <f t="shared" si="0"/>
        <v>304</v>
      </c>
      <c r="F13" s="16">
        <f t="shared" si="1"/>
        <v>0.37171052631578949</v>
      </c>
      <c r="G13" s="16">
        <f t="shared" si="2"/>
        <v>0.53618421052631582</v>
      </c>
      <c r="H13" s="16">
        <f t="shared" si="3"/>
        <v>9.2105263157894732E-2</v>
      </c>
    </row>
  </sheetData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D4CF-890B-4E61-964B-4C6166CCC26A}">
  <dimension ref="A1:M566"/>
  <sheetViews>
    <sheetView workbookViewId="0">
      <selection activeCell="M12" sqref="M12"/>
    </sheetView>
  </sheetViews>
  <sheetFormatPr defaultRowHeight="15.75" x14ac:dyDescent="0.25"/>
  <cols>
    <col min="1" max="1" width="9.375" bestFit="1" customWidth="1"/>
    <col min="2" max="2" width="13" bestFit="1" customWidth="1"/>
    <col min="4" max="4" width="8.5" bestFit="1" customWidth="1"/>
    <col min="5" max="5" width="13.5" bestFit="1" customWidth="1"/>
    <col min="9" max="9" width="16.375" bestFit="1" customWidth="1"/>
    <col min="10" max="10" width="11.875" bestFit="1" customWidth="1"/>
    <col min="12" max="12" width="16.375" bestFit="1" customWidth="1"/>
    <col min="13" max="13" width="11.875" bestFit="1" customWidth="1"/>
  </cols>
  <sheetData>
    <row r="1" spans="1:13" x14ac:dyDescent="0.25">
      <c r="A1" s="4" t="s">
        <v>4</v>
      </c>
      <c r="B1" s="4" t="s">
        <v>5</v>
      </c>
      <c r="D1" s="4" t="s">
        <v>4</v>
      </c>
      <c r="E1" s="4" t="s">
        <v>5</v>
      </c>
    </row>
    <row r="2" spans="1:13" ht="16.5" thickBot="1" x14ac:dyDescent="0.3">
      <c r="A2" t="s">
        <v>20</v>
      </c>
      <c r="B2">
        <v>158</v>
      </c>
      <c r="D2" t="s">
        <v>14</v>
      </c>
      <c r="E2">
        <v>0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I3" s="17" t="s">
        <v>2109</v>
      </c>
      <c r="J3" s="17"/>
      <c r="L3" s="17" t="s">
        <v>2110</v>
      </c>
      <c r="M3" s="17"/>
    </row>
    <row r="4" spans="1:13" x14ac:dyDescent="0.25">
      <c r="A4" t="s">
        <v>20</v>
      </c>
      <c r="B4">
        <v>174</v>
      </c>
      <c r="D4" t="s">
        <v>14</v>
      </c>
      <c r="E4">
        <v>53</v>
      </c>
      <c r="I4" t="s">
        <v>2111</v>
      </c>
      <c r="J4">
        <f>AVERAGE(B2:B566)</f>
        <v>851.14690265486729</v>
      </c>
      <c r="L4" t="s">
        <v>2111</v>
      </c>
      <c r="M4">
        <f>AVERAGE(E2:E365)</f>
        <v>585.61538461538464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I5" t="s">
        <v>2112</v>
      </c>
      <c r="J5">
        <f>MEDIAN(B2:B566)</f>
        <v>201</v>
      </c>
      <c r="L5" t="s">
        <v>2112</v>
      </c>
      <c r="M5">
        <f>MEDIAN(E2:E365)</f>
        <v>114.5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I6" t="s">
        <v>2113</v>
      </c>
      <c r="J6">
        <f>_xlfn.STDEV.P(B2:B566)</f>
        <v>1266.2439466397898</v>
      </c>
      <c r="L6" t="s">
        <v>2113</v>
      </c>
      <c r="M6">
        <f>_xlfn.STDEV.P(E2:E365)</f>
        <v>959.98681331637863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I7" t="s">
        <v>2114</v>
      </c>
      <c r="J7">
        <f>VAR(B2:B566)</f>
        <v>1606216.5936295739</v>
      </c>
      <c r="L7" t="s">
        <v>2114</v>
      </c>
      <c r="M7">
        <f>_xlfn.VAR.S(E2:E365)</f>
        <v>924113.45496927318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I8" t="s">
        <v>2115</v>
      </c>
      <c r="J8">
        <f>MIN(B2:B566)</f>
        <v>16</v>
      </c>
      <c r="L8" t="s">
        <v>2115</v>
      </c>
      <c r="M8">
        <f>MIN(E2:E365)</f>
        <v>0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I9" t="s">
        <v>2116</v>
      </c>
      <c r="J9">
        <f>MAX(B2:B566)</f>
        <v>7295</v>
      </c>
      <c r="L9" t="s">
        <v>2116</v>
      </c>
      <c r="M9">
        <f>MAX(E2:E365)</f>
        <v>6080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I10" t="s">
        <v>2117</v>
      </c>
      <c r="J10">
        <f>SUM(B2:B566)</f>
        <v>480898</v>
      </c>
      <c r="L10" t="s">
        <v>2117</v>
      </c>
      <c r="M10">
        <f>SUM(E2:E365)</f>
        <v>213164</v>
      </c>
    </row>
    <row r="11" spans="1:13" ht="16.5" thickBot="1" x14ac:dyDescent="0.3">
      <c r="A11" t="s">
        <v>20</v>
      </c>
      <c r="B11">
        <v>890</v>
      </c>
      <c r="D11" t="s">
        <v>14</v>
      </c>
      <c r="E11">
        <v>674</v>
      </c>
      <c r="I11" s="18" t="s">
        <v>2118</v>
      </c>
      <c r="J11" s="18">
        <f>COUNT(B2:B566)</f>
        <v>565</v>
      </c>
      <c r="L11" s="18" t="s">
        <v>2118</v>
      </c>
      <c r="M11" s="18">
        <f>COUNT(E2:E365)</f>
        <v>364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Category Success</vt:lpstr>
      <vt:lpstr>Pivot Sub-Category Success</vt:lpstr>
      <vt:lpstr>Pivot Outcome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Weems</cp:lastModifiedBy>
  <dcterms:created xsi:type="dcterms:W3CDTF">2021-09-29T18:52:28Z</dcterms:created>
  <dcterms:modified xsi:type="dcterms:W3CDTF">2023-11-02T00:20:06Z</dcterms:modified>
</cp:coreProperties>
</file>