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Ball Launcher\Version 2\sizing calculations\"/>
    </mc:Choice>
  </mc:AlternateContent>
  <xr:revisionPtr revIDLastSave="0" documentId="13_ncr:1_{86CC9026-B231-4932-A34A-918A6A9CD7E1}" xr6:coauthVersionLast="47" xr6:coauthVersionMax="47" xr10:uidLastSave="{00000000-0000-0000-0000-000000000000}"/>
  <bookViews>
    <workbookView xWindow="-120" yWindow="-120" windowWidth="38640" windowHeight="21120" xr2:uid="{4AEC8417-F2BC-4921-A4C3-11F562BCC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7" i="1"/>
  <c r="B43" i="1"/>
  <c r="B44" i="1"/>
  <c r="B38" i="1"/>
  <c r="B29" i="1"/>
  <c r="B22" i="1"/>
  <c r="B37" i="1" s="1"/>
  <c r="B33" i="1"/>
  <c r="B34" i="1" s="1"/>
  <c r="C33" i="1"/>
  <c r="C30" i="1"/>
  <c r="B45" i="1" l="1"/>
  <c r="B39" i="1"/>
  <c r="B30" i="1"/>
  <c r="B31" i="1" l="1"/>
  <c r="B32" i="1" s="1"/>
  <c r="B46" i="1"/>
  <c r="B48" i="1" s="1"/>
</calcChain>
</file>

<file path=xl/sharedStrings.xml><?xml version="1.0" encoding="utf-8"?>
<sst xmlns="http://schemas.openxmlformats.org/spreadsheetml/2006/main" count="90" uniqueCount="76">
  <si>
    <t>Parameter</t>
  </si>
  <si>
    <t>Value</t>
  </si>
  <si>
    <t>Units</t>
  </si>
  <si>
    <t>Notes</t>
  </si>
  <si>
    <t>N*cm</t>
  </si>
  <si>
    <t>RPM</t>
  </si>
  <si>
    <t>https://www.omc-stepperonline.com/nema-17-bipolar-45ncm-63-74oz-in-1-5a-42x42x39mm-4-wires-w-1m-pin-connector-17hs15-1504s-x1</t>
  </si>
  <si>
    <t>N</t>
  </si>
  <si>
    <t>kgf</t>
  </si>
  <si>
    <t>64:1 gear reduction</t>
  </si>
  <si>
    <t>Motor Sizing</t>
  </si>
  <si>
    <t>Range Sizing</t>
  </si>
  <si>
    <t>Inputs</t>
  </si>
  <si>
    <t>Motor</t>
  </si>
  <si>
    <t>Gears</t>
  </si>
  <si>
    <t>motor torque</t>
  </si>
  <si>
    <t>motor speed</t>
  </si>
  <si>
    <t>gearbox ratio</t>
  </si>
  <si>
    <t>gear module</t>
  </si>
  <si>
    <t>mm</t>
  </si>
  <si>
    <t>gear module for slip gear and wheel gear</t>
  </si>
  <si>
    <t>slip gear pitch diameter</t>
  </si>
  <si>
    <t>slip gear teeth (original)</t>
  </si>
  <si>
    <t>slip gear teeth (remaining)</t>
  </si>
  <si>
    <t>Number of teeth on gear before removal of teeth</t>
  </si>
  <si>
    <t>Number of teeth remaining on gear</t>
  </si>
  <si>
    <t>wheel gear pitch diameter</t>
  </si>
  <si>
    <t>Wheel</t>
  </si>
  <si>
    <t>wheel diameter</t>
  </si>
  <si>
    <t>diameter of drive wheel</t>
  </si>
  <si>
    <t>rope diameter</t>
  </si>
  <si>
    <t>diameter of rope</t>
  </si>
  <si>
    <t>effective wheel diameter</t>
  </si>
  <si>
    <t>effective diameter of wheel for torque calculations (wheel_diameter + 2*(rope_diameter/2))</t>
  </si>
  <si>
    <t>Shafts</t>
  </si>
  <si>
    <t>shaft diameter</t>
  </si>
  <si>
    <t>shaft width across flats</t>
  </si>
  <si>
    <t>Outputs</t>
  </si>
  <si>
    <t>output force</t>
  </si>
  <si>
    <t>speed at wheel</t>
  </si>
  <si>
    <t>torque at wheel</t>
  </si>
  <si>
    <t>launch period</t>
  </si>
  <si>
    <t>s</t>
  </si>
  <si>
    <t>overall gear ratio</t>
  </si>
  <si>
    <t>gear ratio including slip/wheel gears</t>
  </si>
  <si>
    <t>theoretical max torque output at wheel</t>
  </si>
  <si>
    <t>theoretical force output to rope</t>
  </si>
  <si>
    <t>wheel speed</t>
  </si>
  <si>
    <t>time to complete one "launch cycle"</t>
  </si>
  <si>
    <t>effective wheel circumference</t>
  </si>
  <si>
    <t>effective total circumference of wheel (pull range for one complete rotation)</t>
  </si>
  <si>
    <t>gear meshing fraction</t>
  </si>
  <si>
    <t>effective pull range</t>
  </si>
  <si>
    <t>approximate distance which the wheel will pull the rope during a "launch cycle"</t>
  </si>
  <si>
    <t>fraction of a complete duration during which the remaining slip gear teeth are meshed with the wheel gear ((remaining_teeth + 0.5)/full_teeth)</t>
  </si>
  <si>
    <t>Shaft Sizing</t>
  </si>
  <si>
    <t>Material Properties</t>
  </si>
  <si>
    <t>PLA tensile strength</t>
  </si>
  <si>
    <t>Mpa</t>
  </si>
  <si>
    <t>https://store.bblcdn.com/s5/default/6cc09734a85147e9a6d3307ffd808498.pdf</t>
  </si>
  <si>
    <t>polar section modulus (circ)</t>
  </si>
  <si>
    <t>polar section modulus (rect)</t>
  </si>
  <si>
    <t>torsional strength reduction</t>
  </si>
  <si>
    <t>reduction in torsional strength of shaft due to flats</t>
  </si>
  <si>
    <t>torsional shear stress</t>
  </si>
  <si>
    <t>MPa</t>
  </si>
  <si>
    <t>mm^3</t>
  </si>
  <si>
    <t>polar section modulus for shaft without flats (for reference) (per pg 278 of Machinery's Handbook 26th Ed)</t>
  </si>
  <si>
    <t>polar section modulus for double-d-shaft, approximating it as a rectangular section  (per pg 278 of Machinery's Handbook 26th Ed)</t>
  </si>
  <si>
    <t>approximate torsional shear stress in shaft</t>
  </si>
  <si>
    <t>allowable shear stress</t>
  </si>
  <si>
    <t>shear stress at ultimate failure</t>
  </si>
  <si>
    <t>aspect ratio of shaft</t>
  </si>
  <si>
    <t>relative size of flats to shaft diameter</t>
  </si>
  <si>
    <t>factor of safety</t>
  </si>
  <si>
    <t>ratio of actual_stress/allowable_stress (value &gt; 1.5 desired to account for yield)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</si>
</sst>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9" fontId="0" fillId="0" borderId="0" xfId="2" applyFont="1"/>
    <xf numFmtId="9" fontId="0" fillId="4" borderId="0" xfId="2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76200</xdr:rowOff>
    </xdr:from>
    <xdr:to>
      <xdr:col>13</xdr:col>
      <xdr:colOff>537333</xdr:colOff>
      <xdr:row>16</xdr:row>
      <xdr:rowOff>2549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AA1BC58-70E4-7ED1-B94E-BBBFABB53AC1}"/>
            </a:ext>
          </a:extLst>
        </xdr:cNvPr>
        <xdr:cNvGrpSpPr/>
      </xdr:nvGrpSpPr>
      <xdr:grpSpPr>
        <a:xfrm>
          <a:off x="11791950" y="647700"/>
          <a:ext cx="5290308" cy="2402849"/>
          <a:chOff x="12068175" y="571500"/>
          <a:chExt cx="5290308" cy="2402849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DB2EEF53-C957-F44C-EC15-5269AC1DD18D}"/>
              </a:ext>
            </a:extLst>
          </xdr:cNvPr>
          <xdr:cNvGrpSpPr/>
        </xdr:nvGrpSpPr>
        <xdr:grpSpPr>
          <a:xfrm>
            <a:off x="12550395" y="571500"/>
            <a:ext cx="4808088" cy="2402849"/>
            <a:chOff x="3275462" y="2286768"/>
            <a:chExt cx="4808088" cy="2402849"/>
          </a:xfrm>
        </xdr:grpSpPr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84D7BA21-A25E-1E50-76B0-B0E342751C30}"/>
                </a:ext>
              </a:extLst>
            </xdr:cNvPr>
            <xdr:cNvSpPr/>
          </xdr:nvSpPr>
          <xdr:spPr>
            <a:xfrm>
              <a:off x="3275462" y="2656100"/>
              <a:ext cx="2033517" cy="2033517"/>
            </a:xfrm>
            <a:prstGeom prst="ellipse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cxnSp macro="">
          <xdr:nvCxnSpPr>
            <xdr:cNvPr id="8" name="Straight Arrow Connector 7">
              <a:extLst>
                <a:ext uri="{FF2B5EF4-FFF2-40B4-BE49-F238E27FC236}">
                  <a16:creationId xmlns:a16="http://schemas.microsoft.com/office/drawing/2014/main" id="{ACCE13AE-D9FF-444B-DFF9-0B9EB1F1AC32}"/>
                </a:ext>
              </a:extLst>
            </xdr:cNvPr>
            <xdr:cNvCxnSpPr>
              <a:stCxn id="7" idx="0"/>
            </xdr:cNvCxnSpPr>
          </xdr:nvCxnSpPr>
          <xdr:spPr>
            <a:xfrm>
              <a:off x="4292221" y="2656100"/>
              <a:ext cx="3791329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</xdr:cxn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A4404648-5EE2-0708-397C-615F6ABCAB5D}"/>
                </a:ext>
              </a:extLst>
            </xdr:cNvPr>
            <xdr:cNvSpPr/>
          </xdr:nvSpPr>
          <xdr:spPr>
            <a:xfrm>
              <a:off x="3872551" y="3253189"/>
              <a:ext cx="839338" cy="839338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0" name="Arc 9">
              <a:extLst>
                <a:ext uri="{FF2B5EF4-FFF2-40B4-BE49-F238E27FC236}">
                  <a16:creationId xmlns:a16="http://schemas.microsoft.com/office/drawing/2014/main" id="{C5D6940B-ECB4-4769-00E0-01FD5B9EF973}"/>
                </a:ext>
              </a:extLst>
            </xdr:cNvPr>
            <xdr:cNvSpPr/>
          </xdr:nvSpPr>
          <xdr:spPr>
            <a:xfrm flipH="1">
              <a:off x="4030092" y="3410730"/>
              <a:ext cx="524255" cy="524255"/>
            </a:xfrm>
            <a:prstGeom prst="arc">
              <a:avLst>
                <a:gd name="adj1" fmla="val 16200000"/>
                <a:gd name="adj2" fmla="val 12100320"/>
              </a:avLst>
            </a:prstGeom>
            <a:ln>
              <a:headEnd type="none" w="med" len="med"/>
              <a:tailEnd type="triangle" w="med" len="med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CA"/>
            </a:p>
          </xdr:txBody>
        </xdr:sp>
        <xdr:sp macro="" textlink="">
          <xdr:nvSpPr>
            <xdr:cNvPr id="11" name="TextBox 8">
              <a:extLst>
                <a:ext uri="{FF2B5EF4-FFF2-40B4-BE49-F238E27FC236}">
                  <a16:creationId xmlns:a16="http://schemas.microsoft.com/office/drawing/2014/main" id="{C3D47D3D-D23E-EFB9-842B-520DC796E62D}"/>
                </a:ext>
              </a:extLst>
            </xdr:cNvPr>
            <xdr:cNvSpPr txBox="1"/>
          </xdr:nvSpPr>
          <xdr:spPr>
            <a:xfrm>
              <a:off x="4144582" y="3488193"/>
              <a:ext cx="29527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T</a:t>
              </a:r>
            </a:p>
          </xdr:txBody>
        </xdr:sp>
        <xdr:sp macro="" textlink="">
          <xdr:nvSpPr>
            <xdr:cNvPr id="12" name="TextBox 9">
              <a:extLst>
                <a:ext uri="{FF2B5EF4-FFF2-40B4-BE49-F238E27FC236}">
                  <a16:creationId xmlns:a16="http://schemas.microsoft.com/office/drawing/2014/main" id="{2BF5C64A-471E-BABB-4DD0-F8136356B058}"/>
                </a:ext>
              </a:extLst>
            </xdr:cNvPr>
            <xdr:cNvSpPr txBox="1"/>
          </xdr:nvSpPr>
          <xdr:spPr>
            <a:xfrm>
              <a:off x="5948363" y="2286768"/>
              <a:ext cx="306494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/>
                <a:t>F</a:t>
              </a:r>
            </a:p>
          </xdr:txBody>
        </xdr:sp>
      </xdr:grpSp>
      <xdr:sp macro="" textlink="">
        <xdr:nvSpPr>
          <xdr:cNvPr id="3" name="TextBox 11">
            <a:extLst>
              <a:ext uri="{FF2B5EF4-FFF2-40B4-BE49-F238E27FC236}">
                <a16:creationId xmlns:a16="http://schemas.microsoft.com/office/drawing/2014/main" id="{431556F1-9D6F-0253-B906-3717D15DCA7D}"/>
              </a:ext>
            </a:extLst>
          </xdr:cNvPr>
          <xdr:cNvSpPr txBox="1"/>
        </xdr:nvSpPr>
        <xdr:spPr>
          <a:xfrm>
            <a:off x="15336008" y="1758182"/>
            <a:ext cx="123296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T = F*(D/2)</a:t>
            </a:r>
          </a:p>
        </xdr:txBody>
      </xdr: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7DEFB4C5-E024-279B-F247-8C72E6D616E1}"/>
              </a:ext>
            </a:extLst>
          </xdr:cNvPr>
          <xdr:cNvCxnSpPr>
            <a:cxnSpLocks/>
          </xdr:cNvCxnSpPr>
        </xdr:nvCxnSpPr>
        <xdr:spPr>
          <a:xfrm>
            <a:off x="12373354" y="940832"/>
            <a:ext cx="0" cy="2033517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14">
            <a:extLst>
              <a:ext uri="{FF2B5EF4-FFF2-40B4-BE49-F238E27FC236}">
                <a16:creationId xmlns:a16="http://schemas.microsoft.com/office/drawing/2014/main" id="{491111FB-4ED1-2E5B-F83E-A800005F4D7A}"/>
              </a:ext>
            </a:extLst>
          </xdr:cNvPr>
          <xdr:cNvSpPr txBox="1"/>
        </xdr:nvSpPr>
        <xdr:spPr>
          <a:xfrm>
            <a:off x="12068175" y="1772925"/>
            <a:ext cx="34336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D</a:t>
            </a:r>
          </a:p>
        </xdr:txBody>
      </xdr:sp>
      <xdr:sp macro="" textlink="">
        <xdr:nvSpPr>
          <xdr:cNvPr id="6" name="TextBox 15">
            <a:extLst>
              <a:ext uri="{FF2B5EF4-FFF2-40B4-BE49-F238E27FC236}">
                <a16:creationId xmlns:a16="http://schemas.microsoft.com/office/drawing/2014/main" id="{5AE27733-95A1-56F6-D0E4-C4D935365FE0}"/>
              </a:ext>
            </a:extLst>
          </xdr:cNvPr>
          <xdr:cNvSpPr txBox="1"/>
        </xdr:nvSpPr>
        <xdr:spPr>
          <a:xfrm>
            <a:off x="15336008" y="2220942"/>
            <a:ext cx="12374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CA"/>
              <a:t>F = (2*T)/D</a:t>
            </a:r>
          </a:p>
        </xdr:txBody>
      </xdr:sp>
    </xdr:grpSp>
    <xdr:clientData/>
  </xdr:twoCellAnchor>
  <xdr:oneCellAnchor>
    <xdr:from>
      <xdr:col>4</xdr:col>
      <xdr:colOff>85725</xdr:colOff>
      <xdr:row>42</xdr:row>
      <xdr:rowOff>123825</xdr:rowOff>
    </xdr:from>
    <xdr:ext cx="3219450" cy="78124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7377DE5-B04E-FF2F-C124-F31B9BE8EC81}"/>
            </a:ext>
          </a:extLst>
        </xdr:cNvPr>
        <xdr:cNvSpPr txBox="1"/>
      </xdr:nvSpPr>
      <xdr:spPr>
        <a:xfrm>
          <a:off x="11144250" y="8124825"/>
          <a:ext cx="3219450" cy="7812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Stress</a:t>
          </a:r>
          <a:r>
            <a:rPr lang="en-CA" sz="1100" baseline="0"/>
            <a:t> calculations based on tensile strength, since yield strength not published for 3D printing filament.</a:t>
          </a:r>
        </a:p>
        <a:p>
          <a:r>
            <a:rPr lang="en-CA" sz="1100" baseline="0"/>
            <a:t>Extra margin should be designed in to protect against yielding. Target minimum FOS of 1.5.</a:t>
          </a:r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omc-stepperonline.com/nema-17-bipolar-45ncm-63-74oz-in-1-5a-42x42x39mm-4-wires-w-1m-pin-connector-17hs15-1504s-x1" TargetMode="External"/><Relationship Id="rId1" Type="http://schemas.openxmlformats.org/officeDocument/2006/relationships/hyperlink" Target="https://www.omc-stepperonline.com/nema-17-bipolar-45ncm-63-74oz-in-1-5a-42x42x39mm-4-wires-w-1m-pin-connector-17hs15-1504s-x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575A-2F0B-464A-B6A3-1ED0F263129A}">
  <dimension ref="A1:D48"/>
  <sheetViews>
    <sheetView tabSelected="1" workbookViewId="0"/>
  </sheetViews>
  <sheetFormatPr defaultRowHeight="15" x14ac:dyDescent="0.25"/>
  <cols>
    <col min="1" max="1" width="27.28515625" bestFit="1" customWidth="1"/>
    <col min="2" max="2" width="6" bestFit="1" customWidth="1"/>
    <col min="3" max="3" width="5.7109375" bestFit="1" customWidth="1"/>
    <col min="4" max="4" width="12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 t="s">
        <v>12</v>
      </c>
      <c r="B2" s="4"/>
      <c r="C2" s="4"/>
      <c r="D2" s="4"/>
    </row>
    <row r="3" spans="1:4" x14ac:dyDescent="0.25">
      <c r="A3" s="3" t="s">
        <v>13</v>
      </c>
    </row>
    <row r="4" spans="1:4" x14ac:dyDescent="0.25">
      <c r="A4" t="s">
        <v>15</v>
      </c>
      <c r="B4">
        <v>42</v>
      </c>
      <c r="C4" t="s">
        <v>4</v>
      </c>
      <c r="D4" s="2" t="s">
        <v>6</v>
      </c>
    </row>
    <row r="5" spans="1:4" x14ac:dyDescent="0.25">
      <c r="A5" t="s">
        <v>16</v>
      </c>
      <c r="B5">
        <v>320</v>
      </c>
      <c r="C5" t="s">
        <v>5</v>
      </c>
      <c r="D5" s="2" t="s">
        <v>6</v>
      </c>
    </row>
    <row r="6" spans="1:4" x14ac:dyDescent="0.25">
      <c r="A6" t="s">
        <v>17</v>
      </c>
      <c r="B6">
        <v>16</v>
      </c>
      <c r="D6" t="s">
        <v>9</v>
      </c>
    </row>
    <row r="8" spans="1:4" x14ac:dyDescent="0.25">
      <c r="A8" s="3" t="s">
        <v>34</v>
      </c>
    </row>
    <row r="9" spans="1:4" x14ac:dyDescent="0.25">
      <c r="A9" t="s">
        <v>35</v>
      </c>
      <c r="B9">
        <v>15</v>
      </c>
      <c r="C9" t="s">
        <v>19</v>
      </c>
    </row>
    <row r="10" spans="1:4" x14ac:dyDescent="0.25">
      <c r="A10" t="s">
        <v>36</v>
      </c>
      <c r="B10">
        <v>12.5</v>
      </c>
      <c r="C10" t="s">
        <v>19</v>
      </c>
    </row>
    <row r="12" spans="1:4" x14ac:dyDescent="0.25">
      <c r="A12" s="3" t="s">
        <v>14</v>
      </c>
    </row>
    <row r="13" spans="1:4" x14ac:dyDescent="0.25">
      <c r="A13" t="s">
        <v>18</v>
      </c>
      <c r="B13">
        <v>2</v>
      </c>
      <c r="C13" t="s">
        <v>19</v>
      </c>
      <c r="D13" t="s">
        <v>20</v>
      </c>
    </row>
    <row r="14" spans="1:4" x14ac:dyDescent="0.25">
      <c r="A14" t="s">
        <v>21</v>
      </c>
      <c r="B14">
        <v>32</v>
      </c>
      <c r="C14" t="s">
        <v>19</v>
      </c>
    </row>
    <row r="15" spans="1:4" x14ac:dyDescent="0.25">
      <c r="A15" t="s">
        <v>22</v>
      </c>
      <c r="B15">
        <v>16</v>
      </c>
      <c r="D15" t="s">
        <v>24</v>
      </c>
    </row>
    <row r="16" spans="1:4" x14ac:dyDescent="0.25">
      <c r="A16" t="s">
        <v>23</v>
      </c>
      <c r="B16">
        <v>9</v>
      </c>
      <c r="D16" t="s">
        <v>25</v>
      </c>
    </row>
    <row r="17" spans="1:4" x14ac:dyDescent="0.25">
      <c r="A17" t="s">
        <v>26</v>
      </c>
      <c r="B17">
        <v>32</v>
      </c>
      <c r="C17" t="s">
        <v>19</v>
      </c>
    </row>
    <row r="19" spans="1:4" x14ac:dyDescent="0.25">
      <c r="A19" s="3" t="s">
        <v>27</v>
      </c>
    </row>
    <row r="20" spans="1:4" x14ac:dyDescent="0.25">
      <c r="A20" t="s">
        <v>28</v>
      </c>
      <c r="B20">
        <v>32</v>
      </c>
      <c r="C20" t="s">
        <v>19</v>
      </c>
      <c r="D20" t="s">
        <v>29</v>
      </c>
    </row>
    <row r="21" spans="1:4" x14ac:dyDescent="0.25">
      <c r="A21" t="s">
        <v>30</v>
      </c>
      <c r="B21">
        <v>2</v>
      </c>
      <c r="C21" t="s">
        <v>19</v>
      </c>
      <c r="D21" t="s">
        <v>31</v>
      </c>
    </row>
    <row r="22" spans="1:4" x14ac:dyDescent="0.25">
      <c r="A22" t="s">
        <v>32</v>
      </c>
      <c r="B22">
        <f>B20+B21</f>
        <v>34</v>
      </c>
      <c r="C22" t="s">
        <v>19</v>
      </c>
      <c r="D22" t="s">
        <v>33</v>
      </c>
    </row>
    <row r="24" spans="1:4" x14ac:dyDescent="0.25">
      <c r="A24" s="3" t="s">
        <v>56</v>
      </c>
    </row>
    <row r="25" spans="1:4" x14ac:dyDescent="0.25">
      <c r="A25" t="s">
        <v>57</v>
      </c>
      <c r="B25">
        <v>35</v>
      </c>
      <c r="C25" t="s">
        <v>58</v>
      </c>
      <c r="D25" t="s">
        <v>59</v>
      </c>
    </row>
    <row r="27" spans="1:4" x14ac:dyDescent="0.25">
      <c r="A27" s="5" t="s">
        <v>37</v>
      </c>
      <c r="B27" s="5"/>
      <c r="C27" s="5"/>
      <c r="D27" s="5"/>
    </row>
    <row r="28" spans="1:4" x14ac:dyDescent="0.25">
      <c r="A28" s="3" t="s">
        <v>10</v>
      </c>
    </row>
    <row r="29" spans="1:4" x14ac:dyDescent="0.25">
      <c r="A29" t="s">
        <v>43</v>
      </c>
      <c r="B29">
        <f>B6*(B17/B14)</f>
        <v>16</v>
      </c>
      <c r="D29" t="s">
        <v>44</v>
      </c>
    </row>
    <row r="30" spans="1:4" x14ac:dyDescent="0.25">
      <c r="A30" t="s">
        <v>40</v>
      </c>
      <c r="B30">
        <f>B4*B6</f>
        <v>672</v>
      </c>
      <c r="C30" t="str">
        <f>C4</f>
        <v>N*cm</v>
      </c>
      <c r="D30" t="s">
        <v>45</v>
      </c>
    </row>
    <row r="31" spans="1:4" x14ac:dyDescent="0.25">
      <c r="A31" t="s">
        <v>38</v>
      </c>
      <c r="B31">
        <f>2*B30/(B22/10)</f>
        <v>395.29411764705884</v>
      </c>
      <c r="C31" t="s">
        <v>7</v>
      </c>
      <c r="D31" t="s">
        <v>46</v>
      </c>
    </row>
    <row r="32" spans="1:4" x14ac:dyDescent="0.25">
      <c r="A32" t="s">
        <v>38</v>
      </c>
      <c r="B32" s="6">
        <f>B31/9.81</f>
        <v>40.295017089404567</v>
      </c>
      <c r="C32" t="s">
        <v>8</v>
      </c>
      <c r="D32" t="s">
        <v>46</v>
      </c>
    </row>
    <row r="33" spans="1:4" x14ac:dyDescent="0.25">
      <c r="A33" t="s">
        <v>39</v>
      </c>
      <c r="B33">
        <f>B5/B6</f>
        <v>20</v>
      </c>
      <c r="C33" t="str">
        <f>C5</f>
        <v>RPM</v>
      </c>
      <c r="D33" t="s">
        <v>47</v>
      </c>
    </row>
    <row r="34" spans="1:4" x14ac:dyDescent="0.25">
      <c r="A34" t="s">
        <v>41</v>
      </c>
      <c r="B34" s="6">
        <f>60/B33</f>
        <v>3</v>
      </c>
      <c r="C34" t="s">
        <v>42</v>
      </c>
      <c r="D34" t="s">
        <v>48</v>
      </c>
    </row>
    <row r="36" spans="1:4" x14ac:dyDescent="0.25">
      <c r="A36" s="3" t="s">
        <v>11</v>
      </c>
    </row>
    <row r="37" spans="1:4" x14ac:dyDescent="0.25">
      <c r="A37" t="s">
        <v>49</v>
      </c>
      <c r="B37">
        <f>PI()*B22</f>
        <v>106.81415022205297</v>
      </c>
      <c r="C37" t="s">
        <v>19</v>
      </c>
      <c r="D37" t="s">
        <v>50</v>
      </c>
    </row>
    <row r="38" spans="1:4" x14ac:dyDescent="0.25">
      <c r="A38" t="s">
        <v>51</v>
      </c>
      <c r="B38" s="7">
        <f>(B16+0.5)/B15</f>
        <v>0.59375</v>
      </c>
      <c r="D38" t="s">
        <v>54</v>
      </c>
    </row>
    <row r="39" spans="1:4" x14ac:dyDescent="0.25">
      <c r="A39" t="s">
        <v>52</v>
      </c>
      <c r="B39" s="6">
        <f>B37*B38</f>
        <v>63.420901694343954</v>
      </c>
      <c r="C39" t="s">
        <v>19</v>
      </c>
      <c r="D39" t="s">
        <v>53</v>
      </c>
    </row>
    <row r="41" spans="1:4" x14ac:dyDescent="0.25">
      <c r="A41" s="3" t="s">
        <v>55</v>
      </c>
    </row>
    <row r="42" spans="1:4" x14ac:dyDescent="0.25">
      <c r="A42" t="s">
        <v>72</v>
      </c>
      <c r="B42">
        <f>B9/B10</f>
        <v>1.2</v>
      </c>
      <c r="D42" t="s">
        <v>73</v>
      </c>
    </row>
    <row r="43" spans="1:4" x14ac:dyDescent="0.25">
      <c r="A43" t="s">
        <v>60</v>
      </c>
      <c r="B43">
        <f>PI()*B9^3/16</f>
        <v>662.67970036659699</v>
      </c>
      <c r="C43" t="s">
        <v>66</v>
      </c>
      <c r="D43" t="s">
        <v>67</v>
      </c>
    </row>
    <row r="44" spans="1:4" x14ac:dyDescent="0.25">
      <c r="A44" t="s">
        <v>61</v>
      </c>
      <c r="B44">
        <f>B9*B10^2/(3+1.8*(B10/B9))</f>
        <v>520.83333333333337</v>
      </c>
      <c r="C44" t="s">
        <v>66</v>
      </c>
      <c r="D44" t="s">
        <v>68</v>
      </c>
    </row>
    <row r="45" spans="1:4" x14ac:dyDescent="0.25">
      <c r="A45" t="s">
        <v>62</v>
      </c>
      <c r="B45" s="8">
        <f>(B43-B44)/B43</f>
        <v>0.21404966374372666</v>
      </c>
      <c r="D45" t="s">
        <v>63</v>
      </c>
    </row>
    <row r="46" spans="1:4" x14ac:dyDescent="0.25">
      <c r="A46" t="s">
        <v>64</v>
      </c>
      <c r="B46">
        <f>(B30*10)/MIN(B43:B44)</f>
        <v>12.902399999999998</v>
      </c>
      <c r="C46" t="s">
        <v>65</v>
      </c>
      <c r="D46" t="s">
        <v>69</v>
      </c>
    </row>
    <row r="47" spans="1:4" x14ac:dyDescent="0.25">
      <c r="A47" t="s">
        <v>70</v>
      </c>
      <c r="B47">
        <f>0.577*B25</f>
        <v>20.195</v>
      </c>
      <c r="C47" t="s">
        <v>65</v>
      </c>
      <c r="D47" t="s">
        <v>71</v>
      </c>
    </row>
    <row r="48" spans="1:4" x14ac:dyDescent="0.25">
      <c r="A48" t="s">
        <v>74</v>
      </c>
      <c r="B48" s="6">
        <f>B47/B46</f>
        <v>1.5652126736111114</v>
      </c>
      <c r="D48" t="s">
        <v>75</v>
      </c>
    </row>
  </sheetData>
  <hyperlinks>
    <hyperlink ref="D4" r:id="rId1" xr:uid="{166F6241-7E70-4983-8A90-8CCFB345A662}"/>
    <hyperlink ref="D5" r:id="rId2" xr:uid="{7C706B24-42FE-446E-A507-CCBCC80B106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Dalgliesh</dc:creator>
  <cp:lastModifiedBy>Scott Dalgliesh</cp:lastModifiedBy>
  <dcterms:created xsi:type="dcterms:W3CDTF">2024-11-15T14:57:18Z</dcterms:created>
  <dcterms:modified xsi:type="dcterms:W3CDTF">2025-02-25T06:05:56Z</dcterms:modified>
</cp:coreProperties>
</file>