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sixpointshomes-my.sharepoint.com/personal/daniel_zaken_sixpointshomes_onmicrosoft_com/Documents/Six Points Homes Financial Data/Rental Payments for 3400 West Hospital/"/>
    </mc:Choice>
  </mc:AlternateContent>
  <xr:revisionPtr revIDLastSave="134" documentId="13_ncr:1_{8BD6D0A7-EA74-442A-9B1C-DF59D9925116}" xr6:coauthVersionLast="47" xr6:coauthVersionMax="47" xr10:uidLastSave="{3BC30DE8-3E0E-4C1B-B183-B4B9A403B216}"/>
  <bookViews>
    <workbookView xWindow="28680" yWindow="-7515" windowWidth="29040" windowHeight="15720" xr2:uid="{00000000-000D-0000-FFFF-FFFF00000000}"/>
  </bookViews>
  <sheets>
    <sheet name="2024 Rental Inc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D46" i="1"/>
  <c r="G45" i="1"/>
  <c r="G44" i="1"/>
  <c r="D44" i="1"/>
  <c r="G43" i="1"/>
  <c r="D35" i="1"/>
  <c r="D34" i="1"/>
  <c r="G35" i="1"/>
  <c r="V8" i="1" s="1"/>
  <c r="G34" i="1"/>
  <c r="V7" i="1" s="1"/>
  <c r="G33" i="1"/>
  <c r="G42" i="1"/>
  <c r="D37" i="1"/>
  <c r="D36" i="1"/>
  <c r="D33" i="1"/>
  <c r="G39" i="1"/>
  <c r="G38" i="1"/>
  <c r="G37" i="1"/>
  <c r="G36" i="1"/>
  <c r="G32" i="1"/>
  <c r="G41" i="1"/>
  <c r="G40" i="1"/>
  <c r="V14" i="1"/>
  <c r="V13" i="1"/>
  <c r="V12" i="1"/>
  <c r="V11" i="1"/>
  <c r="V10" i="1"/>
  <c r="V9" i="1"/>
  <c r="G31" i="1"/>
  <c r="D29" i="1"/>
  <c r="G30" i="1"/>
  <c r="G29" i="1"/>
  <c r="P8" i="1"/>
  <c r="Q9" i="1"/>
  <c r="V6" i="1" l="1"/>
  <c r="J5" i="1"/>
  <c r="G28" i="1"/>
  <c r="D26" i="1"/>
  <c r="D25" i="1"/>
  <c r="G27" i="1"/>
  <c r="G26" i="1"/>
  <c r="G25" i="1"/>
  <c r="G24" i="1"/>
  <c r="G23" i="1"/>
  <c r="G22" i="1"/>
  <c r="D21" i="1"/>
  <c r="G20" i="1"/>
  <c r="G19" i="1"/>
  <c r="G18" i="1"/>
  <c r="G21" i="1"/>
  <c r="G17" i="1"/>
  <c r="D16" i="1"/>
  <c r="G16" i="1"/>
  <c r="G15" i="1"/>
  <c r="G14" i="1" l="1"/>
  <c r="G13" i="1"/>
  <c r="G12" i="1"/>
  <c r="R3" i="1" s="1"/>
  <c r="G11" i="1" l="1"/>
  <c r="G9" i="1"/>
  <c r="D9" i="1"/>
  <c r="G10" i="1"/>
  <c r="G7" i="1"/>
  <c r="V5" i="1" s="1"/>
  <c r="G6" i="1"/>
  <c r="V4" i="1" s="1"/>
  <c r="G5" i="1"/>
  <c r="D7" i="1"/>
  <c r="D6" i="1"/>
  <c r="G8" i="1"/>
  <c r="D8" i="1"/>
  <c r="D5" i="1"/>
  <c r="G4" i="1" l="1"/>
  <c r="V3" i="1" s="1"/>
  <c r="G164" i="1" l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O3" i="1"/>
  <c r="L3" i="1" l="1"/>
  <c r="P5" i="1" s="1"/>
  <c r="G165" i="1"/>
  <c r="V15" i="1" l="1"/>
  <c r="L6" i="1"/>
</calcChain>
</file>

<file path=xl/sharedStrings.xml><?xml version="1.0" encoding="utf-8"?>
<sst xmlns="http://schemas.openxmlformats.org/spreadsheetml/2006/main" count="201" uniqueCount="86">
  <si>
    <t>Date</t>
  </si>
  <si>
    <t>Notes / Description</t>
  </si>
  <si>
    <t>Amount</t>
  </si>
  <si>
    <t>Total Payments to Date:</t>
  </si>
  <si>
    <t>Payment Type</t>
  </si>
  <si>
    <t>Target Amount:</t>
  </si>
  <si>
    <t>Rent Payments to Date:</t>
  </si>
  <si>
    <t>Miscellaneous Payments to Date:</t>
  </si>
  <si>
    <t>Rent Payments Remaining:</t>
  </si>
  <si>
    <t>Rent Payment</t>
  </si>
  <si>
    <t>Check (#) / Method of Payment</t>
  </si>
  <si>
    <t>Rent Period</t>
  </si>
  <si>
    <t>August</t>
  </si>
  <si>
    <t>October</t>
  </si>
  <si>
    <t>September</t>
  </si>
  <si>
    <t>January</t>
  </si>
  <si>
    <t>February</t>
  </si>
  <si>
    <t>March</t>
  </si>
  <si>
    <t>April</t>
  </si>
  <si>
    <t>May</t>
  </si>
  <si>
    <t>June</t>
  </si>
  <si>
    <t>July</t>
  </si>
  <si>
    <t>November</t>
  </si>
  <si>
    <t>December</t>
  </si>
  <si>
    <t>Total Revenue YTD:</t>
  </si>
  <si>
    <t>Total Security Deposits Held:</t>
  </si>
  <si>
    <t>Total Monthly Rental Revenue:</t>
  </si>
  <si>
    <t>*Split</t>
  </si>
  <si>
    <t>ACH Deposit</t>
  </si>
  <si>
    <t>ACH Deposit for $4,405.59 from The St John Group - January 2025 Rent 12-31-24</t>
  </si>
  <si>
    <t>3400 West Hospital Rental Income Payment Tracking 2025</t>
  </si>
  <si>
    <t>Total Revenue for 2025 (Excluding Security Deposits &amp; Property Management):</t>
  </si>
  <si>
    <t>Check #2952 for $4,500 from Lotus Fencing Academy - January 2025 Rent 1-2-25</t>
  </si>
  <si>
    <t>Check #5027 for $3,373.65 from Built by Bees - January - March 2025 Rent 1-2-25</t>
  </si>
  <si>
    <t>2025 Property Taxes Paid by Zaken Holdings LLC:</t>
  </si>
  <si>
    <t>Check #975441 for $3,151.55 from Southeast Fiber Arts - January 2024 Rent 1-3-25</t>
  </si>
  <si>
    <t>#975441</t>
  </si>
  <si>
    <t>Check #1058 for $1,609.38 from P1 Auto Paint Inc - January 2025 Rent 1-2-24</t>
  </si>
  <si>
    <t>Check #3786 for $1,625 from Lee Wan - January 2025 Rent 1-3-25</t>
  </si>
  <si>
    <t>#3786</t>
  </si>
  <si>
    <t>Bank Transfer for $75,000 from Six Points Homes - Zaken Holdings Property Management Fees 1-7-25</t>
  </si>
  <si>
    <t>Bank Transfer</t>
  </si>
  <si>
    <t>ACH for $4,375 from Marcus Patton Str8OffDaBoat Suite 105 - January 2025 Rent 12-6-24</t>
  </si>
  <si>
    <t>Zelle for $2,145.83 from JG Confections LLC - January 2025 Rent 1-7-25</t>
  </si>
  <si>
    <t>Zelle Payment</t>
  </si>
  <si>
    <t>Bank Transfer for $2,186 from Six Points Homes - January 2025 Rent 1-8-25</t>
  </si>
  <si>
    <t>Check #2953 for $4,500 from Lotus Fencing Academy - February 2025 Rent 1-30-25</t>
  </si>
  <si>
    <t>Bank Transfer for $5,000 from Six Points Homes - February 2025 Rent 2-5-25</t>
  </si>
  <si>
    <t>Check #1060 for $1,609.37 from P1 Auto Paint Inc - February 2025 Rent 2-4-25.png</t>
  </si>
  <si>
    <t>ACH Deposit for $4,405.59 from The St John Group - February 2025 Rent 2-3-25.png</t>
  </si>
  <si>
    <t>Check #975445 for $3,151.55 from Southeast Fiber Arts - February 2025 Rent 2-3-25.png</t>
  </si>
  <si>
    <t>Zelle for $2,145.83 from JG Confections LLC - February 2025 Rent 2-3-25.png</t>
  </si>
  <si>
    <t>#975445</t>
  </si>
  <si>
    <t>Check #2560 for $4,375 from Marcus Patton Str8OffDaBoat Suite 105 - Feb 2025 Rent 2-6-25</t>
  </si>
  <si>
    <t>#2560</t>
  </si>
  <si>
    <t>Bank Transfer for $75,000 from Six Points Homes - Zaken Holdings Property Management Fees 2-21-25</t>
  </si>
  <si>
    <t>ACH Deposit for $4,405.59 from The St John Group - March 2025 Rent 3-3-25.png</t>
  </si>
  <si>
    <t>Check #1062 for $1,609.50 from P1 Auto Paint Inc - March 2025 Rent 3-3-25.png</t>
  </si>
  <si>
    <t>Check #2958 for $4,500 from Lotus Fencing Academy - March 2025 Rent 3-3-25.png</t>
  </si>
  <si>
    <t>Zelle for $2,145.83 from JG Confections LLC - March 2025 Rent 3-3-25.png</t>
  </si>
  <si>
    <t>Bank Transfer to Zaken Holdings LLC for $5,000 from Six Points Homes - March 2025 Rent 3-4-25</t>
  </si>
  <si>
    <t>Security Deposits Carried Forward (From Closing and Collected in 2024):</t>
  </si>
  <si>
    <t>New Security Deposits (2025):</t>
  </si>
  <si>
    <t>Check #975447 for $3,151.55 from Southeast Fiber Arts - March 2025 Rent 3-5-25</t>
  </si>
  <si>
    <t>Check for $4,375 from Marcus Patton Str8OffDaBoat Suite 105 - Mar 2025 Rent 3-6-25</t>
  </si>
  <si>
    <t>Check</t>
  </si>
  <si>
    <t>Project Management Payments to Date:</t>
  </si>
  <si>
    <t>Bank Transfer for $50,000 from One Stop Renovations - Zaken Holdings Project Management Fees 3-21-25</t>
  </si>
  <si>
    <t>Project Management Fees</t>
  </si>
  <si>
    <t>Bank Transfer to Zaken Holdings LLC for $5,000 from Six Points Homes - April 2025 Rent 4-4-25</t>
  </si>
  <si>
    <t>Check #975450 $3,151.55 from Southeast Fiber Arts - April 2025 rent 4-1-25</t>
  </si>
  <si>
    <t>Check #2959 $4,500.00 from Lotus Fencing Academy - April 2025 Rent 4-1-25</t>
  </si>
  <si>
    <t>ACH Deposit for $4,405.59 from The St John Group - April 2025 Rent 4-3-25</t>
  </si>
  <si>
    <t>ACH for $4,375 from Marcus Patton Str8OffDaBoat Suite 105 - April 2025 Rent 4-8-25</t>
  </si>
  <si>
    <t>#1064</t>
  </si>
  <si>
    <t>Check #1064 $1,609.37 from P1 auto paint Inc - April 2025 Rent 4-1-25</t>
  </si>
  <si>
    <t>Bank Transfer for $60,000 from Six Points Homes - Zaken Holdings Project Management Fees 4-21-25</t>
  </si>
  <si>
    <t>Check #5044 for $3,373.65 from Built by bes for Q2 April-June 2025 rent 4-1-25</t>
  </si>
  <si>
    <t>Check #975452 $3,151.55 from Southeast Fiber Arts - May 2025 rent 5-1-25</t>
  </si>
  <si>
    <t>Zelle for $2,145.83 from JG Confections LLC - May 2025 Rent 5-1-25.png</t>
  </si>
  <si>
    <t>Zelle for $2,145.83 from JG Confections LLC - April 2025 Rent 4-1-25.png</t>
  </si>
  <si>
    <t>Check #2969 $4,500.00 from Lotus Fencing Academy - May 2025 Rent 5-1-25</t>
  </si>
  <si>
    <t>ACH Deposit for $4,405.59 from The St John Group - May 2025 Rent 5-1-25</t>
  </si>
  <si>
    <t>Check for $4,375 from Marcus Patton Str8OffDaBoat Suite 105 - May 2025 Rent 5-5-25</t>
  </si>
  <si>
    <t>#1067</t>
  </si>
  <si>
    <t>Check #1064 $1,609.37 from P1 auto paint Inc - May 2025 Rent 5-1-25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</si>
</sst>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4" xfId="0" applyBorder="1" applyAlignment="1">
      <alignment wrapText="1"/>
    </xf>
    <xf numFmtId="44" fontId="0" fillId="3" borderId="5" xfId="0" applyNumberFormat="1" applyFill="1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3" fillId="0" borderId="6" xfId="0" applyFont="1" applyBorder="1" applyAlignment="1">
      <alignment wrapText="1"/>
    </xf>
    <xf numFmtId="44" fontId="0" fillId="0" borderId="8" xfId="1" applyFont="1" applyFill="1" applyBorder="1"/>
    <xf numFmtId="0" fontId="0" fillId="0" borderId="10" xfId="0" applyBorder="1" applyAlignment="1">
      <alignment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44" fontId="0" fillId="0" borderId="11" xfId="1" applyFont="1" applyFill="1" applyBorder="1"/>
    <xf numFmtId="0" fontId="0" fillId="0" borderId="16" xfId="0" applyBorder="1"/>
    <xf numFmtId="0" fontId="0" fillId="0" borderId="17" xfId="0" applyBorder="1"/>
    <xf numFmtId="44" fontId="0" fillId="6" borderId="18" xfId="1" applyFont="1" applyFill="1" applyBorder="1"/>
    <xf numFmtId="14" fontId="0" fillId="0" borderId="19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0" fillId="8" borderId="22" xfId="0" applyFill="1" applyBorder="1" applyAlignment="1">
      <alignment horizontal="center" vertical="center" wrapText="1"/>
    </xf>
    <xf numFmtId="44" fontId="0" fillId="8" borderId="23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 wrapText="1"/>
    </xf>
    <xf numFmtId="44" fontId="0" fillId="9" borderId="23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4" fontId="0" fillId="9" borderId="24" xfId="1" applyFont="1" applyFill="1" applyBorder="1"/>
    <xf numFmtId="14" fontId="5" fillId="0" borderId="0" xfId="0" applyNumberFormat="1" applyFont="1" applyAlignment="1">
      <alignment horizontal="left" vertical="center" wrapText="1"/>
    </xf>
    <xf numFmtId="44" fontId="0" fillId="0" borderId="21" xfId="1" applyFont="1" applyFill="1" applyBorder="1"/>
    <xf numFmtId="0" fontId="0" fillId="0" borderId="9" xfId="0" applyBorder="1" applyAlignment="1">
      <alignment horizontal="center" vertical="center" wrapText="1"/>
    </xf>
    <xf numFmtId="44" fontId="0" fillId="0" borderId="11" xfId="1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44" fontId="0" fillId="0" borderId="27" xfId="1" applyFont="1" applyFill="1" applyBorder="1"/>
    <xf numFmtId="44" fontId="0" fillId="0" borderId="8" xfId="1" applyFont="1" applyBorder="1"/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44" fontId="0" fillId="4" borderId="4" xfId="1" applyFont="1" applyFill="1" applyBorder="1" applyAlignment="1">
      <alignment horizontal="center" vertical="center"/>
    </xf>
    <xf numFmtId="44" fontId="0" fillId="4" borderId="5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4" fontId="0" fillId="3" borderId="4" xfId="1" applyFont="1" applyFill="1" applyBorder="1" applyAlignment="1">
      <alignment horizontal="center" vertical="center"/>
    </xf>
    <xf numFmtId="44" fontId="0" fillId="3" borderId="5" xfId="1" applyFont="1" applyFill="1" applyBorder="1" applyAlignment="1">
      <alignment horizontal="center" vertical="center"/>
    </xf>
    <xf numFmtId="44" fontId="0" fillId="9" borderId="16" xfId="1" applyFont="1" applyFill="1" applyBorder="1" applyAlignment="1">
      <alignment horizontal="center" vertical="center"/>
    </xf>
    <xf numFmtId="44" fontId="0" fillId="9" borderId="18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4" fontId="0" fillId="5" borderId="4" xfId="1" applyFont="1" applyFill="1" applyBorder="1" applyAlignment="1">
      <alignment horizontal="center" vertical="center"/>
    </xf>
    <xf numFmtId="44" fontId="0" fillId="5" borderId="5" xfId="1" applyFont="1" applyFill="1" applyBorder="1" applyAlignment="1">
      <alignment horizontal="center" vertical="center"/>
    </xf>
    <xf numFmtId="44" fontId="0" fillId="10" borderId="4" xfId="1" applyFont="1" applyFill="1" applyBorder="1" applyAlignment="1">
      <alignment horizontal="center" vertical="center"/>
    </xf>
    <xf numFmtId="44" fontId="0" fillId="10" borderId="5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65"/>
  <sheetViews>
    <sheetView tabSelected="1" topLeftCell="A42" workbookViewId="0">
      <selection activeCell="H45" sqref="H45"/>
    </sheetView>
  </sheetViews>
  <sheetFormatPr defaultRowHeight="14.4" x14ac:dyDescent="0.3"/>
  <cols>
    <col min="1" max="1" width="4.6640625" customWidth="1"/>
    <col min="2" max="2" width="10.5546875" style="25" bestFit="1" customWidth="1"/>
    <col min="3" max="3" width="13.88671875" style="25" customWidth="1"/>
    <col min="4" max="4" width="12.44140625" style="25" customWidth="1"/>
    <col min="5" max="5" width="9.6640625" customWidth="1"/>
    <col min="6" max="6" width="18.44140625" bestFit="1" customWidth="1"/>
    <col min="7" max="7" width="12.109375" bestFit="1" customWidth="1"/>
    <col min="8" max="8" width="7" customWidth="1"/>
    <col min="10" max="10" width="11.5546875" bestFit="1" customWidth="1"/>
    <col min="11" max="11" width="4.33203125" customWidth="1"/>
    <col min="14" max="14" width="3" customWidth="1"/>
    <col min="16" max="16" width="12.5546875" bestFit="1" customWidth="1"/>
    <col min="17" max="17" width="11.5546875" bestFit="1" customWidth="1"/>
    <col min="21" max="21" width="21.33203125" customWidth="1"/>
    <col min="22" max="22" width="17.33203125" customWidth="1"/>
    <col min="23" max="23" width="9.88671875" customWidth="1"/>
  </cols>
  <sheetData>
    <row r="1" spans="2:22" ht="15" thickBot="1" x14ac:dyDescent="0.35"/>
    <row r="2" spans="2:22" ht="45.6" customHeight="1" thickBot="1" x14ac:dyDescent="0.35">
      <c r="B2" s="52" t="s">
        <v>30</v>
      </c>
      <c r="C2" s="53"/>
      <c r="D2" s="53"/>
      <c r="E2" s="53"/>
      <c r="F2" s="53"/>
      <c r="G2" s="54"/>
      <c r="I2" s="55" t="s">
        <v>5</v>
      </c>
      <c r="J2" s="56"/>
      <c r="L2" s="59" t="s">
        <v>6</v>
      </c>
      <c r="M2" s="60"/>
      <c r="O2" s="59" t="s">
        <v>7</v>
      </c>
      <c r="P2" s="60"/>
      <c r="R2" s="59" t="s">
        <v>66</v>
      </c>
      <c r="S2" s="60"/>
      <c r="U2" s="50" t="s">
        <v>26</v>
      </c>
      <c r="V2" s="51"/>
    </row>
    <row r="3" spans="2:22" ht="43.8" thickBot="1" x14ac:dyDescent="0.35">
      <c r="B3" s="13" t="s">
        <v>0</v>
      </c>
      <c r="C3" s="26" t="s">
        <v>11</v>
      </c>
      <c r="D3" s="26" t="s">
        <v>10</v>
      </c>
      <c r="E3" s="14" t="s">
        <v>4</v>
      </c>
      <c r="F3" s="15" t="s">
        <v>1</v>
      </c>
      <c r="G3" s="16" t="s">
        <v>2</v>
      </c>
      <c r="I3" s="57">
        <v>300000</v>
      </c>
      <c r="J3" s="58"/>
      <c r="K3" s="12"/>
      <c r="L3" s="61">
        <f>SUMIF(E4:E164, "Rent Payment", G4:G164)</f>
        <v>126495.14000000001</v>
      </c>
      <c r="M3" s="62"/>
      <c r="N3" s="12"/>
      <c r="O3" s="67">
        <f>SUMIF(E4:E164, "Miscellaneous Payment", G4:G164)</f>
        <v>0</v>
      </c>
      <c r="P3" s="68"/>
      <c r="R3" s="69">
        <f>SUMIF(E4:E164, "Project Management Fees", G4:G164)</f>
        <v>260000</v>
      </c>
      <c r="S3" s="70"/>
      <c r="U3" s="28" t="s">
        <v>15</v>
      </c>
      <c r="V3" s="29">
        <f t="shared" ref="V3:V14" si="0">SUMIFS($G$4:$G$164, $C$4:$C$164, U3, $E$4:$E$164, "Rent Payment")</f>
        <v>25122.9</v>
      </c>
    </row>
    <row r="4" spans="2:22" ht="72.599999999999994" thickBot="1" x14ac:dyDescent="0.35">
      <c r="B4" s="21">
        <v>45657</v>
      </c>
      <c r="C4" s="22" t="s">
        <v>15</v>
      </c>
      <c r="D4" s="22" t="s">
        <v>28</v>
      </c>
      <c r="E4" s="22" t="s">
        <v>9</v>
      </c>
      <c r="F4" s="23" t="s">
        <v>29</v>
      </c>
      <c r="G4" s="39">
        <f>IF(F4="","", MID(F4,FIND("$",F4),FIND(" ",F4&amp;" ",FIND("$",F4))-FIND("$",F4))+0)</f>
        <v>4405.59</v>
      </c>
      <c r="U4" s="30" t="s">
        <v>16</v>
      </c>
      <c r="V4" s="31">
        <f t="shared" si="0"/>
        <v>26311.889999999996</v>
      </c>
    </row>
    <row r="5" spans="2:22" ht="72.599999999999994" thickBot="1" x14ac:dyDescent="0.35">
      <c r="B5" s="11">
        <v>45659</v>
      </c>
      <c r="C5" s="9" t="s">
        <v>15</v>
      </c>
      <c r="D5" s="9" t="str">
        <f>MID(F5, FIND("#",F5,1)-1,6)</f>
        <v xml:space="preserve"> #5027</v>
      </c>
      <c r="E5" s="9" t="s">
        <v>9</v>
      </c>
      <c r="F5" s="3" t="s">
        <v>33</v>
      </c>
      <c r="G5" s="7">
        <f>IF(F5="","", MID(F5,FIND("$",F5),FIND(" ",F5&amp;" ",FIND("$",F5))-FIND("$",F5))+0)/3</f>
        <v>1124.55</v>
      </c>
      <c r="H5" s="38" t="s">
        <v>27</v>
      </c>
      <c r="I5" s="34" t="s">
        <v>25</v>
      </c>
      <c r="J5" s="35">
        <f>P8+Q9</f>
        <v>21759.17</v>
      </c>
      <c r="L5" s="65" t="s">
        <v>8</v>
      </c>
      <c r="M5" s="66"/>
      <c r="O5" s="32" t="s">
        <v>24</v>
      </c>
      <c r="P5" s="33">
        <f>L3+O3+R3</f>
        <v>386495.14</v>
      </c>
      <c r="U5" s="30" t="s">
        <v>17</v>
      </c>
      <c r="V5" s="31">
        <f t="shared" si="0"/>
        <v>26312.02</v>
      </c>
    </row>
    <row r="6" spans="2:22" ht="72.599999999999994" thickBot="1" x14ac:dyDescent="0.35">
      <c r="B6" s="11">
        <v>45659</v>
      </c>
      <c r="C6" s="9" t="s">
        <v>16</v>
      </c>
      <c r="D6" s="9" t="str">
        <f>MID(F6, FIND("#",F6,1)-1,6)</f>
        <v xml:space="preserve"> #5027</v>
      </c>
      <c r="E6" s="9" t="s">
        <v>9</v>
      </c>
      <c r="F6" s="3" t="s">
        <v>33</v>
      </c>
      <c r="G6" s="7">
        <f>IF(F6="","", MID(F6,FIND("$",F6),FIND(" ",F6&amp;" ",FIND("$",F6))-FIND("$",F6))+0)/3</f>
        <v>1124.55</v>
      </c>
      <c r="H6" s="38" t="s">
        <v>27</v>
      </c>
      <c r="L6" s="61">
        <f>SUM(I3-L3)</f>
        <v>173504.86</v>
      </c>
      <c r="M6" s="62"/>
      <c r="U6" s="30" t="s">
        <v>18</v>
      </c>
      <c r="V6" s="31">
        <f t="shared" si="0"/>
        <v>26311.89</v>
      </c>
    </row>
    <row r="7" spans="2:22" ht="72.599999999999994" thickBot="1" x14ac:dyDescent="0.35">
      <c r="B7" s="11">
        <v>45659</v>
      </c>
      <c r="C7" s="9" t="s">
        <v>17</v>
      </c>
      <c r="D7" s="9" t="str">
        <f>MID(F7, FIND("#",F7,1)-1,6)</f>
        <v xml:space="preserve"> #5027</v>
      </c>
      <c r="E7" s="9" t="s">
        <v>9</v>
      </c>
      <c r="F7" s="3" t="s">
        <v>33</v>
      </c>
      <c r="G7" s="7">
        <f>IF(F7="","", MID(F7,FIND("$",F7),FIND(" ",F7&amp;" ",FIND("$",F7))-FIND("$",F7))+0)/3</f>
        <v>1124.55</v>
      </c>
      <c r="H7" s="38" t="s">
        <v>27</v>
      </c>
      <c r="U7" s="30" t="s">
        <v>19</v>
      </c>
      <c r="V7" s="31">
        <f t="shared" si="0"/>
        <v>21311.89</v>
      </c>
    </row>
    <row r="8" spans="2:22" ht="72.599999999999994" thickBot="1" x14ac:dyDescent="0.35">
      <c r="B8" s="11">
        <v>45659</v>
      </c>
      <c r="C8" s="9" t="s">
        <v>15</v>
      </c>
      <c r="D8" s="9" t="str">
        <f>MID(F8, FIND("#",F8,1)-1,6)</f>
        <v xml:space="preserve"> #2952</v>
      </c>
      <c r="E8" s="9" t="s">
        <v>9</v>
      </c>
      <c r="F8" s="3" t="s">
        <v>32</v>
      </c>
      <c r="G8" s="7">
        <f t="shared" ref="G8:G31" si="1">IF(F8="","", MID(F8,FIND("$",F8),FIND(" ",F8&amp;" ",FIND("$",F8))-FIND("$",F8))+0)</f>
        <v>4500</v>
      </c>
      <c r="I8" s="47" t="s">
        <v>62</v>
      </c>
      <c r="J8" s="48"/>
      <c r="K8" s="48"/>
      <c r="L8" s="48"/>
      <c r="M8" s="48"/>
      <c r="N8" s="48"/>
      <c r="O8" s="49"/>
      <c r="P8" s="63">
        <f>SUMIF(E4:E164, "Security Deposit Payment", G4:G164)</f>
        <v>0</v>
      </c>
      <c r="Q8" s="64"/>
      <c r="U8" s="30" t="s">
        <v>20</v>
      </c>
      <c r="V8" s="31">
        <f t="shared" si="0"/>
        <v>1124.55</v>
      </c>
    </row>
    <row r="9" spans="2:22" ht="72.599999999999994" thickBot="1" x14ac:dyDescent="0.35">
      <c r="B9" s="11">
        <v>45659</v>
      </c>
      <c r="C9" s="9" t="s">
        <v>15</v>
      </c>
      <c r="D9" s="9" t="str">
        <f>MID(F9, FIND("#",F9,1)-1,6)</f>
        <v xml:space="preserve"> #1058</v>
      </c>
      <c r="E9" s="9" t="s">
        <v>9</v>
      </c>
      <c r="F9" s="3" t="s">
        <v>37</v>
      </c>
      <c r="G9" s="7">
        <f t="shared" si="1"/>
        <v>1609.38</v>
      </c>
      <c r="I9" s="18" t="s">
        <v>61</v>
      </c>
      <c r="J9" s="19"/>
      <c r="K9" s="19"/>
      <c r="L9" s="19"/>
      <c r="M9" s="19"/>
      <c r="N9" s="19"/>
      <c r="O9" s="19"/>
      <c r="P9" s="19"/>
      <c r="Q9" s="37">
        <f>21759.17</f>
        <v>21759.17</v>
      </c>
      <c r="U9" s="30" t="s">
        <v>21</v>
      </c>
      <c r="V9" s="31">
        <f t="shared" si="0"/>
        <v>0</v>
      </c>
    </row>
    <row r="10" spans="2:22" ht="72.599999999999994" thickBot="1" x14ac:dyDescent="0.35">
      <c r="B10" s="11">
        <v>45660</v>
      </c>
      <c r="C10" s="9" t="s">
        <v>15</v>
      </c>
      <c r="D10" s="9" t="s">
        <v>36</v>
      </c>
      <c r="E10" s="9" t="s">
        <v>9</v>
      </c>
      <c r="F10" s="3" t="s">
        <v>35</v>
      </c>
      <c r="G10" s="7">
        <f t="shared" si="1"/>
        <v>3151.55</v>
      </c>
      <c r="U10" s="30" t="s">
        <v>12</v>
      </c>
      <c r="V10" s="31">
        <f t="shared" si="0"/>
        <v>0</v>
      </c>
    </row>
    <row r="11" spans="2:22" ht="58.2" thickBot="1" x14ac:dyDescent="0.35">
      <c r="B11" s="11">
        <v>45660</v>
      </c>
      <c r="C11" s="9" t="s">
        <v>15</v>
      </c>
      <c r="D11" s="9" t="s">
        <v>39</v>
      </c>
      <c r="E11" s="9" t="s">
        <v>9</v>
      </c>
      <c r="F11" s="3" t="s">
        <v>38</v>
      </c>
      <c r="G11" s="7">
        <f t="shared" si="1"/>
        <v>1625</v>
      </c>
      <c r="I11" s="18" t="s">
        <v>34</v>
      </c>
      <c r="J11" s="19"/>
      <c r="K11" s="19"/>
      <c r="L11" s="19"/>
      <c r="M11" s="19"/>
      <c r="N11" s="19"/>
      <c r="O11" s="19"/>
      <c r="P11" s="19"/>
      <c r="Q11" s="20">
        <v>0</v>
      </c>
      <c r="U11" s="36" t="s">
        <v>14</v>
      </c>
      <c r="V11" s="31">
        <f t="shared" si="0"/>
        <v>0</v>
      </c>
    </row>
    <row r="12" spans="2:22" ht="100.8" x14ac:dyDescent="0.3">
      <c r="B12" s="11">
        <v>45664</v>
      </c>
      <c r="C12" s="9" t="s">
        <v>15</v>
      </c>
      <c r="D12" s="9" t="s">
        <v>41</v>
      </c>
      <c r="E12" s="9" t="s">
        <v>68</v>
      </c>
      <c r="F12" s="3" t="s">
        <v>40</v>
      </c>
      <c r="G12" s="7">
        <f t="shared" si="1"/>
        <v>75000</v>
      </c>
      <c r="U12" s="30" t="s">
        <v>13</v>
      </c>
      <c r="V12" s="31">
        <f t="shared" si="0"/>
        <v>0</v>
      </c>
    </row>
    <row r="13" spans="2:22" ht="72" x14ac:dyDescent="0.3">
      <c r="B13" s="11">
        <v>45664</v>
      </c>
      <c r="C13" s="9" t="s">
        <v>15</v>
      </c>
      <c r="D13" s="9" t="s">
        <v>28</v>
      </c>
      <c r="E13" s="9" t="s">
        <v>9</v>
      </c>
      <c r="F13" s="3" t="s">
        <v>42</v>
      </c>
      <c r="G13" s="7">
        <f t="shared" si="1"/>
        <v>4375</v>
      </c>
      <c r="U13" s="30" t="s">
        <v>22</v>
      </c>
      <c r="V13" s="31">
        <f t="shared" si="0"/>
        <v>0</v>
      </c>
    </row>
    <row r="14" spans="2:22" ht="57.6" x14ac:dyDescent="0.3">
      <c r="B14" s="11">
        <v>45664</v>
      </c>
      <c r="C14" s="9" t="s">
        <v>15</v>
      </c>
      <c r="D14" s="9" t="s">
        <v>44</v>
      </c>
      <c r="E14" s="9" t="s">
        <v>9</v>
      </c>
      <c r="F14" s="4" t="s">
        <v>43</v>
      </c>
      <c r="G14" s="7">
        <f t="shared" si="1"/>
        <v>2145.83</v>
      </c>
      <c r="U14" s="30" t="s">
        <v>23</v>
      </c>
      <c r="V14" s="31">
        <f t="shared" si="0"/>
        <v>0</v>
      </c>
    </row>
    <row r="15" spans="2:22" ht="72.599999999999994" thickBot="1" x14ac:dyDescent="0.35">
      <c r="B15" s="11">
        <v>45665</v>
      </c>
      <c r="C15" s="9" t="s">
        <v>15</v>
      </c>
      <c r="D15" s="9" t="s">
        <v>41</v>
      </c>
      <c r="E15" s="9" t="s">
        <v>9</v>
      </c>
      <c r="F15" s="4" t="s">
        <v>45</v>
      </c>
      <c r="G15" s="7">
        <f t="shared" si="1"/>
        <v>2186</v>
      </c>
      <c r="U15" s="40" t="s">
        <v>31</v>
      </c>
      <c r="V15" s="41">
        <f>SUM(V3:V14)</f>
        <v>126495.14</v>
      </c>
    </row>
    <row r="16" spans="2:22" ht="72" x14ac:dyDescent="0.3">
      <c r="B16" s="11">
        <v>45687</v>
      </c>
      <c r="C16" s="9" t="s">
        <v>16</v>
      </c>
      <c r="D16" s="9" t="str">
        <f>MID(F16, FIND("#",F16,1)-1,6)</f>
        <v xml:space="preserve"> #2953</v>
      </c>
      <c r="E16" s="9" t="s">
        <v>9</v>
      </c>
      <c r="F16" s="5" t="s">
        <v>46</v>
      </c>
      <c r="G16" s="7">
        <f t="shared" si="1"/>
        <v>4500</v>
      </c>
    </row>
    <row r="17" spans="2:7" ht="72" x14ac:dyDescent="0.3">
      <c r="B17" s="11">
        <v>45693</v>
      </c>
      <c r="C17" s="9" t="s">
        <v>16</v>
      </c>
      <c r="D17" s="9" t="s">
        <v>41</v>
      </c>
      <c r="E17" s="9" t="s">
        <v>9</v>
      </c>
      <c r="F17" s="5" t="s">
        <v>47</v>
      </c>
      <c r="G17" s="7">
        <f t="shared" si="1"/>
        <v>5000</v>
      </c>
    </row>
    <row r="18" spans="2:7" ht="72" x14ac:dyDescent="0.3">
      <c r="B18" s="11">
        <v>45691</v>
      </c>
      <c r="C18" s="9" t="s">
        <v>16</v>
      </c>
      <c r="D18" s="24" t="s">
        <v>28</v>
      </c>
      <c r="E18" s="9" t="s">
        <v>9</v>
      </c>
      <c r="F18" s="5" t="s">
        <v>49</v>
      </c>
      <c r="G18" s="7">
        <f>IF(F18="","", MID(F18,FIND("$",F18),FIND(" ",F18&amp;" ",FIND("$",F18))-FIND("$",F18))+0)</f>
        <v>4405.59</v>
      </c>
    </row>
    <row r="19" spans="2:7" ht="72" x14ac:dyDescent="0.3">
      <c r="B19" s="11">
        <v>45691</v>
      </c>
      <c r="C19" s="9" t="s">
        <v>16</v>
      </c>
      <c r="D19" s="9" t="s">
        <v>52</v>
      </c>
      <c r="E19" s="9" t="s">
        <v>9</v>
      </c>
      <c r="F19" s="5" t="s">
        <v>50</v>
      </c>
      <c r="G19" s="7">
        <f>IF(F19="","", MID(F19,FIND("$",F19),FIND(" ",F19&amp;" ",FIND("$",F19))-FIND("$",F19))+0)</f>
        <v>3151.55</v>
      </c>
    </row>
    <row r="20" spans="2:7" ht="57.6" x14ac:dyDescent="0.3">
      <c r="B20" s="11">
        <v>45691</v>
      </c>
      <c r="C20" s="9" t="s">
        <v>16</v>
      </c>
      <c r="D20" s="9" t="s">
        <v>44</v>
      </c>
      <c r="E20" s="9" t="s">
        <v>9</v>
      </c>
      <c r="F20" s="5" t="s">
        <v>51</v>
      </c>
      <c r="G20" s="7">
        <f>IF(F20="","", MID(F20,FIND("$",F20),FIND(" ",F20&amp;" ",FIND("$",F20))-FIND("$",F20))+0)</f>
        <v>2145.83</v>
      </c>
    </row>
    <row r="21" spans="2:7" ht="72" x14ac:dyDescent="0.3">
      <c r="B21" s="11">
        <v>45692</v>
      </c>
      <c r="C21" s="9" t="s">
        <v>16</v>
      </c>
      <c r="D21" s="9" t="str">
        <f>MID(F21, FIND("#",F21,1)-1,6)</f>
        <v xml:space="preserve"> #1060</v>
      </c>
      <c r="E21" s="9" t="s">
        <v>9</v>
      </c>
      <c r="F21" s="6" t="s">
        <v>48</v>
      </c>
      <c r="G21" s="7">
        <f t="shared" si="1"/>
        <v>1609.37</v>
      </c>
    </row>
    <row r="22" spans="2:7" ht="86.4" x14ac:dyDescent="0.3">
      <c r="B22" s="11">
        <v>45694</v>
      </c>
      <c r="C22" s="9" t="s">
        <v>16</v>
      </c>
      <c r="D22" s="9" t="s">
        <v>54</v>
      </c>
      <c r="E22" s="9" t="s">
        <v>9</v>
      </c>
      <c r="F22" s="5" t="s">
        <v>53</v>
      </c>
      <c r="G22" s="7">
        <f t="shared" si="1"/>
        <v>4375</v>
      </c>
    </row>
    <row r="23" spans="2:7" ht="100.8" x14ac:dyDescent="0.3">
      <c r="B23" s="11">
        <v>45709</v>
      </c>
      <c r="C23" s="9" t="s">
        <v>16</v>
      </c>
      <c r="D23" s="9" t="s">
        <v>41</v>
      </c>
      <c r="E23" s="9" t="s">
        <v>68</v>
      </c>
      <c r="F23" s="5" t="s">
        <v>55</v>
      </c>
      <c r="G23" s="7">
        <f t="shared" si="1"/>
        <v>75000</v>
      </c>
    </row>
    <row r="24" spans="2:7" ht="72" x14ac:dyDescent="0.3">
      <c r="B24" s="11">
        <v>45719</v>
      </c>
      <c r="C24" s="9" t="s">
        <v>17</v>
      </c>
      <c r="D24" s="9" t="s">
        <v>28</v>
      </c>
      <c r="E24" s="9" t="s">
        <v>9</v>
      </c>
      <c r="F24" s="5" t="s">
        <v>56</v>
      </c>
      <c r="G24" s="7">
        <f t="shared" si="1"/>
        <v>4405.59</v>
      </c>
    </row>
    <row r="25" spans="2:7" ht="72" x14ac:dyDescent="0.3">
      <c r="B25" s="11">
        <v>45719</v>
      </c>
      <c r="C25" s="9" t="s">
        <v>17</v>
      </c>
      <c r="D25" s="9" t="str">
        <f>MID(F25, FIND("#",F25,1)-1,6)</f>
        <v xml:space="preserve"> #1062</v>
      </c>
      <c r="E25" s="9" t="s">
        <v>9</v>
      </c>
      <c r="F25" s="5" t="s">
        <v>57</v>
      </c>
      <c r="G25" s="7">
        <f t="shared" si="1"/>
        <v>1609.5</v>
      </c>
    </row>
    <row r="26" spans="2:7" ht="72" x14ac:dyDescent="0.3">
      <c r="B26" s="11">
        <v>45719</v>
      </c>
      <c r="C26" s="9" t="s">
        <v>17</v>
      </c>
      <c r="D26" s="9" t="str">
        <f>MID(F26, FIND("#",F26,1)-1,6)</f>
        <v xml:space="preserve"> #2958</v>
      </c>
      <c r="E26" s="9" t="s">
        <v>9</v>
      </c>
      <c r="F26" s="5" t="s">
        <v>58</v>
      </c>
      <c r="G26" s="7">
        <f t="shared" si="1"/>
        <v>4500</v>
      </c>
    </row>
    <row r="27" spans="2:7" ht="57.6" x14ac:dyDescent="0.3">
      <c r="B27" s="11">
        <v>45719</v>
      </c>
      <c r="C27" s="9" t="s">
        <v>17</v>
      </c>
      <c r="D27" s="9" t="s">
        <v>44</v>
      </c>
      <c r="E27" s="9" t="s">
        <v>9</v>
      </c>
      <c r="F27" s="5" t="s">
        <v>59</v>
      </c>
      <c r="G27" s="7">
        <f t="shared" si="1"/>
        <v>2145.83</v>
      </c>
    </row>
    <row r="28" spans="2:7" ht="86.4" x14ac:dyDescent="0.3">
      <c r="B28" s="11">
        <v>45720</v>
      </c>
      <c r="C28" s="9" t="s">
        <v>17</v>
      </c>
      <c r="D28" s="9" t="s">
        <v>41</v>
      </c>
      <c r="E28" s="9" t="s">
        <v>9</v>
      </c>
      <c r="F28" s="5" t="s">
        <v>60</v>
      </c>
      <c r="G28" s="7">
        <f t="shared" si="1"/>
        <v>5000</v>
      </c>
    </row>
    <row r="29" spans="2:7" ht="72" x14ac:dyDescent="0.3">
      <c r="B29" s="11">
        <v>45721</v>
      </c>
      <c r="C29" s="9" t="s">
        <v>17</v>
      </c>
      <c r="D29" s="9" t="str">
        <f>MID(F29, FIND("#",F29,1)-1,6)</f>
        <v xml:space="preserve"> #9754</v>
      </c>
      <c r="E29" s="9" t="s">
        <v>9</v>
      </c>
      <c r="F29" s="5" t="s">
        <v>63</v>
      </c>
      <c r="G29" s="7">
        <f t="shared" si="1"/>
        <v>3151.55</v>
      </c>
    </row>
    <row r="30" spans="2:7" ht="72" x14ac:dyDescent="0.3">
      <c r="B30" s="11">
        <v>45722</v>
      </c>
      <c r="C30" s="9" t="s">
        <v>17</v>
      </c>
      <c r="D30" s="9" t="s">
        <v>65</v>
      </c>
      <c r="E30" s="9" t="s">
        <v>9</v>
      </c>
      <c r="F30" s="5" t="s">
        <v>64</v>
      </c>
      <c r="G30" s="7">
        <f t="shared" si="1"/>
        <v>4375</v>
      </c>
    </row>
    <row r="31" spans="2:7" ht="86.4" x14ac:dyDescent="0.3">
      <c r="B31" s="11">
        <v>45737</v>
      </c>
      <c r="C31" s="9" t="s">
        <v>17</v>
      </c>
      <c r="D31" s="9" t="s">
        <v>41</v>
      </c>
      <c r="E31" s="9" t="s">
        <v>68</v>
      </c>
      <c r="F31" s="5" t="s">
        <v>67</v>
      </c>
      <c r="G31" s="7">
        <f t="shared" si="1"/>
        <v>50000</v>
      </c>
    </row>
    <row r="32" spans="2:7" ht="57.6" x14ac:dyDescent="0.3">
      <c r="B32" s="11">
        <v>45748</v>
      </c>
      <c r="C32" s="9" t="s">
        <v>18</v>
      </c>
      <c r="D32" s="9" t="s">
        <v>44</v>
      </c>
      <c r="E32" s="9" t="s">
        <v>9</v>
      </c>
      <c r="F32" s="5" t="s">
        <v>80</v>
      </c>
      <c r="G32" s="7">
        <f>IF(F32="","", MID(F32,FIND("$",F32),FIND(" ",F32&amp;" ",FIND("$",F32))-FIND("$",F32))+0)</f>
        <v>2145.83</v>
      </c>
    </row>
    <row r="33" spans="2:8" ht="72" x14ac:dyDescent="0.3">
      <c r="B33" s="11">
        <v>45748</v>
      </c>
      <c r="C33" s="9" t="s">
        <v>18</v>
      </c>
      <c r="D33" s="9" t="str">
        <f>MID(F33, FIND("#",F33,1)-1,6)</f>
        <v xml:space="preserve"> #5044</v>
      </c>
      <c r="E33" s="9" t="s">
        <v>9</v>
      </c>
      <c r="F33" s="5" t="s">
        <v>77</v>
      </c>
      <c r="G33" s="7">
        <f>IF(F33="","", MID(F33,FIND("$",F33),FIND(" ",F33&amp;" ",FIND("$",F33))-FIND("$",F33))+0)/3</f>
        <v>1124.55</v>
      </c>
      <c r="H33" s="38" t="s">
        <v>27</v>
      </c>
    </row>
    <row r="34" spans="2:8" ht="72" x14ac:dyDescent="0.3">
      <c r="B34" s="11">
        <v>45748</v>
      </c>
      <c r="C34" s="9" t="s">
        <v>19</v>
      </c>
      <c r="D34" s="9" t="str">
        <f>MID(F34, FIND("#",F34,1)-1,6)</f>
        <v xml:space="preserve"> #5044</v>
      </c>
      <c r="E34" s="9" t="s">
        <v>9</v>
      </c>
      <c r="F34" s="5" t="s">
        <v>77</v>
      </c>
      <c r="G34" s="7">
        <f>IF(F34="","", MID(F34,FIND("$",F34),FIND(" ",F34&amp;" ",FIND("$",F34))-FIND("$",F34))+0)/3</f>
        <v>1124.55</v>
      </c>
      <c r="H34" s="38" t="s">
        <v>27</v>
      </c>
    </row>
    <row r="35" spans="2:8" ht="72" x14ac:dyDescent="0.3">
      <c r="B35" s="11">
        <v>45748</v>
      </c>
      <c r="C35" s="9" t="s">
        <v>20</v>
      </c>
      <c r="D35" s="9" t="str">
        <f>MID(F35, FIND("#",F35,1)-1,6)</f>
        <v xml:space="preserve"> #5044</v>
      </c>
      <c r="E35" s="9" t="s">
        <v>9</v>
      </c>
      <c r="F35" s="5" t="s">
        <v>77</v>
      </c>
      <c r="G35" s="7">
        <f>IF(F35="","", MID(F35,FIND("$",F35),FIND(" ",F35&amp;" ",FIND("$",F35))-FIND("$",F35))+0)/3</f>
        <v>1124.55</v>
      </c>
      <c r="H35" s="38" t="s">
        <v>27</v>
      </c>
    </row>
    <row r="36" spans="2:8" ht="72" x14ac:dyDescent="0.3">
      <c r="B36" s="11">
        <v>45748</v>
      </c>
      <c r="C36" s="9" t="s">
        <v>18</v>
      </c>
      <c r="D36" s="9" t="str">
        <f>MID(F36, FIND("#",F36,1)-1,6)</f>
        <v xml:space="preserve"> #9754</v>
      </c>
      <c r="E36" s="9" t="s">
        <v>9</v>
      </c>
      <c r="F36" s="5" t="s">
        <v>70</v>
      </c>
      <c r="G36" s="7">
        <f>IF(F36="","", MID(F36,FIND("$",F36),FIND(" ",F36&amp;" ",FIND("$",F36))-FIND("$",F36))+0)</f>
        <v>3151.55</v>
      </c>
    </row>
    <row r="37" spans="2:8" ht="72" x14ac:dyDescent="0.3">
      <c r="B37" s="11">
        <v>45748</v>
      </c>
      <c r="C37" s="9" t="s">
        <v>18</v>
      </c>
      <c r="D37" s="9" t="str">
        <f>MID(F37, FIND("#",F37,1)-1,6)</f>
        <v xml:space="preserve"> #2959</v>
      </c>
      <c r="E37" s="9" t="s">
        <v>9</v>
      </c>
      <c r="F37" s="5" t="s">
        <v>71</v>
      </c>
      <c r="G37" s="7">
        <f>IF(F37="","", MID(F37,FIND("$",F37),FIND(" ",F37&amp;" ",FIND("$",F37))-FIND("$",F37))+0)</f>
        <v>4500</v>
      </c>
    </row>
    <row r="38" spans="2:8" ht="57.6" x14ac:dyDescent="0.3">
      <c r="B38" s="11">
        <v>45749</v>
      </c>
      <c r="C38" s="9" t="s">
        <v>18</v>
      </c>
      <c r="D38" s="9" t="s">
        <v>74</v>
      </c>
      <c r="E38" s="9" t="s">
        <v>9</v>
      </c>
      <c r="F38" s="5" t="s">
        <v>75</v>
      </c>
      <c r="G38" s="7">
        <f>IF(F38="","", MID(F38,FIND("$",F38),FIND(" ",F38&amp;" ",FIND("$",F38))-FIND("$",F38))+0)</f>
        <v>1609.37</v>
      </c>
    </row>
    <row r="39" spans="2:8" ht="57.6" x14ac:dyDescent="0.3">
      <c r="B39" s="11">
        <v>45750</v>
      </c>
      <c r="C39" s="9" t="s">
        <v>18</v>
      </c>
      <c r="D39" s="9" t="s">
        <v>28</v>
      </c>
      <c r="E39" s="9" t="s">
        <v>9</v>
      </c>
      <c r="F39" s="5" t="s">
        <v>72</v>
      </c>
      <c r="G39" s="7">
        <f t="shared" ref="G39" si="2">IF(F39="","", MID(F39,FIND("$",F39),FIND(" ",F39&amp;" ",FIND("$",F39))-FIND("$",F39))+0)</f>
        <v>4405.59</v>
      </c>
    </row>
    <row r="40" spans="2:8" ht="72" x14ac:dyDescent="0.3">
      <c r="B40" s="11">
        <v>45751</v>
      </c>
      <c r="C40" s="9" t="s">
        <v>18</v>
      </c>
      <c r="D40" s="9" t="s">
        <v>41</v>
      </c>
      <c r="E40" s="9" t="s">
        <v>9</v>
      </c>
      <c r="F40" s="5" t="s">
        <v>69</v>
      </c>
      <c r="G40" s="7">
        <f>IF(F40="","", MID(F40,FIND("$",F40),FIND(" ",F40&amp;" ",FIND("$",F40))-FIND("$",F40))+0)</f>
        <v>5000</v>
      </c>
    </row>
    <row r="41" spans="2:8" ht="72" x14ac:dyDescent="0.3">
      <c r="B41" s="11">
        <v>45755</v>
      </c>
      <c r="C41" s="9" t="s">
        <v>18</v>
      </c>
      <c r="D41" s="9" t="s">
        <v>28</v>
      </c>
      <c r="E41" s="9" t="s">
        <v>9</v>
      </c>
      <c r="F41" s="5" t="s">
        <v>73</v>
      </c>
      <c r="G41" s="7">
        <f>IF(F41="","", MID(F41,FIND("$",F41),FIND(" ",F41&amp;" ",FIND("$",F41))-FIND("$",F41))+0)</f>
        <v>4375</v>
      </c>
    </row>
    <row r="42" spans="2:8" ht="86.4" x14ac:dyDescent="0.3">
      <c r="B42" s="11">
        <v>45768</v>
      </c>
      <c r="C42" s="9" t="s">
        <v>18</v>
      </c>
      <c r="D42" s="9" t="s">
        <v>41</v>
      </c>
      <c r="E42" s="9" t="s">
        <v>68</v>
      </c>
      <c r="F42" s="5" t="s">
        <v>76</v>
      </c>
      <c r="G42" s="46">
        <f>IF(F42="","", MID(F42,FIND("$",F42),FIND(" ",F42&amp;" ",FIND("$",F42))-FIND("$",F42))+0)</f>
        <v>60000</v>
      </c>
    </row>
    <row r="43" spans="2:8" ht="57.6" x14ac:dyDescent="0.3">
      <c r="B43" s="11">
        <v>45778</v>
      </c>
      <c r="C43" s="9" t="s">
        <v>19</v>
      </c>
      <c r="D43" s="9" t="s">
        <v>44</v>
      </c>
      <c r="E43" s="9" t="s">
        <v>9</v>
      </c>
      <c r="F43" s="5" t="s">
        <v>79</v>
      </c>
      <c r="G43" s="7">
        <f>IF(F43="","", MID(F43,FIND("$",F43),FIND(" ",F43&amp;" ",FIND("$",F43))-FIND("$",F43))+0)</f>
        <v>2145.83</v>
      </c>
    </row>
    <row r="44" spans="2:8" ht="72" x14ac:dyDescent="0.3">
      <c r="B44" s="11">
        <v>45778</v>
      </c>
      <c r="C44" s="9" t="s">
        <v>19</v>
      </c>
      <c r="D44" s="9" t="str">
        <f>MID(F44, FIND("#",F44,1)-1,6)</f>
        <v xml:space="preserve"> #9754</v>
      </c>
      <c r="E44" s="9" t="s">
        <v>9</v>
      </c>
      <c r="F44" s="5" t="s">
        <v>78</v>
      </c>
      <c r="G44" s="7">
        <f>IF(F44="","", MID(F44,FIND("$",F44),FIND(" ",F44&amp;" ",FIND("$",F44))-FIND("$",F44))+0)</f>
        <v>3151.55</v>
      </c>
    </row>
    <row r="45" spans="2:8" ht="57.6" x14ac:dyDescent="0.3">
      <c r="B45" s="11">
        <v>45778</v>
      </c>
      <c r="C45" s="9" t="s">
        <v>19</v>
      </c>
      <c r="D45" s="9" t="s">
        <v>28</v>
      </c>
      <c r="E45" s="9" t="s">
        <v>9</v>
      </c>
      <c r="F45" s="5" t="s">
        <v>82</v>
      </c>
      <c r="G45" s="7">
        <f t="shared" ref="G45" si="3">IF(F45="","", MID(F45,FIND("$",F45),FIND(" ",F45&amp;" ",FIND("$",F45))-FIND("$",F45))+0)</f>
        <v>4405.59</v>
      </c>
    </row>
    <row r="46" spans="2:8" ht="72" x14ac:dyDescent="0.3">
      <c r="B46" s="11">
        <v>45778</v>
      </c>
      <c r="C46" s="9" t="s">
        <v>19</v>
      </c>
      <c r="D46" s="9" t="str">
        <f>MID(F46, FIND("#",F46,1)-1,6)</f>
        <v xml:space="preserve"> #2969</v>
      </c>
      <c r="E46" s="9" t="s">
        <v>9</v>
      </c>
      <c r="F46" s="5" t="s">
        <v>81</v>
      </c>
      <c r="G46" s="7">
        <f>IF(F46="","", MID(F46,FIND("$",F46),FIND(" ",F46&amp;" ",FIND("$",F46))-FIND("$",F46))+0)</f>
        <v>4500</v>
      </c>
    </row>
    <row r="47" spans="2:8" ht="72" x14ac:dyDescent="0.3">
      <c r="B47" s="11">
        <v>45778</v>
      </c>
      <c r="C47" s="9" t="s">
        <v>19</v>
      </c>
      <c r="D47" s="9" t="s">
        <v>65</v>
      </c>
      <c r="E47" s="9" t="s">
        <v>9</v>
      </c>
      <c r="F47" s="5" t="s">
        <v>83</v>
      </c>
      <c r="G47" s="7">
        <f t="shared" ref="G47" si="4">IF(F47="","", MID(F47,FIND("$",F47),FIND(" ",F47&amp;" ",FIND("$",F47))-FIND("$",F47))+0)</f>
        <v>4375</v>
      </c>
    </row>
    <row r="48" spans="2:8" ht="57.6" x14ac:dyDescent="0.3">
      <c r="B48" s="11">
        <v>45778</v>
      </c>
      <c r="C48" s="9" t="s">
        <v>19</v>
      </c>
      <c r="D48" s="9" t="s">
        <v>84</v>
      </c>
      <c r="E48" s="9" t="s">
        <v>9</v>
      </c>
      <c r="F48" s="5" t="s">
        <v>85</v>
      </c>
      <c r="G48" s="7">
        <f>IF(F48="","", MID(F48,FIND("$",F48),FIND(" ",F48&amp;" ",FIND("$",F48))-FIND("$",F48))+0)</f>
        <v>1609.37</v>
      </c>
    </row>
    <row r="49" spans="2:7" x14ac:dyDescent="0.3">
      <c r="B49" s="11"/>
      <c r="C49" s="9"/>
      <c r="D49" s="9"/>
      <c r="E49" s="9"/>
      <c r="F49" s="5"/>
      <c r="G49" s="7"/>
    </row>
    <row r="50" spans="2:7" x14ac:dyDescent="0.3">
      <c r="B50" s="11"/>
      <c r="C50" s="9"/>
      <c r="D50" s="9"/>
      <c r="E50" s="9"/>
      <c r="F50" s="5"/>
      <c r="G50" s="7"/>
    </row>
    <row r="51" spans="2:7" x14ac:dyDescent="0.3">
      <c r="B51" s="11"/>
      <c r="C51" s="9"/>
      <c r="D51" s="9"/>
      <c r="E51" s="9"/>
      <c r="F51" s="5"/>
      <c r="G51" s="7"/>
    </row>
    <row r="52" spans="2:7" x14ac:dyDescent="0.3">
      <c r="B52" s="11"/>
      <c r="C52" s="9"/>
      <c r="D52" s="9"/>
      <c r="E52" s="9"/>
      <c r="F52" s="5"/>
      <c r="G52" s="7"/>
    </row>
    <row r="53" spans="2:7" x14ac:dyDescent="0.3">
      <c r="B53" s="11"/>
      <c r="C53" s="9"/>
      <c r="D53" s="9"/>
      <c r="E53" s="9"/>
      <c r="F53" s="5"/>
      <c r="G53" s="7"/>
    </row>
    <row r="54" spans="2:7" x14ac:dyDescent="0.3">
      <c r="B54" s="11"/>
      <c r="C54" s="9"/>
      <c r="D54" s="9"/>
      <c r="E54" s="9"/>
      <c r="F54" s="5"/>
      <c r="G54" s="7"/>
    </row>
    <row r="55" spans="2:7" x14ac:dyDescent="0.3">
      <c r="B55" s="11"/>
      <c r="C55" s="9"/>
      <c r="D55" s="9"/>
      <c r="E55" s="9"/>
      <c r="F55" s="5"/>
      <c r="G55" s="7"/>
    </row>
    <row r="56" spans="2:7" x14ac:dyDescent="0.3">
      <c r="B56" s="11"/>
      <c r="C56" s="9"/>
      <c r="D56" s="9"/>
      <c r="E56" s="9"/>
      <c r="F56" s="5"/>
      <c r="G56" s="7"/>
    </row>
    <row r="57" spans="2:7" x14ac:dyDescent="0.3">
      <c r="B57" s="11"/>
      <c r="C57" s="9"/>
      <c r="D57" s="9"/>
      <c r="E57" s="9"/>
      <c r="F57" s="5"/>
      <c r="G57" s="7"/>
    </row>
    <row r="58" spans="2:7" x14ac:dyDescent="0.3">
      <c r="B58" s="11"/>
      <c r="C58" s="9"/>
      <c r="D58" s="9"/>
      <c r="E58" s="9"/>
      <c r="F58" s="5"/>
      <c r="G58" s="7"/>
    </row>
    <row r="59" spans="2:7" x14ac:dyDescent="0.3">
      <c r="B59" s="11"/>
      <c r="C59" s="9"/>
      <c r="D59" s="9"/>
      <c r="E59" s="9"/>
      <c r="F59" s="5"/>
      <c r="G59" s="7"/>
    </row>
    <row r="60" spans="2:7" x14ac:dyDescent="0.3">
      <c r="B60" s="11"/>
      <c r="C60" s="9"/>
      <c r="D60" s="9"/>
      <c r="E60" s="9"/>
      <c r="F60" s="5"/>
      <c r="G60" s="7"/>
    </row>
    <row r="61" spans="2:7" x14ac:dyDescent="0.3">
      <c r="B61" s="11"/>
      <c r="C61" s="9"/>
      <c r="D61" s="9"/>
      <c r="E61" s="9"/>
      <c r="F61" s="5"/>
      <c r="G61" s="7"/>
    </row>
    <row r="62" spans="2:7" x14ac:dyDescent="0.3">
      <c r="B62" s="11"/>
      <c r="C62" s="9"/>
      <c r="D62" s="9"/>
      <c r="E62" s="9"/>
      <c r="F62" s="5"/>
      <c r="G62" s="7"/>
    </row>
    <row r="63" spans="2:7" x14ac:dyDescent="0.3">
      <c r="B63" s="11"/>
      <c r="C63" s="9"/>
      <c r="D63" s="9"/>
      <c r="E63" s="9"/>
      <c r="F63" s="5"/>
      <c r="G63" s="7"/>
    </row>
    <row r="64" spans="2:7" x14ac:dyDescent="0.3">
      <c r="B64" s="11"/>
      <c r="C64" s="9"/>
      <c r="D64" s="9"/>
      <c r="E64" s="9"/>
      <c r="F64" s="5"/>
      <c r="G64" s="7"/>
    </row>
    <row r="65" spans="2:7" ht="15" thickBot="1" x14ac:dyDescent="0.35">
      <c r="B65" s="27"/>
      <c r="C65" s="10"/>
      <c r="D65" s="10"/>
      <c r="E65" s="10"/>
      <c r="F65" s="8"/>
      <c r="G65" s="17"/>
    </row>
    <row r="66" spans="2:7" x14ac:dyDescent="0.3">
      <c r="B66" s="42"/>
      <c r="C66" s="43"/>
      <c r="D66" s="43"/>
      <c r="E66" s="43"/>
      <c r="F66" s="44"/>
      <c r="G66" s="45"/>
    </row>
    <row r="67" spans="2:7" x14ac:dyDescent="0.3">
      <c r="B67" s="11"/>
      <c r="C67" s="9"/>
      <c r="D67" s="9"/>
      <c r="E67" s="9"/>
      <c r="F67" s="5"/>
      <c r="G67" s="7"/>
    </row>
    <row r="68" spans="2:7" x14ac:dyDescent="0.3">
      <c r="B68" s="11"/>
      <c r="C68" s="9"/>
      <c r="D68" s="9"/>
      <c r="E68" s="9"/>
      <c r="F68" s="5"/>
      <c r="G68" s="7"/>
    </row>
    <row r="69" spans="2:7" x14ac:dyDescent="0.3">
      <c r="B69" s="11"/>
      <c r="C69" s="9"/>
      <c r="D69" s="9"/>
      <c r="E69" s="9"/>
      <c r="F69" s="5"/>
      <c r="G69" s="7"/>
    </row>
    <row r="70" spans="2:7" x14ac:dyDescent="0.3">
      <c r="B70" s="11"/>
      <c r="C70" s="9"/>
      <c r="D70" s="9"/>
      <c r="E70" s="9"/>
      <c r="F70" s="5"/>
      <c r="G70" s="7"/>
    </row>
    <row r="71" spans="2:7" x14ac:dyDescent="0.3">
      <c r="B71" s="11"/>
      <c r="C71" s="9"/>
      <c r="D71" s="9"/>
      <c r="E71" s="9"/>
      <c r="F71" s="5"/>
      <c r="G71" s="7"/>
    </row>
    <row r="72" spans="2:7" x14ac:dyDescent="0.3">
      <c r="B72" s="11"/>
      <c r="C72" s="9"/>
      <c r="D72" s="9"/>
      <c r="E72" s="9"/>
      <c r="F72" s="5"/>
      <c r="G72" s="7"/>
    </row>
    <row r="73" spans="2:7" x14ac:dyDescent="0.3">
      <c r="B73" s="11"/>
      <c r="C73" s="9"/>
      <c r="D73" s="9"/>
      <c r="E73" s="9"/>
      <c r="F73" s="5"/>
      <c r="G73" s="7"/>
    </row>
    <row r="74" spans="2:7" x14ac:dyDescent="0.3">
      <c r="B74" s="11"/>
      <c r="C74" s="9"/>
      <c r="D74" s="9"/>
      <c r="E74" s="9"/>
      <c r="F74" s="5"/>
      <c r="G74" s="7"/>
    </row>
    <row r="75" spans="2:7" x14ac:dyDescent="0.3">
      <c r="B75" s="11"/>
      <c r="C75" s="9"/>
      <c r="D75" s="9"/>
      <c r="E75" s="9"/>
      <c r="F75" s="5"/>
      <c r="G75" s="7"/>
    </row>
    <row r="76" spans="2:7" x14ac:dyDescent="0.3">
      <c r="B76" s="11"/>
      <c r="C76" s="9"/>
      <c r="D76" s="9"/>
      <c r="E76" s="9"/>
      <c r="F76" s="5"/>
      <c r="G76" s="7"/>
    </row>
    <row r="77" spans="2:7" x14ac:dyDescent="0.3">
      <c r="B77" s="11"/>
      <c r="C77" s="9"/>
      <c r="D77" s="9"/>
      <c r="E77" s="9"/>
      <c r="F77" s="5"/>
      <c r="G77" s="7"/>
    </row>
    <row r="78" spans="2:7" x14ac:dyDescent="0.3">
      <c r="B78" s="11"/>
      <c r="C78" s="9"/>
      <c r="D78" s="9"/>
      <c r="E78" s="9"/>
      <c r="F78" s="5"/>
      <c r="G78" s="7"/>
    </row>
    <row r="79" spans="2:7" x14ac:dyDescent="0.3">
      <c r="B79" s="11"/>
      <c r="C79" s="9"/>
      <c r="D79" s="9"/>
      <c r="E79" s="9"/>
      <c r="F79" s="5"/>
      <c r="G79" s="7"/>
    </row>
    <row r="80" spans="2:7" x14ac:dyDescent="0.3">
      <c r="B80" s="11"/>
      <c r="C80" s="9"/>
      <c r="D80" s="9"/>
      <c r="E80" s="9"/>
      <c r="F80" s="5"/>
      <c r="G80" s="7"/>
    </row>
    <row r="81" spans="2:7" x14ac:dyDescent="0.3">
      <c r="B81" s="11"/>
      <c r="C81" s="9"/>
      <c r="D81" s="9"/>
      <c r="E81" s="9"/>
      <c r="F81" s="5"/>
      <c r="G81" s="7"/>
    </row>
    <row r="82" spans="2:7" x14ac:dyDescent="0.3">
      <c r="B82" s="11"/>
      <c r="C82" s="9"/>
      <c r="D82" s="9"/>
      <c r="E82" s="9"/>
      <c r="F82" s="5"/>
      <c r="G82" s="7"/>
    </row>
    <row r="83" spans="2:7" x14ac:dyDescent="0.3">
      <c r="B83" s="11"/>
      <c r="C83" s="9"/>
      <c r="D83" s="9"/>
      <c r="E83" s="9"/>
      <c r="F83" s="5"/>
      <c r="G83" s="7"/>
    </row>
    <row r="84" spans="2:7" x14ac:dyDescent="0.3">
      <c r="B84" s="11"/>
      <c r="C84" s="9"/>
      <c r="D84" s="9"/>
      <c r="E84" s="9"/>
      <c r="F84" s="5"/>
      <c r="G84" s="7"/>
    </row>
    <row r="85" spans="2:7" x14ac:dyDescent="0.3">
      <c r="B85" s="11"/>
      <c r="C85" s="9"/>
      <c r="D85" s="9"/>
      <c r="E85" s="9"/>
      <c r="F85" s="5"/>
      <c r="G85" s="7"/>
    </row>
    <row r="86" spans="2:7" x14ac:dyDescent="0.3">
      <c r="B86" s="11"/>
      <c r="C86" s="9"/>
      <c r="D86" s="9"/>
      <c r="E86" s="9"/>
      <c r="F86" s="5"/>
      <c r="G86" s="7"/>
    </row>
    <row r="87" spans="2:7" x14ac:dyDescent="0.3">
      <c r="B87" s="11"/>
      <c r="C87" s="9"/>
      <c r="D87" s="9"/>
      <c r="E87" s="9"/>
      <c r="F87" s="5"/>
      <c r="G87" s="7"/>
    </row>
    <row r="88" spans="2:7" x14ac:dyDescent="0.3">
      <c r="B88" s="11"/>
      <c r="C88" s="9"/>
      <c r="D88" s="9"/>
      <c r="E88" s="9"/>
      <c r="F88" s="5"/>
      <c r="G88" s="7"/>
    </row>
    <row r="89" spans="2:7" x14ac:dyDescent="0.3">
      <c r="B89" s="11"/>
      <c r="C89" s="9"/>
      <c r="D89" s="9"/>
      <c r="E89" s="9"/>
      <c r="F89" s="5"/>
      <c r="G89" s="7"/>
    </row>
    <row r="90" spans="2:7" x14ac:dyDescent="0.3">
      <c r="B90" s="11"/>
      <c r="C90" s="9"/>
      <c r="D90" s="9"/>
      <c r="E90" s="9"/>
      <c r="F90" s="5"/>
      <c r="G90" s="7"/>
    </row>
    <row r="91" spans="2:7" x14ac:dyDescent="0.3">
      <c r="B91" s="11"/>
      <c r="C91" s="9"/>
      <c r="D91" s="9"/>
      <c r="E91" s="9"/>
      <c r="F91" s="5"/>
      <c r="G91" s="7"/>
    </row>
    <row r="92" spans="2:7" x14ac:dyDescent="0.3">
      <c r="B92" s="11"/>
      <c r="C92" s="9"/>
      <c r="D92" s="9"/>
      <c r="E92" s="9"/>
      <c r="F92" s="5"/>
      <c r="G92" s="7"/>
    </row>
    <row r="93" spans="2:7" x14ac:dyDescent="0.3">
      <c r="B93" s="11"/>
      <c r="C93" s="9"/>
      <c r="D93" s="9"/>
      <c r="E93" s="9"/>
      <c r="F93" s="5"/>
      <c r="G93" s="7"/>
    </row>
    <row r="94" spans="2:7" x14ac:dyDescent="0.3">
      <c r="B94" s="11"/>
      <c r="C94" s="9"/>
      <c r="D94" s="9"/>
      <c r="E94" s="9"/>
      <c r="F94" s="5"/>
      <c r="G94" s="7"/>
    </row>
    <row r="95" spans="2:7" x14ac:dyDescent="0.3">
      <c r="B95" s="11"/>
      <c r="C95" s="9"/>
      <c r="D95" s="9"/>
      <c r="E95" s="9"/>
      <c r="F95" s="5"/>
      <c r="G95" s="7"/>
    </row>
    <row r="96" spans="2:7" x14ac:dyDescent="0.3">
      <c r="B96" s="11"/>
      <c r="C96" s="9"/>
      <c r="D96" s="9"/>
      <c r="E96" s="9"/>
      <c r="F96" s="5"/>
      <c r="G96" s="7"/>
    </row>
    <row r="97" spans="2:7" x14ac:dyDescent="0.3">
      <c r="B97" s="11"/>
      <c r="C97" s="9"/>
      <c r="D97" s="9"/>
      <c r="E97" s="9"/>
      <c r="F97" s="5"/>
      <c r="G97" s="7"/>
    </row>
    <row r="98" spans="2:7" x14ac:dyDescent="0.3">
      <c r="B98" s="11"/>
      <c r="C98" s="9"/>
      <c r="D98" s="9"/>
      <c r="E98" s="9"/>
      <c r="F98" s="5"/>
      <c r="G98" s="7"/>
    </row>
    <row r="99" spans="2:7" x14ac:dyDescent="0.3">
      <c r="B99" s="11"/>
      <c r="C99" s="9"/>
      <c r="D99" s="9"/>
      <c r="E99" s="9"/>
      <c r="F99" s="5"/>
      <c r="G99" s="7"/>
    </row>
    <row r="100" spans="2:7" x14ac:dyDescent="0.3">
      <c r="B100" s="11"/>
      <c r="C100" s="9"/>
      <c r="D100" s="9"/>
      <c r="E100" s="9"/>
      <c r="F100" s="5"/>
      <c r="G100" s="7"/>
    </row>
    <row r="101" spans="2:7" x14ac:dyDescent="0.3">
      <c r="B101" s="11"/>
      <c r="C101" s="9"/>
      <c r="D101" s="9"/>
      <c r="E101" s="9"/>
      <c r="F101" s="5"/>
      <c r="G101" s="7"/>
    </row>
    <row r="102" spans="2:7" x14ac:dyDescent="0.3">
      <c r="B102" s="11"/>
      <c r="C102" s="9"/>
      <c r="D102" s="9"/>
      <c r="E102" s="9"/>
      <c r="F102" s="5"/>
      <c r="G102" s="7"/>
    </row>
    <row r="103" spans="2:7" x14ac:dyDescent="0.3">
      <c r="B103" s="11"/>
      <c r="C103" s="9"/>
      <c r="D103" s="9"/>
      <c r="E103" s="9"/>
      <c r="F103" s="5"/>
      <c r="G103" s="7"/>
    </row>
    <row r="104" spans="2:7" x14ac:dyDescent="0.3">
      <c r="B104" s="11"/>
      <c r="C104" s="9"/>
      <c r="D104" s="9"/>
      <c r="E104" s="9"/>
      <c r="F104" s="5"/>
      <c r="G104" s="7"/>
    </row>
    <row r="105" spans="2:7" x14ac:dyDescent="0.3">
      <c r="B105" s="11"/>
      <c r="C105" s="9"/>
      <c r="D105" s="9"/>
      <c r="E105" s="9"/>
      <c r="F105" s="5"/>
      <c r="G105" s="7"/>
    </row>
    <row r="106" spans="2:7" x14ac:dyDescent="0.3">
      <c r="B106" s="11"/>
      <c r="C106" s="9"/>
      <c r="D106" s="9"/>
      <c r="E106" s="9"/>
      <c r="F106" s="5"/>
      <c r="G106" s="7"/>
    </row>
    <row r="107" spans="2:7" x14ac:dyDescent="0.3">
      <c r="B107" s="11"/>
      <c r="C107" s="9"/>
      <c r="D107" s="9"/>
      <c r="E107" s="9"/>
      <c r="F107" s="5"/>
      <c r="G107" s="7"/>
    </row>
    <row r="108" spans="2:7" x14ac:dyDescent="0.3">
      <c r="B108" s="11"/>
      <c r="C108" s="9"/>
      <c r="D108" s="9"/>
      <c r="E108" s="9"/>
      <c r="F108" s="5"/>
      <c r="G108" s="7"/>
    </row>
    <row r="109" spans="2:7" x14ac:dyDescent="0.3">
      <c r="B109" s="11"/>
      <c r="C109" s="9"/>
      <c r="D109" s="9"/>
      <c r="E109" s="9"/>
      <c r="F109" s="5"/>
      <c r="G109" s="7"/>
    </row>
    <row r="110" spans="2:7" x14ac:dyDescent="0.3">
      <c r="B110" s="11"/>
      <c r="C110" s="9"/>
      <c r="D110" s="9"/>
      <c r="E110" s="9"/>
      <c r="F110" s="5"/>
      <c r="G110" s="7"/>
    </row>
    <row r="111" spans="2:7" x14ac:dyDescent="0.3">
      <c r="B111" s="11"/>
      <c r="C111" s="9"/>
      <c r="D111" s="9"/>
      <c r="E111" s="9"/>
      <c r="F111" s="5"/>
      <c r="G111" s="7"/>
    </row>
    <row r="112" spans="2:7" x14ac:dyDescent="0.3">
      <c r="B112" s="11"/>
      <c r="C112" s="9"/>
      <c r="D112" s="9"/>
      <c r="E112" s="9"/>
      <c r="F112" s="5"/>
      <c r="G112" s="7"/>
    </row>
    <row r="113" spans="2:7" x14ac:dyDescent="0.3">
      <c r="B113" s="11"/>
      <c r="C113" s="9"/>
      <c r="D113" s="9"/>
      <c r="E113" s="9"/>
      <c r="F113" s="5"/>
      <c r="G113" s="7"/>
    </row>
    <row r="114" spans="2:7" x14ac:dyDescent="0.3">
      <c r="B114" s="11"/>
      <c r="C114" s="9"/>
      <c r="D114" s="9"/>
      <c r="E114" s="9"/>
      <c r="F114" s="5"/>
      <c r="G114" s="7"/>
    </row>
    <row r="115" spans="2:7" x14ac:dyDescent="0.3">
      <c r="B115" s="11"/>
      <c r="C115" s="9"/>
      <c r="D115" s="9"/>
      <c r="E115" s="9"/>
      <c r="F115" s="5"/>
      <c r="G115" s="7"/>
    </row>
    <row r="116" spans="2:7" x14ac:dyDescent="0.3">
      <c r="B116" s="11"/>
      <c r="C116" s="9"/>
      <c r="D116" s="9"/>
      <c r="E116" s="9"/>
      <c r="F116" s="5"/>
      <c r="G116" s="7"/>
    </row>
    <row r="117" spans="2:7" x14ac:dyDescent="0.3">
      <c r="B117" s="11"/>
      <c r="C117" s="9"/>
      <c r="D117" s="9"/>
      <c r="E117" s="9"/>
      <c r="F117" s="5"/>
      <c r="G117" s="7"/>
    </row>
    <row r="118" spans="2:7" x14ac:dyDescent="0.3">
      <c r="B118" s="11"/>
      <c r="C118" s="9"/>
      <c r="D118" s="9"/>
      <c r="E118" s="9"/>
      <c r="F118" s="5"/>
      <c r="G118" s="7"/>
    </row>
    <row r="119" spans="2:7" x14ac:dyDescent="0.3">
      <c r="B119" s="11"/>
      <c r="C119" s="9"/>
      <c r="D119" s="9"/>
      <c r="E119" s="9"/>
      <c r="F119" s="5"/>
      <c r="G119" s="7"/>
    </row>
    <row r="120" spans="2:7" x14ac:dyDescent="0.3">
      <c r="B120" s="11"/>
      <c r="C120" s="9"/>
      <c r="D120" s="9"/>
      <c r="E120" s="9"/>
      <c r="F120" s="5"/>
      <c r="G120" s="7"/>
    </row>
    <row r="121" spans="2:7" x14ac:dyDescent="0.3">
      <c r="B121" s="11"/>
      <c r="C121" s="9"/>
      <c r="D121" s="9"/>
      <c r="E121" s="9"/>
      <c r="F121" s="5"/>
      <c r="G121" s="7"/>
    </row>
    <row r="122" spans="2:7" x14ac:dyDescent="0.3">
      <c r="B122" s="11"/>
      <c r="C122" s="9"/>
      <c r="D122" s="9"/>
      <c r="E122" s="9"/>
      <c r="F122" s="5"/>
      <c r="G122" s="7"/>
    </row>
    <row r="123" spans="2:7" x14ac:dyDescent="0.3">
      <c r="B123" s="11"/>
      <c r="C123" s="9"/>
      <c r="D123" s="9"/>
      <c r="E123" s="9"/>
      <c r="F123" s="5"/>
      <c r="G123" s="7"/>
    </row>
    <row r="124" spans="2:7" x14ac:dyDescent="0.3">
      <c r="B124" s="11"/>
      <c r="C124" s="9"/>
      <c r="D124" s="9"/>
      <c r="E124" s="9"/>
      <c r="F124" s="5"/>
      <c r="G124" s="7"/>
    </row>
    <row r="125" spans="2:7" x14ac:dyDescent="0.3">
      <c r="B125" s="11"/>
      <c r="C125" s="9"/>
      <c r="D125" s="9"/>
      <c r="E125" s="9"/>
      <c r="F125" s="5"/>
      <c r="G125" s="7"/>
    </row>
    <row r="126" spans="2:7" x14ac:dyDescent="0.3">
      <c r="B126" s="11"/>
      <c r="C126" s="9"/>
      <c r="D126" s="9"/>
      <c r="E126" s="9"/>
      <c r="F126" s="5"/>
      <c r="G126" s="7"/>
    </row>
    <row r="127" spans="2:7" x14ac:dyDescent="0.3">
      <c r="B127" s="11"/>
      <c r="C127" s="9"/>
      <c r="D127" s="9"/>
      <c r="E127" s="9"/>
      <c r="F127" s="5"/>
      <c r="G127" s="7"/>
    </row>
    <row r="128" spans="2:7" x14ac:dyDescent="0.3">
      <c r="B128" s="11"/>
      <c r="C128" s="9"/>
      <c r="D128" s="9"/>
      <c r="E128" s="9"/>
      <c r="F128" s="5"/>
      <c r="G128" s="7"/>
    </row>
    <row r="129" spans="2:7" x14ac:dyDescent="0.3">
      <c r="B129" s="11"/>
      <c r="C129" s="9"/>
      <c r="D129" s="9"/>
      <c r="E129" s="9"/>
      <c r="F129" s="5"/>
      <c r="G129" s="7"/>
    </row>
    <row r="130" spans="2:7" x14ac:dyDescent="0.3">
      <c r="B130" s="11"/>
      <c r="C130" s="9"/>
      <c r="D130" s="9"/>
      <c r="E130" s="9"/>
      <c r="F130" s="5"/>
      <c r="G130" s="7"/>
    </row>
    <row r="131" spans="2:7" x14ac:dyDescent="0.3">
      <c r="B131" s="11"/>
      <c r="C131" s="9"/>
      <c r="D131" s="9"/>
      <c r="E131" s="9"/>
      <c r="F131" s="5"/>
      <c r="G131" s="7"/>
    </row>
    <row r="132" spans="2:7" x14ac:dyDescent="0.3">
      <c r="B132" s="11"/>
      <c r="C132" s="9"/>
      <c r="D132" s="9"/>
      <c r="E132" s="9"/>
      <c r="F132" s="5"/>
      <c r="G132" s="7"/>
    </row>
    <row r="133" spans="2:7" x14ac:dyDescent="0.3">
      <c r="B133" s="11"/>
      <c r="C133" s="9"/>
      <c r="D133" s="9"/>
      <c r="E133" s="9"/>
      <c r="F133" s="5"/>
      <c r="G133" s="7"/>
    </row>
    <row r="134" spans="2:7" x14ac:dyDescent="0.3">
      <c r="B134" s="11"/>
      <c r="C134" s="9"/>
      <c r="D134" s="9"/>
      <c r="E134" s="9"/>
      <c r="F134" s="5"/>
      <c r="G134" s="7"/>
    </row>
    <row r="135" spans="2:7" x14ac:dyDescent="0.3">
      <c r="B135" s="11"/>
      <c r="C135" s="9"/>
      <c r="D135" s="9"/>
      <c r="E135" s="9"/>
      <c r="F135" s="5"/>
      <c r="G135" s="7"/>
    </row>
    <row r="136" spans="2:7" x14ac:dyDescent="0.3">
      <c r="B136" s="11"/>
      <c r="C136" s="9"/>
      <c r="D136" s="9"/>
      <c r="E136" s="9"/>
      <c r="F136" s="5"/>
      <c r="G136" s="7"/>
    </row>
    <row r="137" spans="2:7" x14ac:dyDescent="0.3">
      <c r="B137" s="11"/>
      <c r="C137" s="9"/>
      <c r="D137" s="9"/>
      <c r="E137" s="9"/>
      <c r="F137" s="5"/>
      <c r="G137" s="7"/>
    </row>
    <row r="138" spans="2:7" x14ac:dyDescent="0.3">
      <c r="B138" s="11"/>
      <c r="C138" s="9"/>
      <c r="D138" s="9"/>
      <c r="E138" s="9"/>
      <c r="F138" s="5"/>
      <c r="G138" s="7"/>
    </row>
    <row r="139" spans="2:7" x14ac:dyDescent="0.3">
      <c r="B139" s="11"/>
      <c r="C139" s="9"/>
      <c r="D139" s="9"/>
      <c r="E139" s="9"/>
      <c r="F139" s="5"/>
      <c r="G139" s="7"/>
    </row>
    <row r="140" spans="2:7" x14ac:dyDescent="0.3">
      <c r="B140" s="11"/>
      <c r="C140" s="9"/>
      <c r="D140" s="9"/>
      <c r="E140" s="9"/>
      <c r="F140" s="5"/>
      <c r="G140" s="7"/>
    </row>
    <row r="141" spans="2:7" x14ac:dyDescent="0.3">
      <c r="B141" s="11"/>
      <c r="C141" s="9"/>
      <c r="D141" s="9"/>
      <c r="E141" s="9"/>
      <c r="F141" s="5"/>
      <c r="G141" s="7"/>
    </row>
    <row r="142" spans="2:7" x14ac:dyDescent="0.3">
      <c r="B142" s="11"/>
      <c r="C142" s="9"/>
      <c r="D142" s="9"/>
      <c r="E142" s="9"/>
      <c r="F142" s="5"/>
      <c r="G142" s="7"/>
    </row>
    <row r="143" spans="2:7" x14ac:dyDescent="0.3">
      <c r="B143" s="11"/>
      <c r="C143" s="9"/>
      <c r="D143" s="9"/>
      <c r="E143" s="9"/>
      <c r="F143" s="5"/>
      <c r="G143" s="7"/>
    </row>
    <row r="144" spans="2:7" x14ac:dyDescent="0.3">
      <c r="B144" s="11"/>
      <c r="C144" s="9"/>
      <c r="D144" s="9"/>
      <c r="E144" s="9"/>
      <c r="F144" s="5"/>
      <c r="G144" s="7"/>
    </row>
    <row r="145" spans="2:7" x14ac:dyDescent="0.3">
      <c r="B145" s="11"/>
      <c r="C145" s="9"/>
      <c r="D145" s="9"/>
      <c r="E145" s="9"/>
      <c r="F145" s="5"/>
      <c r="G145" s="7"/>
    </row>
    <row r="146" spans="2:7" x14ac:dyDescent="0.3">
      <c r="B146" s="11"/>
      <c r="C146" s="9"/>
      <c r="D146" s="9"/>
      <c r="E146" s="9"/>
      <c r="F146" s="5"/>
      <c r="G146" s="7"/>
    </row>
    <row r="147" spans="2:7" x14ac:dyDescent="0.3">
      <c r="B147" s="11"/>
      <c r="C147" s="9"/>
      <c r="D147" s="9"/>
      <c r="E147" s="9"/>
      <c r="F147" s="5"/>
      <c r="G147" s="7"/>
    </row>
    <row r="148" spans="2:7" x14ac:dyDescent="0.3">
      <c r="B148" s="11"/>
      <c r="C148" s="9"/>
      <c r="D148" s="9"/>
      <c r="E148" s="9"/>
      <c r="F148" s="5"/>
      <c r="G148" s="7" t="str">
        <f t="shared" ref="G148:G151" si="5">IF(F148="","", MID(F148,FIND("$",F148),FIND(" ",F148&amp;" ",FIND("$",F148))-FIND("$",F148))+0)</f>
        <v/>
      </c>
    </row>
    <row r="149" spans="2:7" x14ac:dyDescent="0.3">
      <c r="B149" s="11"/>
      <c r="C149" s="9"/>
      <c r="D149" s="9"/>
      <c r="E149" s="9"/>
      <c r="F149" s="5"/>
      <c r="G149" s="7" t="str">
        <f t="shared" si="5"/>
        <v/>
      </c>
    </row>
    <row r="150" spans="2:7" x14ac:dyDescent="0.3">
      <c r="B150" s="11"/>
      <c r="C150" s="9"/>
      <c r="D150" s="9"/>
      <c r="E150" s="9"/>
      <c r="F150" s="5"/>
      <c r="G150" s="7" t="str">
        <f t="shared" si="5"/>
        <v/>
      </c>
    </row>
    <row r="151" spans="2:7" x14ac:dyDescent="0.3">
      <c r="B151" s="11"/>
      <c r="C151" s="9"/>
      <c r="D151" s="9"/>
      <c r="E151" s="9"/>
      <c r="F151" s="5"/>
      <c r="G151" s="7" t="str">
        <f t="shared" si="5"/>
        <v/>
      </c>
    </row>
    <row r="152" spans="2:7" x14ac:dyDescent="0.3">
      <c r="B152" s="11"/>
      <c r="C152" s="9"/>
      <c r="D152" s="9"/>
      <c r="E152" s="9"/>
      <c r="F152" s="5"/>
      <c r="G152" s="7" t="str">
        <f t="shared" ref="G152:G164" si="6">IF(F152="","", MID(F152,FIND("$",F152),FIND(" ",F152&amp;" ",FIND("$",F152))-FIND("$",F152))+0)</f>
        <v/>
      </c>
    </row>
    <row r="153" spans="2:7" x14ac:dyDescent="0.3">
      <c r="B153" s="11"/>
      <c r="C153" s="9"/>
      <c r="D153" s="9"/>
      <c r="E153" s="9"/>
      <c r="F153" s="5"/>
      <c r="G153" s="7" t="str">
        <f t="shared" si="6"/>
        <v/>
      </c>
    </row>
    <row r="154" spans="2:7" x14ac:dyDescent="0.3">
      <c r="B154" s="11"/>
      <c r="C154" s="9"/>
      <c r="D154" s="9"/>
      <c r="E154" s="9"/>
      <c r="F154" s="5"/>
      <c r="G154" s="7" t="str">
        <f t="shared" si="6"/>
        <v/>
      </c>
    </row>
    <row r="155" spans="2:7" x14ac:dyDescent="0.3">
      <c r="B155" s="11"/>
      <c r="C155" s="9"/>
      <c r="D155" s="9"/>
      <c r="E155" s="9"/>
      <c r="F155" s="5"/>
      <c r="G155" s="7" t="str">
        <f t="shared" si="6"/>
        <v/>
      </c>
    </row>
    <row r="156" spans="2:7" x14ac:dyDescent="0.3">
      <c r="B156" s="11"/>
      <c r="C156" s="9"/>
      <c r="D156" s="9"/>
      <c r="E156" s="9"/>
      <c r="F156" s="5"/>
      <c r="G156" s="7" t="str">
        <f t="shared" si="6"/>
        <v/>
      </c>
    </row>
    <row r="157" spans="2:7" x14ac:dyDescent="0.3">
      <c r="B157" s="11"/>
      <c r="C157" s="9"/>
      <c r="D157" s="9"/>
      <c r="E157" s="9"/>
      <c r="F157" s="5"/>
      <c r="G157" s="7" t="str">
        <f t="shared" si="6"/>
        <v/>
      </c>
    </row>
    <row r="158" spans="2:7" x14ac:dyDescent="0.3">
      <c r="B158" s="11"/>
      <c r="C158" s="9"/>
      <c r="D158" s="9"/>
      <c r="E158" s="9"/>
      <c r="F158" s="5"/>
      <c r="G158" s="7" t="str">
        <f t="shared" si="6"/>
        <v/>
      </c>
    </row>
    <row r="159" spans="2:7" x14ac:dyDescent="0.3">
      <c r="B159" s="11"/>
      <c r="C159" s="9"/>
      <c r="D159" s="9"/>
      <c r="E159" s="9"/>
      <c r="F159" s="5"/>
      <c r="G159" s="7" t="str">
        <f t="shared" si="6"/>
        <v/>
      </c>
    </row>
    <row r="160" spans="2:7" x14ac:dyDescent="0.3">
      <c r="B160" s="11"/>
      <c r="C160" s="9"/>
      <c r="D160" s="9"/>
      <c r="E160" s="9"/>
      <c r="F160" s="5"/>
      <c r="G160" s="7" t="str">
        <f t="shared" si="6"/>
        <v/>
      </c>
    </row>
    <row r="161" spans="2:7" x14ac:dyDescent="0.3">
      <c r="B161" s="11"/>
      <c r="C161" s="9"/>
      <c r="D161" s="9"/>
      <c r="E161" s="9"/>
      <c r="F161" s="5"/>
      <c r="G161" s="7" t="str">
        <f t="shared" si="6"/>
        <v/>
      </c>
    </row>
    <row r="162" spans="2:7" x14ac:dyDescent="0.3">
      <c r="B162" s="11"/>
      <c r="C162" s="9"/>
      <c r="D162" s="9"/>
      <c r="E162" s="9"/>
      <c r="F162" s="5"/>
      <c r="G162" s="7" t="str">
        <f t="shared" si="6"/>
        <v/>
      </c>
    </row>
    <row r="163" spans="2:7" x14ac:dyDescent="0.3">
      <c r="B163" s="11"/>
      <c r="C163" s="9"/>
      <c r="D163" s="9"/>
      <c r="E163" s="9"/>
      <c r="F163" s="5"/>
      <c r="G163" s="7" t="str">
        <f t="shared" si="6"/>
        <v/>
      </c>
    </row>
    <row r="164" spans="2:7" ht="15" thickBot="1" x14ac:dyDescent="0.35">
      <c r="B164" s="27"/>
      <c r="C164" s="10"/>
      <c r="D164" s="10"/>
      <c r="E164" s="10"/>
      <c r="F164" s="8"/>
      <c r="G164" s="17" t="str">
        <f t="shared" si="6"/>
        <v/>
      </c>
    </row>
    <row r="165" spans="2:7" ht="29.4" thickBot="1" x14ac:dyDescent="0.35">
      <c r="F165" s="1" t="s">
        <v>3</v>
      </c>
      <c r="G165" s="2">
        <f>SUM(G4:G164)</f>
        <v>386495.13999999996</v>
      </c>
    </row>
  </sheetData>
  <mergeCells count="14">
    <mergeCell ref="I8:O8"/>
    <mergeCell ref="U2:V2"/>
    <mergeCell ref="B2:G2"/>
    <mergeCell ref="I2:J2"/>
    <mergeCell ref="I3:J3"/>
    <mergeCell ref="L2:M2"/>
    <mergeCell ref="L3:M3"/>
    <mergeCell ref="P8:Q8"/>
    <mergeCell ref="L5:M5"/>
    <mergeCell ref="L6:M6"/>
    <mergeCell ref="O2:P2"/>
    <mergeCell ref="O3:P3"/>
    <mergeCell ref="R2:S2"/>
    <mergeCell ref="R3:S3"/>
  </mergeCells>
  <phoneticPr fontId="4" type="noConversion"/>
  <dataValidations count="2">
    <dataValidation type="list" allowBlank="1" showInputMessage="1" showErrorMessage="1" sqref="C4:C164" xr:uid="{091750D7-D892-46A7-8E8D-E54877465292}">
      <formula1>"January,February,March,April,May,June,July,August,September,October,November,December"</formula1>
    </dataValidation>
    <dataValidation type="list" allowBlank="1" showInputMessage="1" showErrorMessage="1" sqref="E4:E164" xr:uid="{A27C347D-32FE-45A5-9181-88C118EC40B5}">
      <formula1>"Rent Payment, Miscellaneous Payment, Security Deposit Payment, Project Management Fees"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Rental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Zaken</dc:creator>
  <cp:lastModifiedBy>Scott Tenenbaum</cp:lastModifiedBy>
  <dcterms:created xsi:type="dcterms:W3CDTF">2015-06-05T18:17:20Z</dcterms:created>
  <dcterms:modified xsi:type="dcterms:W3CDTF">2025-05-06T13:44:04Z</dcterms:modified>
</cp:coreProperties>
</file>