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comments16.xml" ContentType="application/vnd.openxmlformats-officedocument.spreadsheetml.comments+xml"/>
  <Override PartName="/xl/comments17.xml" ContentType="application/vnd.openxmlformats-officedocument.spreadsheetml.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true" firstSheet="0" minimized="false" showHorizontalScroll="true" showSheetTabs="true" showVerticalScroll="true" tabRatio="600" visibility="visible"/>
  </bookViews>
  <sheets>
    <sheet name="OPS AUDIT RECAP" sheetId="1" r:id="rId4"/>
    <sheet name="DAIRYFREEZER" sheetId="2" r:id="rId5"/>
    <sheet name="FRESH.MEAT.AND.PROVISIONS" sheetId="3" r:id="rId6"/>
    <sheet name="FRESH.PRODUCE" sheetId="4" r:id="rId7"/>
    <sheet name="FRESH.SEAFOOD" sheetId="5" r:id="rId8"/>
    <sheet name="PEST CONTROL" sheetId="6" r:id="rId9"/>
    <sheet name="SAFETY" sheetId="7" r:id="rId10"/>
    <sheet name="ADMINISTRATION" sheetId="8" r:id="rId11"/>
    <sheet name="CASHROOM" sheetId="9" r:id="rId12"/>
    <sheet name="RECEPTION" sheetId="10" r:id="rId13"/>
    <sheet name="FRONTEND" sheetId="11" r:id="rId14"/>
    <sheet name="RECEIVING" sheetId="12" r:id="rId15"/>
    <sheet name="INVENTORY.CONTROL" sheetId="13" r:id="rId16"/>
    <sheet name="GEN.OPS" sheetId="14" r:id="rId17"/>
    <sheet name="FLOOR" sheetId="15" r:id="rId18"/>
    <sheet name="SMALLWARES" sheetId="16" r:id="rId19"/>
    <sheet name="WINE AND SPIRITS" sheetId="17" r:id="rId20"/>
    <sheet name="WHAT GOES WHERE" sheetId="18" r:id="rId21"/>
  </sheets>
  <definedNames>
    <definedName name="_xlnm.Print_Area" localSheetId="0">'OPS AUDIT RECAP'!$H$1:$BC$1635</definedName>
    <definedName name="_xlnm.Print_Area" localSheetId="1">'DAIRYFREEZER'!$A$1:$K$354</definedName>
    <definedName name="_xlnm.Print_Area" localSheetId="2">'FRESH.MEAT.AND.PROVISIONS'!$C$1:$K$537</definedName>
    <definedName name="_xlnm.Print_Area" localSheetId="3">'FRESH.PRODUCE'!$C$1:$K$489</definedName>
    <definedName name="_xlnm.Print_Area" localSheetId="4">'FRESH.SEAFOOD'!$C$1:$K$366</definedName>
    <definedName name="_xlnm.Print_Area" localSheetId="5">'PEST CONTROL'!$C$1:$K$124</definedName>
    <definedName name="_xlnm.Print_Area" localSheetId="6">'SAFETY'!$C$1:$K$347</definedName>
    <definedName name="_xlnm.Print_Area" localSheetId="7">'ADMINISTRATION'!$A$1:$K$271</definedName>
    <definedName name="_xlnm.Print_Area" localSheetId="8">'CASHROOM'!$C$1:$K$299</definedName>
    <definedName name="_xlnm.Print_Area" localSheetId="9">'RECEPTION'!$B$1:$K$161</definedName>
    <definedName name="_xlnm.Print_Area" localSheetId="10">'FRONTEND'!$C$1:$K$237</definedName>
    <definedName name="_xlnm.Print_Area" localSheetId="11">'RECEIVING'!$C$1:$K$361</definedName>
    <definedName name="_xlnm.Print_Area" localSheetId="12">'INVENTORY.CONTROL'!$C$1:$K$321</definedName>
    <definedName name="_xlnm.Print_Area" localSheetId="13">'GEN.OPS'!$C$1:$K$532</definedName>
    <definedName name="_xlnm.Print_Area" localSheetId="14">'FLOOR'!$C$1:$K$232</definedName>
    <definedName name="_xlnm.Print_Area" localSheetId="15">'SMALLWARES'!$C$1:$K$238</definedName>
    <definedName name="_xlnm.Print_Area" localSheetId="16">'WINE AND SPIRITS'!$C$1:$K$177</definedName>
  </definedNames>
  <calcPr calcId="999999" calcMode="auto" calcCompleted="1" fullCalcOnLoad="0" forceFullCalc="0"/>
</workbook>
</file>

<file path=xl/comments1.xml><?xml version="1.0" encoding="utf-8"?>
<comments xmlns="http://schemas.openxmlformats.org/spreadsheetml/2006/main">
  <authors>
    <author>amanager</author>
    <author>manager</author>
  </authors>
  <commentList>
    <comment ref="A1" authorId="0">
      <text>
        <r>
          <t xml:space="preserve">afinding matcher.  Takes the number in cell d and matches it to the finding number in cell b
</t>
        </r>
      </text>
    </comment>
    <comment ref="B1" authorId="0">
      <text>
        <r>
          <t xml:space="preserve">aaudit finding position no formula
</t>
        </r>
      </text>
    </comment>
    <comment ref="D1" authorId="0">
      <text>
        <r>
          <t xml:space="preserve">afinding counter add the total value of individual findings in E</t>
        </r>
      </text>
    </comment>
    <comment ref="E1" authorId="0">
      <text>
        <r>
          <t xml:space="preserve">afinding counter column shows 1 next to each finding
</t>
        </r>
      </text>
    </comment>
    <comment ref="F1" authorId="1">
      <text>
        <r>
          <t xml:space="preserve">question number</t>
        </r>
      </text>
    </comment>
    <comment ref="G1" authorId="1">
      <text>
        <r>
          <t xml:space="preserve">points available</t>
        </r>
      </text>
    </comment>
    <comment ref="H1" authorId="1">
      <text>
        <r>
          <t xml:space="preserve">finding</t>
        </r>
      </text>
    </comment>
    <comment ref="I1" authorId="1">
      <text>
        <r>
          <t xml:space="preserve">test</t>
        </r>
      </text>
    </comment>
    <comment ref="J1" authorId="1">
      <text>
        <r>
          <t xml:space="preserve">finding description</t>
        </r>
      </text>
    </comment>
    <comment ref="K1" authorId="0">
      <text>
        <r>
          <t xml:space="preserve">aauditor finding details</t>
        </r>
      </text>
    </comment>
    <comment ref="C584" authorId="1">
      <text>
        <r>
          <t xml:space="preserve">do not remove</t>
        </r>
      </text>
    </comment>
    <comment ref="F584" authorId="1">
      <text>
        <r>
          <t xml:space="preserve">do not remove needed to properly score audits cell is referenced
</t>
        </r>
      </text>
    </comment>
  </commentList>
</comments>
</file>

<file path=xl/comments10.xml><?xml version="1.0" encoding="utf-8"?>
<comments xmlns="http://schemas.openxmlformats.org/spreadsheetml/2006/main">
  <authors>
    <author>Scott Taylor</author>
    <author>Ken</author>
  </authors>
  <commentList>
    <comment ref="F21" authorId="0">
      <text>
        <r>
          <t xml:space="preserve">Sharepoint-&gt;Documents-&gt;Audit Depts-&gt;Reception
</t>
        </r>
      </text>
    </comment>
    <comment ref="F29" authorId="0">
      <text>
        <r>
          <t xml:space="preserve">Sharepoint-&gt;Documents-&gt;Audit Depts-&gt;Reception
</t>
        </r>
      </text>
    </comment>
    <comment ref="F49" authorId="1">
      <text>
        <r>
          <t xml:space="preserve">To Review IOU Given:
JSS-&gt;Reports-&gt;Daily Reports-&gt;IOU Summary
Any customer under Credit Records with a balance must have file physically reviewed for PG
To Review Checks: 
JSS-&gt;Reports-&gt;Daily Reports-&gt;NJ Check Summary
All customers on report must have files reviewed for PG.  If no PG customer account must be flagged as such.
</t>
        </r>
      </text>
    </comment>
    <comment ref="F80" authorId="0">
      <text>
        <r>
          <t xml:space="preserve">Sharepoint-&gt;Documents-&gt;Audit Depts-&gt;Reception
</t>
        </r>
      </text>
    </comment>
    <comment ref="F121" authorId="0">
      <text>
        <r>
          <t xml:space="preserve">See "What Goes Where" Tab
</t>
        </r>
      </text>
    </comment>
    <comment ref="F122" authorId="0">
      <text>
        <r>
          <t xml:space="preserve">See "What Goes Where" Tab
</t>
        </r>
      </text>
    </comment>
    <comment ref="F123" authorId="0">
      <text>
        <r>
          <t xml:space="preserve">See "What Goes Where" Tab</t>
        </r>
      </text>
    </comment>
  </commentList>
</comments>
</file>

<file path=xl/comments11.xml><?xml version="1.0" encoding="utf-8"?>
<comments xmlns="http://schemas.openxmlformats.org/spreadsheetml/2006/main">
  <authors>
    <author>Joe Vallely</author>
    <author>Ken</author>
    <author>manager</author>
    <author>Scott Taylor</author>
  </authors>
  <commentList>
    <comment ref="F82" authorId="0">
      <text>
        <r>
          <t xml:space="preserve">Verify with your regional UPC Czar that any items manually added to the up book have been previously approved. 
</t>
        </r>
      </text>
    </comment>
    <comment ref="F86" authorId="1">
      <text>
        <r>
          <t xml:space="preserve">How to find this product:
JSS -&gt; Reports -&gt; Daily Rots -&gt;Keyed at POS:
1) Select date. 
2)Default to 100% keyed.
3) Review the items &amp; validate if this is an issue with not scanning.
4) Complete UPC change form with this info and send to corp.</t>
        </r>
      </text>
    </comment>
    <comment ref="F92" authorId="2">
      <text>
        <r>
          <t xml:space="preserve">no item should be scanned for changes more than once in a given week.  If change is not implemented up coordinator should be contacted to determine why.</t>
        </r>
      </text>
    </comment>
    <comment ref="F133" authorId="3">
      <text>
        <r>
          <t xml:space="preserve">JSS&gt;Operational Routines&gt;Online Orders&gt; Restaurant Depot&gt;Completed Orders </t>
        </r>
      </text>
    </comment>
    <comment ref="F169" authorId="3">
      <text>
        <r>
          <t xml:space="preserve">Obtain From:
SharePoint-&gt;Documents-&gt;Audit Departments   -&gt;Cash Room</t>
        </r>
      </text>
    </comment>
    <comment ref="F187" authorId="1">
      <text>
        <r>
          <t xml:space="preserve">Each branch must have at least one complete register available to swap out in addition to front line registers already in place.</t>
        </r>
      </text>
    </comment>
    <comment ref="F191" authorId="1">
      <text>
        <r>
          <t xml:space="preserve">Corporate auditors: use the wkly Open RMA rpt to validate. ANY BRANCH IN RED IS A FINDING. If listed in black or red on rpt, branch must provide tracking number as proof it was sent out </t>
        </r>
      </text>
    </comment>
  </commentList>
</comments>
</file>

<file path=xl/comments12.xml><?xml version="1.0" encoding="utf-8"?>
<comments xmlns="http://schemas.openxmlformats.org/spreadsheetml/2006/main">
  <authors>
    <author>manager</author>
    <author>Ken</author>
  </authors>
  <commentList>
    <comment ref="F40" authorId="0">
      <text>
        <r>
          <t xml:space="preserve">When Product UPC does not match PO UPC buyer should be notified.  Notation as to action taken should be recorded on the PO.  If UPC is not recognized in JSS UPC Change Form should be completed.</t>
        </r>
      </text>
    </comment>
    <comment ref="F288" authorId="1">
      <text>
        <r>
          <t xml:space="preserve">How to review: Crab Meat/Smoked Fish.
Identify TTR delivery suppliers.
1)JSS/Operations/Floor/
Review by supplier number/ Click on product with SOH.
2) Review last delivery &amp; pull receiving paperwork to validate compliance.</t>
        </r>
      </text>
    </comment>
  </commentList>
</comments>
</file>

<file path=xl/comments13.xml><?xml version="1.0" encoding="utf-8"?>
<comments xmlns="http://schemas.openxmlformats.org/spreadsheetml/2006/main">
  <authors>
    <author>amanager</author>
    <author>manager</author>
    <author>Scott Taylor</author>
    <author>Joe Vallely</author>
  </authors>
  <commentList>
    <comment ref="F15" authorId="0">
      <text>
        <r>
          <t xml:space="preserve">The report must be run with start date 1 year back from current date do not check off any boxes we want to capture everything on the report.</t>
        </r>
      </text>
    </comment>
    <comment ref="F20" authorId="1">
      <text>
        <r>
          <t xml:space="preserve">Ideally M/W/F</t>
        </r>
      </text>
    </comment>
    <comment ref="F22" authorId="2">
      <text>
        <r>
          <t xml:space="preserve">Report Server -&gt; Home -&gt; Audit Reports -&gt; POs Open in JSS Not In World Wide</t>
        </r>
      </text>
    </comment>
    <comment ref="F82" authorId="2">
      <text>
        <r>
          <t xml:space="preserve">Utilize the JSS-&gt;Reports-&gt;Product Stock-&gt;Products by Bin report to view items that have not been binned.
All items that have an SOH that is not a special order or large Smallwares equipment must be properly binned.
</t>
        </r>
      </text>
    </comment>
    <comment ref="F109" authorId="2">
      <text>
        <r>
          <t xml:space="preserve">Set Beginning &amp; Ending Bin Number To zero
Download to Excel
Format as needed:
Remove all Negative Items 
Remove Bread
Sort By DeptID Then By Major DeptID
Separate &amp; Have Dept Mgrs Work
Training Presentation in the IC Training Folder on the OPS SharePoint
</t>
        </r>
      </text>
    </comment>
    <comment ref="F115" authorId="3">
      <text>
        <r>
          <t xml:space="preserve">NE BRANCHES ARE CURRENLY AUTHORIZED TO GO IMMEDIATELY TO 50% of COST
</t>
        </r>
      </text>
    </comment>
    <comment ref="F183" authorId="1">
      <text>
        <r>
          <t xml:space="preserve">DAILY NEGATIVE RECEIVINGS
This report is available on the report server as well and all branches should subscribe to the report on a weekly basis to see which items remain open and require action on your part.
Access the report with the following link:
The report lists all the negative receiving’s still open which are 30 days or older.    There is a processing time involved once it is scanned to Corporate of approximately one week.   If they still show open after that date, please check the documentation that was sent to ensure it was correct and was completely filled out.
The purpose of the report is to allow you visibility into what items have not been processed and are potential shrink related items.
The report shows two columns as follows:
The AV column indicates amounts that were entered as negative receipts at the warehouse.  The RC amount indicates the amount represents a receiving correction.    
Negative receipts should be issued for returns for short on deliveries.
The documentation or action required is based on the type of negative adjustments that was entered.
Documentation required for AV Amount
1 – Scan a copy of the AV related to the negative receipt.    The AV should be filled in completely including the GRN #, as well as the extended cost.    If you do not have a signature on the AV, but have written approval from the vendor or buyer, attached the copy of the email indicating the authorization.   Do not send a copy of the PO showing the negative transaction.
If the AV is written for a short delivery, you must have a driver’s signature, a claim number from the carrier, or copies of the packing list indicating that the shipment was signed short.
2 – If the negative receipt is represented by a credit memo issued by the vendor, you must scan the credit memo.    The credit should list both the vendor number and the GRN #
Here are the scanning instructions for scanning “Negative receiving's”  (AV’s &amp; Credit Memo’s)
Scanning AV &amp; Vendor Credit Memos using CAPTURE it
1.) Please make sure that the scanner is powered up and plugged in to the workstation. 
2.) Double-click on the CAPTURE it 13 icon on the desktop. 
3.) When CAPTURE it opens, you will be prompted for a login screen.  Please make sure that the information in the ‘Server Options’ tab match the information in the screenshot below. Please note that the ‘Site Name’ should be left blank. 
4.) Then, switch to the ‘Logon via User and Password’ tab, and enter the credentials emailed to you. Click ‘Login’ to continue. 
5.) Select the ‘AV &amp; Vendor Credit Memo’ profile from the list of available profiles, and then click on ‘Scan’. 
6.) On the prompt that appears immediately afterward clicking Scan, enter the Vendor Number GRN, and Amount.  Note that the GRN must contain the ‘-‘ symbol.
7.) The scanner will begin to scan the documents into the system.  Only load the scanner with one AV and any associated documents belonging to that AV.     Once the feeder is empty, you will be prompted with Scanner Countdown window.   Select ‘End Countdown’ to close the scanned batch and submit to AnyDoc for further processing.
Receiving Corrections
These amounts represent adjustments made to the original GRN after the invoice has been paid to the vendor or a correction was done without referencing the original Purchase order number, or a different GRN was used.   
If the correction was performed after the invoice was paid to the vendor, you will see that the GRN number will show with “500” added to the Julian Date.  
 I.e. GRN 123-500 as entered by the branch. 
  If the vendor was already paid, you will see the GRN appear on the report as 623-500
Documentation/Actions required for receiving corrections
1 – If the receiving correction was entered using the wrong GRN number, or you did not enter the original order number in the reference field,  you must reverse it exactly as it was entered….Use the same GRN, vendor # and use the same reference number used initially.     
You must then re-enter the correction using the correct GRN number, remembering to reference </t>
        </r>
      </text>
    </comment>
    <comment ref="F186" authorId="2">
      <text>
        <r>
          <t xml:space="preserve">Report Server -&gt; Home -&gt; Accounts Payable -&gt; Negative Reconciliation by Branch</t>
        </r>
      </text>
    </comment>
    <comment ref="F221" authorId="2">
      <text>
        <r>
          <t xml:space="preserve">JSS-&gt;Reports-&gt;Product Price-&gt;Pre-Advertising</t>
        </r>
      </text>
    </comment>
    <comment ref="F227" authorId="2">
      <text>
        <r>
          <t xml:space="preserve">JSS-&gt;Reports-&gt;Product Price-&gt;Items On Sale</t>
        </r>
      </text>
    </comment>
    <comment ref="F311" authorId="2">
      <text>
        <r>
          <t xml:space="preserve">Both logs can be found on the Ops SharePoint
Jetro/RD Official Docs &amp; Policies&gt;Documents&gt;Audit Departments&gt;Inventory Control
you can copy and paste the link below to your browser to get the IC folder -- click Review&gt;Notes&gt;Show All Notes to copy from here
https://corporatejetrord.sharepoint.com/:f:/s/JetroRDOfficialDocsPolicies/El-BULeAAyhBpv7KH1Os3PwBzPMP1Grgpzn3e39z4XmIkQ?e=AXJBhN
</t>
        </r>
      </text>
    </comment>
  </commentList>
</comments>
</file>

<file path=xl/comments14.xml><?xml version="1.0" encoding="utf-8"?>
<comments xmlns="http://schemas.openxmlformats.org/spreadsheetml/2006/main">
  <authors>
    <author>Scott Taylor</author>
    <author>Joe Vallely</author>
    <author>icontrol</author>
    <author>manager</author>
    <author>VALLELY</author>
  </authors>
  <commentList>
    <comment ref="F21" authorId="0">
      <text>
        <r>
          <t xml:space="preserve">JSS -&gt; Reports -&gt; Cash Room -&gt; Open Items Aging Report</t>
        </r>
      </text>
    </comment>
    <comment ref="F57" authorId="1">
      <text>
        <r>
          <t xml:space="preserve">NEGATIVE RECEIVING RECONCILIATION RESPONSE INSTRUCTIONS
It is important to note that the purpose of this exercise and reconciliation is to allow us to deduct these amounts from the vendor.    Paperwork must be submitted to allow us to send it to the vendor when deducting these amounts.   Therefore copies of emails authorizing the deduction or the receiving correction are not sufficient proof.   You must also supply an AV to substantiate our deduction.
This reconciliation is sent to you on a quarterly basis showing all the open items that require explanation.    These responses should be submitted thru Branch Submissions using the “Negative Receipt Response” off the drop down menu.   The paperwork should be accompanied  the cover sheet attached for each GRN.
There is a report on the report server where you can monitor which items have been cleared or that you are being charged for along with an explanation.  This report should also be used to report the negative portion of your shrink on your Theo.   Any item showing up as chargeable should be reported.
The report link information is:
Paperwork requirement by type
Adjustment Vouchers
• Return of Product – Supply a copy of the AV, completely filled out including the GRN number, vendor name, vendor number, purchase order number and extended costs.   The driver or vendor’s signature should be on the AV.   If the return was made via UPS or FEDEX, then the tracking number should be written on the AV as well
• Demo – supply a copy of the AV, completely filled out including the GRN number, vendor name, vendor number, and extended costs.    The AV should be clearly marked, “DEMO” and the vendor representative using the product should sign the AV.
• Short on deliveries – Supply a copy of the AV, completely filled out including the GRN number, vendor name, vendor number, purchase order number and extended costs.  The driver’s signature should be on the AV.   In the case of a UPS or FEDEX delivery, the vendor should have been contacted at the time of delivery.   In which case the name of the individual that was contacted should be written on the AV as well
• Short on deliveries – CARRIERS or CROSS DOCK Facilities – Same rules apply as above, except the carrier must be contact and a claim number obtained.   The claim number MUST be written on the AV.    If the delivery is made on the weekends, after hours or you do not get a response the same day, an email should be sent to the carrier relaying the short or damage details.   A copy of that email should be attached to the AV.
• Price concession – If the vendor is going to give us credit in order to move product, the directive will come from the buyer.   In these cases, we might be carrying stock that is not moving and the vendor will give us credit to lower the price.   The AV should be completed in full and a copy of the email from the buyer should be included.
Corrections
• Corrections made prior to the vendor’s invoice being processed should not appear on the negative report, unless a different GRN number or PO number was used when making the correction
• Any correction made AFTER the vendor’s invoice was processed will show with a different GRN number.    For example, if GRN 123-200 was made after the vendor’s invoice was processed; it will appear on your report as GRN 623-200.   The paperwork required in this case is a copy of the receiving correction form, completely filled out and a copy of the packing list showing the short or incorrect product.    You should asterisk or underline the product in question to avoid any confusion.
• As a reminder, any correction after 48 hours of merchandise receipt has to be approved by A/P.   When submitting the receiving correction form for approval, it is not necessary to include any paperwork.   If it is needed, we will ask for it.
• Corrections made using a different GRN or not referencing the original PO number will show up on the negative listing.      You must list BOTH receiving number on the negative response form and attach a copy of the receiving book showing these entries.
General Instructio</t>
        </r>
      </text>
    </comment>
    <comment ref="F99" authorId="2">
      <text>
        <r>
          <t xml:space="preserve">Rules Vary by state make sure it is either taxable or non taxable as required in your state
1. Is merchandise being rung up immediately and signed off by senior management?
2. Merchandise is Rung as needed, is F6'd daily.</t>
        </r>
      </text>
    </comment>
    <comment ref="F110" authorId="1">
      <text>
        <r>
          <t xml:space="preserve">Review 2 days of "Customer Return Summary Report" from the night job.
This Captures all Reception/Front end Register and Invoice Returns from the previous day.</t>
        </r>
      </text>
    </comment>
    <comment ref="F154" authorId="1">
      <text>
        <r>
          <t xml:space="preserve">No label needs to be printed on "New Indicators"</t>
        </r>
      </text>
    </comment>
    <comment ref="F163" authorId="3">
      <text>
        <r>
          <t xml:space="preserve">Brodley
The goal of this process is to put the actual Julian Date of expiration instead of quantity into the gun to allow follow up on action needed to address close dated items timely.</t>
        </r>
      </text>
    </comment>
    <comment ref="F178" authorId="0">
      <text>
        <r>
          <t xml:space="preserve">Fillable PDF can be found on the Ops SharePoint:
Jetro/RD Official Docs &amp; Policies&gt;Documents&gt;Audit Departments&gt;Gen Ops&gt;Weekly Meeting-BM Union Shop Steward...
You can also copy &amp; paste the link below into your web browser: (you will need to click Review&gt;Notes&gt;Show All Notes to copy from here)
https://corporatejetrord.sharepoint.com/:b:/s/JetroRDOfficialDocsPolicies/EZKeYuD_dn5JnRmOVuXT6nABYVsbbz0l-CEUpndSUahDLQ?e=A6Z34c</t>
        </r>
      </text>
    </comment>
    <comment ref="F201" authorId="4">
      <text>
        <r>
          <t xml:space="preserve">Branches should notate reasons for non compliance on the Branch Roster.
This includes all leaves, transfers, terms.
Does not include vacation or any other personal time off.</t>
        </r>
      </text>
    </comment>
    <comment ref="F228" authorId="3">
      <text>
        <r>
          <t xml:space="preserve">Joe Vallely
AOD -&gt; Reports -&gt; Private Reports -&gt; Essential Reports -&gt; Manual Punch Report -&gt; Previous Week -&gt; All Employees</t>
        </r>
      </text>
    </comment>
    <comment ref="F447" authorId="0">
      <text>
        <r>
          <t xml:space="preserve">AOD -&gt; Private Reports -&gt; Essential Reports -&gt; Approaching Overtime Report</t>
        </r>
      </text>
    </comment>
  </commentList>
</comments>
</file>

<file path=xl/comments15.xml><?xml version="1.0" encoding="utf-8"?>
<comments xmlns="http://schemas.openxmlformats.org/spreadsheetml/2006/main">
  <authors>
    <author>amanager</author>
    <author>manager</author>
    <author>Scott Taylor</author>
  </authors>
  <commentList>
    <comment ref="F59" authorId="0">
      <text>
        <r>
          <t xml:space="preserve">A best practice although not required is to indicate the Item # on the block tag.  To help with identification and cycle counting
</t>
        </r>
      </text>
    </comment>
    <comment ref="F185" authorId="1">
      <text>
        <r>
          <t xml:space="preserve">Vallely:
Procedure to print Value Plus Signs.
JSS Shelf Labeling System –&gt; Select Coupon –&gt; Select Print by Coupon Date –&gt; Select current date range for ad period –&gt; Select “Get” –&gt; then “Print” –&gt; then “OK” to print.
Note that these special can often run at different times than standard ads
</t>
        </r>
      </text>
    </comment>
    <comment ref="F223" authorId="2">
      <text>
        <r>
          <t xml:space="preserve">List can be obtained from Ops SharePoint in the Merchandising Folder under Documents
</t>
        </r>
      </text>
    </comment>
  </commentList>
</comments>
</file>

<file path=xl/comments16.xml><?xml version="1.0" encoding="utf-8"?>
<comments xmlns="http://schemas.openxmlformats.org/spreadsheetml/2006/main">
  <authors>
    <author>Joe Vallely</author>
  </authors>
  <commentList>
    <comment ref="F78" authorId="0">
      <text>
        <r>
          <t xml:space="preserve">SPECIAL ORDERS PROCEDURE
*1ST FIND THE ITEM ON AUTO QUOTE, GET THE NET THEN PUT A MARGIN FOR THE AMOUNT YOU WILL SELL AT.
*2ND
YOU LOOK FOR THE SUPPLIER/VENDOR OF THE ITEM YOU WILL LOAD INTO THE JSS SYSTEM UNDER SUPPLIER, IF THE SUPPLIER IS NOT THERE EMAIL CAROLYN BENTLEY SO SHE CAN UPLOAD THE SUPPLIER ON JSS.
*3RD OPEN THE SPECIAL ORDER LOG BOOK PUT THE SUPPLIER UNDER THE SUPPLIER COLUMM. PUT THE NEXT ITEMS # 99 OR 98 #, DATE, DISCRIPTION AND CUSTOMER INFO.
*4TH ON THE SPECIAL ORDER FORM YOU SHOULD HAVE THE SUPPLIER # FILL OUT, THE ITEM#, DISCRIPTION, SELL PRICE, CUSTOMER INFO AND THE NET ON THE BACK OF THE WHITE  COPY.
*5TH WITH ALL THAT INFO, OPEN JSS GO TO INVENTORY, THEN GO TO LOAD NEW PRODUCT. TYPE THE TEN DIGIT # WHICH IS THE SUPPLIER #  AND THE ITEM #. IT WOULD ASK YOU IF YOU WANT ADD THIS PRODUCT, YOU WILL SAID YES.
THEN YOU WILL FILL THE DISCRIPTION BY PUTTING AN X FOLLOW BY THE FIRST THREE LETTERS OF THE SUPPLIER/VENDOR, AND THE ITEM DISCRIPTION.
CLICK ENTER, IT WILL TAKE YOU TO THE ITEM CATEGORY, FILL IN THE ITEM #. THEN YOU INPUT THE DEPARMENT, IT COULD BE DEPT 273 OR 274.
(DEPT 273 IS FOR THE SMALLWARES ITEMS
DEPT 274 IS FOR THE EQUIPMENT)
NOW YOU WILL PUT A SUPPLIER # (ALWAYS USE THIS #49998 FOR THIS COLUMM)
BY NOW YOU WILL GO TO THE COLUMM FOR PRICE, IT WILL ASK YOU UNIT COST THAT IS THE NET PRICE. HIT ENTER AND INPUT YES.
NOW YOU WILL PUT THE UNIT PRICE THAT IS THE SELL PRICE.
THEN YOU WILL CLICK SAVE.
BY NOW THE ITEM IS LOADED IN JSS.
NOW YOU CAN CREATE A PURCHASE ORDER..
</t>
        </r>
      </text>
    </comment>
  </commentList>
</comments>
</file>

<file path=xl/comments17.xml><?xml version="1.0" encoding="utf-8"?>
<comments xmlns="http://schemas.openxmlformats.org/spreadsheetml/2006/main">
  <authors>
    <author>amanager</author>
    <author>Ken</author>
  </authors>
  <commentList>
    <comment ref="F18" authorId="0">
      <text>
        <r>
          <t xml:space="preserve">Branches that sell beer are not allowed to have any wine or spirits stored in the beer room.  
</t>
        </r>
      </text>
    </comment>
    <comment ref="F46" authorId="0">
      <text>
        <r>
          <t xml:space="preserve">Must review the State website for pricing and compare to JSS &amp; shelf tags</t>
        </r>
      </text>
    </comment>
    <comment ref="F72" authorId="1">
      <text>
        <r>
          <t xml:space="preserve">NO IOU's given, must be invoice only allow only 2 weeks open</t>
        </r>
      </text>
    </comment>
  </commentList>
</comments>
</file>

<file path=xl/comments2.xml><?xml version="1.0" encoding="utf-8"?>
<comments xmlns="http://schemas.openxmlformats.org/spreadsheetml/2006/main">
  <authors>
    <author>Joe Vallely</author>
  </authors>
  <commentList>
    <comment ref="F249" authorId="0">
      <text>
        <r>
          <t xml:space="preserve">New Indictor- Shows on the opening last sync date
Old Indictor- F4 key and the date of last update will appear. </t>
        </r>
      </text>
    </comment>
    <comment ref="F250" authorId="0">
      <text>
        <r>
          <t xml:space="preserve">Joe Vallely: Case to Unit Notification Process
When a vendor fails a weight or count test:
• Notify the following:
• The Regional Food Safety/ Quality Assurance (FS/QA) Department
• The Buyer
• Local merchandisers
• Meat &amp; provision buyers will notify vendors to confirm that we have the correct tare in the scale system
• If tare needs to be changed,  buyer immediately notify the person responsible for scale file edits ( in JCMS)
• Buyer notifies stores in region which have received the same product from the same vendor to check the product weight or count. 
• Merchandisers assist in the weight checks at the stores they are in. 
• Merchandisers communicate weight check results to store mgt and QA/FS
• Buyer notifies other regions, who may have bought from the same vendor, of the short weight issue.
• Test additional products from that vendor.
• QA/FS schedules additional testing, for future deliveries from the same vendor.
• The future weight/count checks are meant to determine if ongoing “fail” results continue. 
• The goal is to determine if the shortage is systematic or an isolated event.
• A purchasing director determines when the vendor will be approached.
• The question is over what time frame the vendor will be charged back for the weight differential?
• The vendor fee will be charged on a fixed fee schedule, titled “administration and labor fee” and established by FS/QA.  
</t>
        </r>
      </text>
    </comment>
  </commentList>
</comments>
</file>

<file path=xl/comments3.xml><?xml version="1.0" encoding="utf-8"?>
<comments xmlns="http://schemas.openxmlformats.org/spreadsheetml/2006/main">
  <authors>
    <author>Joe Vallely</author>
  </authors>
  <commentList>
    <comment ref="F411" authorId="0">
      <text>
        <r>
          <t xml:space="preserve">Joe Vallely: Case to Unit Notification Process
When a vendor fails a weight or count test:
• Notify the following:
• The Regional Food Safety/ Quality Assurance (FS/QA) Department
• The Buyer
• Local merchandisers
• Meat &amp; provision buyers will notify vendors to confirm that we have the correct tare in the scale system
• If tare needs to be changed,  buyer immediately notify the person responsible for scale file edits ( in JCMS)
• Buyer notifies stores in region which have received the same product from the same vendor to check the product weight or count. 
• Merchandisers assist in the weight checks at the stores they are in. 
• Merchandisers communicate weight check results to store mgt and QA/FS
• Buyer notifies other regions, who may have bought from the same vendor, of the short weight issue.
• Test additional products from that vendor.
• QA/FS schedules additional testing, for future deliveries from the same vendor.
• The future weight/count checks are meant to determine if ongoing “fail” results continue. 
• The goal is to determine if the shortage is systematic or an isolated event.
• A purchasing director determines when the vendor will be approached.
• The question is over what time frame the vendor will be charged back for the weight differential?
• The vendor fee will be charged on a fixed fee schedule, titled “administration and labor fee” and established by FS/QA. </t>
        </r>
      </text>
    </comment>
    <comment ref="F423" authorId="0">
      <text>
        <r>
          <t xml:space="preserve">New Indictor- Shows on the opening last sync date
Old Indictor- F4 key and the date of last update will appear. </t>
        </r>
      </text>
    </comment>
    <comment ref="F433" authorId="0">
      <text>
        <r>
          <t xml:space="preserve">New Indictor- Shows on the opening last sync date
Old Indictor- F4 key and the date of last update will appear. </t>
        </r>
      </text>
    </comment>
  </commentList>
</comments>
</file>

<file path=xl/comments4.xml><?xml version="1.0" encoding="utf-8"?>
<comments xmlns="http://schemas.openxmlformats.org/spreadsheetml/2006/main">
  <authors>
    <author>Joe Vallely</author>
  </authors>
  <commentList>
    <comment ref="F433" authorId="0">
      <text>
        <r>
          <t xml:space="preserve">New Indictor- Shows on the opening last sync date
Old Indictor- F4 key and the date of last update will appear. </t>
        </r>
      </text>
    </comment>
  </commentList>
</comments>
</file>

<file path=xl/comments5.xml><?xml version="1.0" encoding="utf-8"?>
<comments xmlns="http://schemas.openxmlformats.org/spreadsheetml/2006/main">
  <authors>
    <author>manager</author>
    <author>Scott Taylor</author>
    <author>Joe Vallely</author>
  </authors>
  <commentList>
    <comment ref="F29" authorId="0">
      <text>
        <r>
          <t xml:space="preserve">To download daily seafood stock list
These are just some basic steps-certainly there can be even more editing:
• Reports -&gt; Product Stock -&gt; Stock List -&gt; Dept. ( Select Dept. IE: 184 or 190 or 293)
• Click “Exclude Zero Stock” then submit
• After report generates- click” Download Excel Version”
• Run each department report-copy and paste all three departments onto a single page
• Click top left corner and remove all colors
• Click Column “A”  then delete -(UPC Column and Vendor is not necessary)
• Remove all rows above “description” line
• Highlight cells  the sort ”A to Z” for each specific department
• Select columns  “B to L” and center information (for aesthetic purposes only)
• Highlight top information line  and “stock on hand” column
• Review all information and enter necessary comments into “Comment Field”
All three departments can place on the same page and rolled up into 1 report for easy review by both department manager and seafood buyers.
</t>
        </r>
      </text>
    </comment>
    <comment ref="F157" authorId="1">
      <text>
        <r>
          <t xml:space="preserve">SharePoint&gt;Jetro/RD Official Docs &amp; Policies&gt;Documents&gt;Audit Departments &gt;Fresh Seafood&gt;Lobster Tank Maintenance</t>
        </r>
      </text>
    </comment>
    <comment ref="F263" authorId="2">
      <text>
        <r>
          <t xml:space="preserve">Joe Vallely: Case to Unit Notification Process
When a vendor fails a weight or count test:
• Notify the following:
• The Regional Food Safety/ Quality Assurance (FS/QA) Department
• The Buyer
• Local merchandisers
• Meat &amp; provision buyers will notify vendors to confirm that we have the correct tare in the scale system
• If tare needs to be changed,  buyer immediately notify the person responsible for scale file edits ( in JCMS)
• Buyer notifies stores in region which have received the same product from the same vendor to check the product weight or count. 
• Merchandisers assist in the weight checks at the stores they are in. 
• Merchandisers communicate weight check results to store mgt and QA/FS
• Buyer notifies other regions, who may have bought from the same vendor, of the short weight issue.
• Test additional products from that vendor.
• QA/FS schedules additional testing, for future deliveries from the same vendor.
• The future weight/count checks are meant to determine if ongoing “fail” results continue. 
• The goal is to determine if the shortage is systematic or an isolated event.
• A purchasing director determines when the vendor will be approached.
• The question is over what time frame the vendor will be charged back for the weight differential?
• The vendor fee will be charged on a fixed fee schedule, titled “administration and labor fee” and established by FS/QA. </t>
        </r>
      </text>
    </comment>
  </commentList>
</comments>
</file>

<file path=xl/comments6.xml><?xml version="1.0" encoding="utf-8"?>
<comments xmlns="http://schemas.openxmlformats.org/spreadsheetml/2006/main">
  <authors>
    <author>VALLELY</author>
  </authors>
  <commentList>
    <comment ref="F21" authorId="0">
      <text>
        <r>
          <t xml:space="preserve">Branch has cleaning program to ensure the stripe is swept and mopped regularly.  Auditor uses discretion when determining if overall cleanliness is acceptable.</t>
        </r>
      </text>
    </comment>
  </commentList>
</comments>
</file>

<file path=xl/comments7.xml><?xml version="1.0" encoding="utf-8"?>
<comments xmlns="http://schemas.openxmlformats.org/spreadsheetml/2006/main">
  <authors>
    <author>Joe Vallely</author>
    <author>Scott Taylor</author>
    <author>Ken</author>
  </authors>
  <commentList>
    <comment ref="F40" authorId="0">
      <text>
        <r>
          <t xml:space="preserve">it is a good best practice to stamp the inspection stickers with a store stamp so they are not stolen.</t>
        </r>
      </text>
    </comment>
    <comment ref="F83" authorId="1">
      <text>
        <r>
          <t xml:space="preserve">To Order Magnets:
Email: michael@matthewleecorp.com
Specify weight number needed:
3000lbs or 4500lbs</t>
        </r>
      </text>
    </comment>
    <comment ref="F126" authorId="1">
      <text>
        <r>
          <t xml:space="preserve">Grainger order numbers:
3-Step Roll Ladder/30" Platform/60" Overall Height/450LB Capacity/Item# 3UY30
3-Step Roll Ladder/30" Platform/60" Overall Height/350lb Capacity/Item# 46C353
</t>
        </r>
      </text>
    </comment>
    <comment ref="F204" authorId="0">
      <text>
        <r>
          <t xml:space="preserve">***Any finding here will result in points being lost in the dept.'s safety portion of the audit***</t>
        </r>
      </text>
    </comment>
    <comment ref="F256" authorId="2">
      <text>
        <r>
          <t xml:space="preserve">Can be ordered from Grainger.
* yellow plug lockout #5T831.
* pad lock #4FF97</t>
        </r>
      </text>
    </comment>
  </commentList>
</comments>
</file>

<file path=xl/comments8.xml><?xml version="1.0" encoding="utf-8"?>
<comments xmlns="http://schemas.openxmlformats.org/spreadsheetml/2006/main">
  <authors>
    <author>Scott Taylor</author>
    <author>manager</author>
  </authors>
  <commentList>
    <comment ref="F23" authorId="0">
      <text>
        <r>
          <t xml:space="preserve">All Social Security Cards must be signed 
</t>
        </r>
      </text>
    </comment>
    <comment ref="F65" authorId="0">
      <text>
        <r>
          <t xml:space="preserve">Grace Periods:
BM/ABM: 120 days from hire/promo date
IC: 45 Days from hire/promo date
Everyone Else: 30 Days from hire/promo date</t>
        </r>
      </text>
    </comment>
    <comment ref="F112" authorId="0">
      <text>
        <r>
          <t xml:space="preserve">AOD -&gt; Reports -&gt; Private Reports -&gt; Employee List -&gt; Terminated Employee by Work Group
</t>
        </r>
      </text>
    </comment>
    <comment ref="F140" authorId="0">
      <text>
        <r>
          <t xml:space="preserve">If Poster has QR Code you can scan with your phone to determine validity</t>
        </r>
      </text>
    </comment>
    <comment ref="F164" authorId="1">
      <text>
        <r>
          <t xml:space="preserve">AOD -&gt; PRIVATE REPORTS -&gt; END OF PERIOD REPORTS -&gt; HILO TRANSFER -&gt; HOURS TOTAL -&gt; MANAGER SHEET</t>
        </r>
      </text>
    </comment>
  </commentList>
</comments>
</file>

<file path=xl/comments9.xml><?xml version="1.0" encoding="utf-8"?>
<comments xmlns="http://schemas.openxmlformats.org/spreadsheetml/2006/main">
  <authors>
    <author>icontrol</author>
    <author>Joe Vallely</author>
    <author>Scott Taylor</author>
    <author>manager</author>
    <author>Ken</author>
    <author>VALLELY</author>
  </authors>
  <commentList>
    <comment ref="F14" authorId="0">
      <text>
        <r>
          <t xml:space="preserve">·         Outside of boot reimbursements, we should not be reimbursing employee expenses through petty cash.   In a rare exception, it requires regional managers approval up front
·         The IRS guidelines require us to report payments made to vendors over $600 annually.   For that reason, you cannot pay out vendors who meet that criteria out of petty cash.   We have no way to track those payments.   You must establish open terms with them and have the payments made by Corporate
·         We never reimburse gas.   We pay an actual mileage reimbursement of 35 cents per mile
·         Our current office supply vendor is OFFICEMAX.   You should not be using any other vendor for office supplies.
·         We do not reimburse employees for any type of over the counter drugs, or any other personal items
·         Travel costs such as hotels or car rentals should be arranged through either Andrea P., Roxy or Dawn so they can be prepaid
</t>
        </r>
      </text>
    </comment>
    <comment ref="F30" authorId="1">
      <text>
        <r>
          <t xml:space="preserve">When reviewing your daily bank deposits - if you see this ACH deposit in your account you will need to perform the following steps the same day:
• Go to pick up under cash room or manager’s number  in JSS then enter pick up 
• Go to non-cash detailed pick up
• Under tender type go to petty cash enter the amount then reference #  - put the date it was in the account
• Pick it up then go to cash you will be able to take the cash out &amp; your number will balance out.
• Replenish the safe as normal
• DO NOT TAKE OUT MONEY FROM THE REGISTER WITHOUT ENTERING IN JSS
If you do not enter the transaction into JSS- the assistant controller in charge of your branch will notify you within 3-5 days that the petty cash deposit was not entered into JSS
</t>
        </r>
      </text>
    </comment>
    <comment ref="F55" authorId="2">
      <text>
        <r>
          <t xml:space="preserve">Instructions can be found on the SharePoint
Jetro/RD Official Docs &amp; Policies&gt;Documents&gt;Audit Departments&gt;Cashroom&gt;How to do miscellaneous income…
You can also copy &amp; paste the link below to your web browser:
(hit Review tab at top-&gt;Notes-&gt;Show all notes to copy)
https://corporatejetrord.sharepoint.com/:w:/s/JetroRDOfficialDocsPolicies/ESvWXyDZ_dhNhQvcyjA5CZoBwfJdtSqgcO52Yr9N7fXxRA?e=0FdcXi
</t>
        </r>
      </text>
    </comment>
    <comment ref="F85" authorId="3">
      <text>
        <r>
          <t xml:space="preserve">    - Example duplicate charge, charged wrong amount on credit card.
- Is the branch recording the difference in the amounts for the credit card under the "Sundry Entry "credit card shortage or overage screen? 
 - We use sundry entry for credit card shortages because JSS would otherwise default to a cash shortage. This is for variances between JSS and Millennium only.  Cashiers missing CC slips or processing CC transactions wrong must be made short in JSS, follow up, and corrective action should be taken.
</t>
        </r>
      </text>
    </comment>
    <comment ref="F101" authorId="1">
      <text>
        <r>
          <t xml:space="preserve">If setting up the account to use token information 
Have customer process a transaction by swiping their card 
At the signature prompt , sign the terminal screen in a legible fashion 
In the CC reporting screen 
View transactions &gt; transaction details 
Find the credit transaction and display on screen 
Verify transaction by last 4 digits and customer signature (above) 
Print copy of receipt 
Attach to the card not present form 
</t>
        </r>
      </text>
    </comment>
    <comment ref="F118" authorId="2">
      <text>
        <r>
          <t xml:space="preserve">Obtain From:
SharePoint-&gt;Documents-&gt;Audit Departments   -&gt;Cash Room</t>
        </r>
      </text>
    </comment>
    <comment ref="F119" authorId="4">
      <text>
        <r>
          <t xml:space="preserve">JSS -&gt; Reports -&gt; Cashroom -&gt; 
Bad Ck-IOU -&gt; Bad Check [(1) Run date to (3) days prior to the last monthly audit done.
2) Download to excel &amp; sort in dollar order.
3)Match to bank website postings of rtn checks]</t>
        </r>
      </text>
    </comment>
    <comment ref="F186" authorId="5">
      <text>
        <r>
          <t xml:space="preserve">Armored car must sign in if they are unable to scan and provided a dated receipt at time of pick up.  Cashiers do not need to sign in.
</t>
        </r>
      </text>
    </comment>
    <comment ref="F196" authorId="4">
      <text>
        <r>
          <t xml:space="preserve">JSS -&gt; Reports -&gt; Cashroom -&gt;
IOU Given [run date range to identify the 5 customers issued an IOU and validate that the form was completed]</t>
        </r>
      </text>
    </comment>
  </commentList>
</comments>
</file>

<file path=xl/sharedStrings.xml><?xml version="1.0" encoding="utf-8"?>
<sst xmlns="http://schemas.openxmlformats.org/spreadsheetml/2006/main" uniqueCount="3775">
  <si>
    <t>QUESTION NUMBER</t>
  </si>
  <si>
    <t>POINT VALUE</t>
  </si>
  <si>
    <t>FINDING</t>
  </si>
  <si>
    <t>AUDIT</t>
  </si>
  <si>
    <t>COMMENTS</t>
  </si>
  <si>
    <t>AUDIT QUESTION</t>
  </si>
  <si>
    <t>ANSWER 1</t>
  </si>
  <si>
    <t>ANSWER 2</t>
  </si>
  <si>
    <t>ANSWER 3</t>
  </si>
  <si>
    <t>ANSWER 4</t>
  </si>
  <si>
    <t>ADMIN</t>
  </si>
  <si>
    <t>&lt;-- test formula to check if all  questions work as intended</t>
  </si>
  <si>
    <t>to use copy and paste this in column L for all the questions in audit</t>
  </si>
  <si>
    <t>you will need to mark all questions in audit as a fail &amp; put question number in comments for each</t>
  </si>
  <si>
    <t>the formula will show an x beside any question where the formula may be incorrect</t>
  </si>
  <si>
    <t>you can then verify the comments are going with the correct questions by verifying the comment &amp; question number match in the finding section below</t>
  </si>
  <si>
    <t>CASHROOM</t>
  </si>
  <si>
    <t>DAIRY FREEZER</t>
  </si>
  <si>
    <t>FLOOR</t>
  </si>
  <si>
    <t>FRONT END</t>
  </si>
  <si>
    <t>GEN OPS</t>
  </si>
  <si>
    <t xml:space="preserve"> </t>
  </si>
  <si>
    <t>INVENTORY CONTROL</t>
  </si>
  <si>
    <t>MEAT AND PROVISIONS</t>
  </si>
  <si>
    <t>PEST CONTROL</t>
  </si>
  <si>
    <t>PRODUCE</t>
  </si>
  <si>
    <t>RECEIVING</t>
  </si>
  <si>
    <t>RECEPTION</t>
  </si>
  <si>
    <t>SAFETY</t>
  </si>
  <si>
    <t>SEAFOOD</t>
  </si>
  <si>
    <t>SMALLWARES</t>
  </si>
  <si>
    <t>WINE AND SPIRITS</t>
  </si>
  <si>
    <t>so long as you insert additional lines formula below will work</t>
  </si>
  <si>
    <t>TOTAL SCORE</t>
  </si>
  <si>
    <t>WITH REPEATS</t>
  </si>
  <si>
    <t>BRANCH NUMBER</t>
  </si>
  <si>
    <t>ADMIN ASST</t>
  </si>
  <si>
    <t>MEAT MGR</t>
  </si>
  <si>
    <t>SMWARES MGR</t>
  </si>
  <si>
    <t>FISCAL YEAR</t>
  </si>
  <si>
    <t>CASH MGR</t>
  </si>
  <si>
    <t>WINE STEWARD</t>
  </si>
  <si>
    <t>FISCAL QUARTER</t>
  </si>
  <si>
    <t>DAIRY MGR</t>
  </si>
  <si>
    <t>PRODUCE MGR</t>
  </si>
  <si>
    <t>open</t>
  </si>
  <si>
    <t>FRESHNESS SCORE</t>
  </si>
  <si>
    <t>AUDITOR</t>
  </si>
  <si>
    <t>Self</t>
  </si>
  <si>
    <t>FLOOR MGR</t>
  </si>
  <si>
    <t>RECEIVING MGR</t>
  </si>
  <si>
    <t>BRANCH MANAGER</t>
  </si>
  <si>
    <t>FRONTEND MGR</t>
  </si>
  <si>
    <t>ASSISTANT MANAGER</t>
  </si>
  <si>
    <t>SAFETY MGR</t>
  </si>
  <si>
    <t>INV CONTROL</t>
  </si>
  <si>
    <t>SEAFOOD MGR</t>
  </si>
  <si>
    <t>AUDIT VERSION</t>
  </si>
  <si>
    <t>2020Q4v2</t>
  </si>
  <si>
    <t>AUDIT AREA</t>
  </si>
  <si>
    <t>TOTAL</t>
  </si>
  <si>
    <t>Previous</t>
  </si>
  <si>
    <t>% of</t>
  </si>
  <si>
    <t>LAST SELF</t>
  </si>
  <si>
    <t>% OF</t>
  </si>
  <si>
    <t>Date Of</t>
  </si>
  <si>
    <t>FRESHNESS</t>
  </si>
  <si>
    <t>FOOD SAFETY</t>
  </si>
  <si>
    <t>OPERATIONS</t>
  </si>
  <si>
    <t>SCORE</t>
  </si>
  <si>
    <t>W/REPEATS</t>
  </si>
  <si>
    <t xml:space="preserve">Audit </t>
  </si>
  <si>
    <t>Change</t>
  </si>
  <si>
    <t>Audit Score</t>
  </si>
  <si>
    <t>DIFF</t>
  </si>
  <si>
    <t>Self Audit</t>
  </si>
  <si>
    <t>AVAIL</t>
  </si>
  <si>
    <t>AWARD</t>
  </si>
  <si>
    <t>REPEAT</t>
  </si>
  <si>
    <t>DAIRY/FREEZER</t>
  </si>
  <si>
    <t>INV CNTRL</t>
  </si>
  <si>
    <t>MEAT</t>
  </si>
  <si>
    <t>PEST</t>
  </si>
  <si>
    <t>WINE AND SPIRIT</t>
  </si>
  <si>
    <t>PASS</t>
  </si>
  <si>
    <t>Pass</t>
  </si>
  <si>
    <t>WHO IS RESPONSIBLE:</t>
  </si>
  <si>
    <t>HRAdmin</t>
  </si>
  <si>
    <t>WHAT IS ACTION PLAN</t>
  </si>
  <si>
    <t>QUESTION #</t>
  </si>
  <si>
    <t>POINTS</t>
  </si>
  <si>
    <t>Poster ordered</t>
  </si>
  <si>
    <t>Other Managers trained on closing proceedures</t>
  </si>
  <si>
    <t>Receiving/Deli</t>
  </si>
  <si>
    <t>All pallets leave receiving with a block tag. Department is responsible to not rack without block tag</t>
  </si>
  <si>
    <t>Deli</t>
  </si>
  <si>
    <t>Fixed</t>
  </si>
  <si>
    <t>Sales Floor</t>
  </si>
  <si>
    <t>Floor Manager must review with Team and purge department of dented cans daily</t>
  </si>
  <si>
    <t>Receiving/Floor Department</t>
  </si>
  <si>
    <t>Visist Open tems Aging and take action on any existing accounts</t>
  </si>
  <si>
    <t>Senior Manager</t>
  </si>
  <si>
    <t>Senoir Manageers</t>
  </si>
  <si>
    <t>Seniot Mangers</t>
  </si>
  <si>
    <t>Work order open</t>
  </si>
  <si>
    <t>All Managers in Branch</t>
  </si>
  <si>
    <t>Establish schedule and hold Managers accountable</t>
  </si>
  <si>
    <t>Execute going forward</t>
  </si>
  <si>
    <t>IC</t>
  </si>
  <si>
    <t>Resolved</t>
  </si>
  <si>
    <t>Receiving/Meat Deprtment</t>
  </si>
  <si>
    <t>IC/Meat Manager</t>
  </si>
  <si>
    <t>Meat Department</t>
  </si>
  <si>
    <t>All tags to be changed on Saturday</t>
  </si>
  <si>
    <t>Senior Managers</t>
  </si>
  <si>
    <t>Nets ordered. To be installed</t>
  </si>
  <si>
    <t>Senior Mangers</t>
  </si>
  <si>
    <t>Maintain every Sunday starting 12/27</t>
  </si>
  <si>
    <t>Senior Managers/Produce</t>
  </si>
  <si>
    <t>Consistent daily Fresh Walks</t>
  </si>
  <si>
    <t xml:space="preserve">IC </t>
  </si>
  <si>
    <t>Resolved. Execute going forward</t>
  </si>
  <si>
    <t>Produce Managers</t>
  </si>
  <si>
    <t>Receiving Manager</t>
  </si>
  <si>
    <t>Work Order open</t>
  </si>
  <si>
    <t>Senior Mangers/Porter</t>
  </si>
  <si>
    <t>Senior Manager/Seafood Managers</t>
  </si>
  <si>
    <t xml:space="preserve">Resolved. </t>
  </si>
  <si>
    <t>Seafood</t>
  </si>
  <si>
    <t>Seafood Manager</t>
  </si>
  <si>
    <t>Decide to repair or replace #2</t>
  </si>
  <si>
    <t>Smalls Mangers</t>
  </si>
  <si>
    <t>←Enter Date of Self Audit Here                                              ↓Enter Department Manager Here↓</t>
  </si>
  <si>
    <t>AREA</t>
  </si>
  <si>
    <t>Jose Marin</t>
  </si>
  <si>
    <t>↓Enter Name of Person Performing Audit Here</t>
  </si>
  <si>
    <t xml:space="preserve">                                                               Jesus Algarin</t>
  </si>
  <si>
    <t>[IN STOCK] [ON DISPLAY] [PRICED RIGHT] [ ALWAYS FRESH]          [IN STOCK] [ON DISPLAY] [PRICED RIGHT] [ ALWAYS FRESH]</t>
  </si>
  <si>
    <t>A. What were last week's sales in the Deli/Freezer (Depts.: 12, 14, 20, 21)?</t>
  </si>
  <si>
    <t>A.</t>
  </si>
  <si>
    <t>B. How many Management hours were used last week?</t>
  </si>
  <si>
    <t>B.</t>
  </si>
  <si>
    <t>C. How many Union hours were used last week?</t>
  </si>
  <si>
    <t>C.</t>
  </si>
  <si>
    <t>D.  What was the damage total last week?</t>
  </si>
  <si>
    <t>D.</t>
  </si>
  <si>
    <t>E.  What was the price adjustment total last week?</t>
  </si>
  <si>
    <t>E.</t>
  </si>
  <si>
    <t>Evidence of falsification of any document will result in loss of points for respective question.</t>
  </si>
  <si>
    <t>Regional &amp; Director must be notified for disciplinary action review.</t>
  </si>
  <si>
    <t>Avail</t>
  </si>
  <si>
    <t>Award</t>
  </si>
  <si>
    <t>[IN STOCK] [ON DISPLAY] [PRICED RIGHT] [ ALWAYS FRESH]</t>
  </si>
  <si>
    <t>CATEGORY 1-HIGHLY PERISHABLE FOOD SERVICE PRODUCTS- Dept MGR Must walk Daily</t>
  </si>
  <si>
    <t>Product not within Freshness Guidelines has been segregated and reduced.</t>
  </si>
  <si>
    <t xml:space="preserve">  Expired is defined as the day prior to MFG. expiration date.</t>
  </si>
  <si>
    <t>PIECES FOUND</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</si>
  <si>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Product is segregated and reduced up to 25% of retail within 5 days of exp or best by dating.</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</si>
  <si>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Enter the number of pieces found.   (1 = 10 points), (2-3 = 5 points), (more than 3 = 0 points).</t>
    </r>
  </si>
  <si>
    <t>fr</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</si>
  <si>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Any EXPIRED items on the Opportunity Rack/U-boat for sale is an automatic loss of all points.</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</si>
  <si>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If any Expired product is found out for sale enter "E".  Any expired product is an automatic loss of all points!</t>
    </r>
  </si>
  <si>
    <t>CATEGORY 2- PERISHABLE FOOD SERVICE PRODUCTS Dept MGR Must walk Daily</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</si>
  <si>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Product is segregated, reduced up to 25% of retail within 14 days of exp or best by dating.</t>
    </r>
  </si>
  <si>
    <t>CATEGORY 3- RETAIL PERISHABLE PRODUCTS/SELECT SOFT CHEESES Dept MGR Must walk Daily</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</si>
  <si>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Product is segregated, reduced up to 25% of retail within 10 days of exp. or best by dating.</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</si>
  <si>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Enter the number of pieces found.   (1 = 10 points), (2-3 =  5 points), (more than 3 = 0 points).</t>
    </r>
  </si>
  <si>
    <t>CATEGORY 4-  LIQUID DAIRY PRODUCTS Dept MGR Must walk Daily</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</si>
  <si>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Product is segregated, reduced up to 25% of retail within 5 days of exp. or best by dating.</t>
    </r>
  </si>
  <si>
    <t>CATEGORY 5- DIRECT STORE DELIVERY PRODUCTS (DSD) Dept MGR Must walk Daily</t>
  </si>
  <si>
    <t>Product not within Freshness Guidelines has been removed from sale</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</si>
  <si>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All product is removed from sale the day before the expiration date on the package.</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</si>
  <si>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Any product found on the floor dated with the current days date or earlier will be considered expired.  Any product that is 1 day prior to expiration will count against partial points.</t>
    </r>
  </si>
  <si>
    <t>FROZEN ITEMS</t>
  </si>
  <si>
    <t>Product not within Freshness Guidelines has been segregated and reduced and are out for sale.</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</si>
  <si>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Product is segregated &amp; reduced up to 25% of retail within Perishable Date and Price Reduction guidelines.</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</si>
  <si>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Additional discounting requires buyer or executive approval</t>
    </r>
  </si>
  <si>
    <t>DEPT 66 ITEMS IN DELI (na if seafood dept)</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</si>
  <si>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Any expired product is an automatic loss of all points!</t>
    </r>
  </si>
  <si>
    <t>MIS-ROTATED PRODUCT</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</si>
  <si>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Walk the department and verify that there is no outdated or mis-rotated product out for sale.</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</si>
  <si>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Check ALL pallets in the overhead:</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</si>
  <si>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Do the block tags have an expiration or manufacture date? Is the information correct?</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</si>
  <si>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No product on the selling floor is newer than product found in the steel.</t>
    </r>
  </si>
  <si>
    <t>"OPPORTUNITY BUY"/REDUCED RACKS</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</si>
  <si>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Verify that there is a rack or U-boat set up in the department.</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</si>
  <si>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Every item has a properly completed "Opportunity Buy" sticker or has a pending delete sign.</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</si>
  <si>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Review (10) tags, ensure "NOW”, item number, Pull Date (if applies) Lbs. (if applies) and approved by are properly completed following company reduction standards of 25% of retail</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</si>
  <si>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If a reduction greater than 25% is found verify that it has buyer/executive approval.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</si>
  <si>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There are no blank PAJ tags accessible to customers.</t>
    </r>
  </si>
  <si>
    <t>op</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</si>
  <si>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Verify the department manager does not have excess tags and only a senior manager can approve tags.</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</si>
  <si>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No chemicals are stored on the rack over or next to any edible merchandise.</t>
    </r>
  </si>
  <si>
    <t>BLOCK TAGGING - Dairy</t>
  </si>
  <si>
    <t>Dairy block tags are getting better but still some issues with filling the information correcly and some missing on mixed pallets.</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</si>
  <si>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The receiving date is on every block tag.</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</si>
  <si>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The correct "Expiration Date" or "Best by Date" for the product is on every block tag.</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</si>
  <si>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If there is no "Exp. Date", verify the "Manufacture" or "Pack Date" is on the Block Tag.</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</si>
  <si>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All Block Tags should have item number and Product Description</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</si>
  <si>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All egg pallets have the received date and the Julian production date on the block tag.</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</si>
  <si>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Block Tag is applied in lower right-hand corner of pallet.  One tag for each item on the pallet.</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</si>
  <si>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Verify every item on a mixed pallet has its own block tag.</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</si>
  <si>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The correct color is being used for the current quarter.</t>
    </r>
  </si>
  <si>
    <t>X</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</si>
  <si>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 total of (5) Deli tags missing or incomplete results in loss of points.  </t>
    </r>
  </si>
  <si>
    <t>BLOCK TAGGING - Freezer</t>
  </si>
  <si>
    <t>Block tags missing on some pallets and some block tags not fill out correcly.</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</si>
  <si>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All Freezer pallets have the received date  &amp; Expiration Date on block tag if available</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</si>
  <si>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ANY FROZEN MEAT WITHOUT BLOCK TAGS SHOULD BE SCORED ON THE MEAT AUDIT</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</si>
  <si>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 total  (10) Freezer tags missing or incomplete block tags results in loss of points.  </t>
    </r>
  </si>
  <si>
    <t>Block Tag Colors Odd Yrs.- Q1 Orange, Q2 Purple, Q3 Lime, Q4 Pink Even Yrs.- Q1 Blue, Q2 Yellow, Q3 Red, Q4 Green</t>
  </si>
  <si>
    <t>HACCP</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</si>
  <si>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Verify Department Manager has working knowledge of the HACCP Plan.</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</si>
  <si>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Dept &amp; Assistant Mgr. must be able to identify who the HACCP certified managers are.</t>
    </r>
  </si>
  <si>
    <t>fs</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</si>
  <si>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Dept &amp; Assistant Mgr. must know the location of the HACCP plan book.</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</si>
  <si>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Dept &amp; Assistant Mgr. must know the cleaning &amp; temperature guidelines for the department.</t>
    </r>
  </si>
  <si>
    <t>MSS LOG (review current &amp; previous month)</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</si>
  <si>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 properly completed log is defined as:</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</si>
  <si>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Log is initialed daily by person performing the actual cleaning task.</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</si>
  <si>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Log is initialed and dated the day the actual weekly cleaning tasks are completed.</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</si>
  <si>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Log is signed weekly by the dept. mgr. as verification that the actual cleaning was done. </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</si>
  <si>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Log is initialed, dated and verified that the monthly cleaning was done.</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</si>
  <si>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Log is reviewed and signed monthly by a HACCP certified employee.</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</si>
  <si>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Log is initialed, dated &amp; verified that the Quarterly/Bi-annual cleaning was done.</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</si>
  <si>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Quarterly tasks:  March, June, September and December/Bi-Annual tasks: January and July</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</si>
  <si>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MSS Logs signed but not completed will result in loss of ALL food safety points in dept audit.</t>
    </r>
  </si>
  <si>
    <t>MOP &amp; BUCKET</t>
  </si>
  <si>
    <t xml:space="preserve">Mop and bucket not available at the time </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</si>
  <si>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There is either a mop and bucket labeled General Cooler, or a blue bucket and mop with blue tape used to clean the General Cooler.</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</si>
  <si>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Verify the bucket is only used in the General Cooler (Cannot be used in Seafood/Chicken Pit/Restroom/Dry)</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</si>
  <si>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Is the bucket clean &amp; water changed as needed  (a minimum of once (1) a day)</t>
    </r>
  </si>
  <si>
    <t>AMBIENT AIR TEMPERATURE CHECKS (review current and previous month)</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</si>
  <si>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DELI DEPARTMENT (One temperature for the cooler)</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</si>
  <si>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FREEZER(s) (Separate Temps for any Stand-Alone Freezers)</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</si>
  <si>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SHRIMP OR CRAB CASES (Separate Temps for any Stand-Alone Cases)</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</si>
  <si>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Each "Temperature Log" for Current Week and Previous Month is considered complete when:</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</si>
  <si>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Done (4) times a day (including Sundays) Recording Time, Temp and Initials</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</si>
  <si>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Temp is taken during Open Store Hours AT LEAST EVERY FOUR (4) HOURS.</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</si>
  <si>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Signed off weekly by a HACCP Certified Manager.</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</si>
  <si>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Thermometer calibrated weekly and signed off on by a HACCP Certified manager.</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</si>
  <si>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Corrective action is noted for any temperatures over the JETRO/RD Quality standards.</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</si>
  <si>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Corrective action must include temperatures taken for merchandise in the Refrigerated Area</t>
    </r>
  </si>
  <si>
    <t>SCALE/PREP AREA CLEANLINESS (rinse, wash, rinse sanitize)</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</si>
  <si>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The Scale/Prep area is properly sanitized after changing species of product or any change between raw and cooked product?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</si>
  <si>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No food or drinks are in the Scale/Prep Area.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</si>
  <si>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All approved chemicals are in properly labeled spray bottles with correct chemical inside</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</si>
  <si>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No unauthorized chemicals are in Scale/Prep Area</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</si>
  <si>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There are gloves (poly or Vinyl) in size Small, Medium and Large available for all employees who use chemicals to clean scales and food contact surfaces.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</si>
  <si>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Verify that the Scale Operator Checklist is posted on printer and is visible to all users and that none of the Scale Operator Checklist items are found in violation at any time during the audit.</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</si>
  <si>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Verify all Sanitizer spray bottles found in the department are diluted to 200-300 ppm as required.  Use a Quat. test strip to verify.</t>
    </r>
  </si>
  <si>
    <t>CUSTOMER SAFE FOOD HANDLING</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</si>
  <si>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Disposable gloves (Poly or Vinyl) and hand sanitizer are available in the department for all customers handling any raw food?</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</si>
  <si>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Is the Customer Safe Food Handling sign posted above the Gloves and Sanitizer?</t>
    </r>
  </si>
  <si>
    <t>FOOD STORAGE</t>
  </si>
  <si>
    <t>Eggs are to be stored over eggs and no other comodity. Eggs are being tored above produce in the tunnel</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</si>
  <si>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Shell eggs are only stored above other shell eggs. (Pre-Cooked/Ready to eat may be stored above eggs)</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</si>
  <si>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No merchandise is found on the physical floor.</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</si>
  <si>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No product is displayed for sale on a cardboard or porous surface.</t>
    </r>
  </si>
  <si>
    <t>DEPARTMENT SINKS (na if no sink in dept)</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</si>
  <si>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The sink has hot water, soap, nail brush, sanitizer and paper towels in an enclosed dispenser.</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</si>
  <si>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Run the hot water and verify that the temp of the water reaches 100 degrees within 90 seconds</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</si>
  <si>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There are no drinks or food stored on or near the sink area.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</si>
  <si>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“Employees Must Wash Hands When:” sign is posted at the sink</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</si>
  <si>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Generic “Employees Must Wash Hands” sign is acceptable if above sign is not available</t>
    </r>
  </si>
  <si>
    <t>N/A</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</si>
  <si>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All employees handling any raw product or who come in contact with unsanitary surfaces must wash &amp; sanitize their hands immediately after handling the product.</t>
    </r>
  </si>
  <si>
    <t>CONDITION OF PACK OUT IN DAIRY/FREEZER (no crates used for displays)</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</si>
  <si>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Are the deli shelves and freezer windows full, blocked and fronted forward?</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</si>
  <si>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Are all items in the current sale flyer with SOH packed out and available for sale?</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</si>
  <si>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Are both cases and units available for sale?</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</si>
  <si>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VALIDATE any empty hole reflects in JSS that SOH is zero</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</si>
  <si>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Pallet Display:</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</si>
  <si>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Case and units are available on the pallet for sale.</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</si>
  <si>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They are not blocking access to product on the selling floor.</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</si>
  <si>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A full pallet space must be between any pallet found on the selling floor and the next pallet</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</si>
  <si>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Display is a minimum of 4 feet high.</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</si>
  <si>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Is pack out sufficient based on SOH?</t>
    </r>
  </si>
  <si>
    <t>FIRST RECEIVED REPORT</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</si>
  <si>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Is the report run weekly Sunday or Monday verifying items received the previous week Dept?</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</si>
  <si>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Verify items with zero sales are out for sale with bin number/location notated on report &amp; signed off by Dept. Manager</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</si>
  <si>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Bin Numbers are tested in Product Not Binned Question</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</si>
  <si>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Is the report being verified by senior management (Inv Controller, ABM or BM)?</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</si>
  <si>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Deli Must address all items in - 12, 14, 20, 21 (66 &amp; 23 for branches with no Seafood Dept)</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</si>
  <si>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Dept Mgr must sign master First Received Copy even if no new items</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</si>
  <si>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Pick five 5 items from a prior week and make sure they are out for sale and binned in JSS</t>
    </r>
  </si>
  <si>
    <t>PRODUCT NOT BINNED REPORT</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</si>
  <si>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Report is worked 1st week of Fiscal Month</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</si>
  <si>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All items on report are to be walked &amp; notated with correct Bin Numbers</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</si>
  <si>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Report is to be submitted to IC no later than EOD of the 1st Friday of the Month</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</si>
  <si>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More than 5 items on total report with 0 sales received more than 30 days ago is a finding</t>
    </r>
  </si>
  <si>
    <t>PRODUCT NOT SOLD BY ITEM (review 2 months)</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</si>
  <si>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All reports are accounted for and worked as follows:</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</si>
  <si>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Major Dept (14 &amp; 21) is run the 1st &amp; 3rd Mon of every month for the previous 14 days?</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</si>
  <si>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Major Dept (12 &amp; 20) is run the 1st &amp; 3rd Mon of every month for the previous 14 days?</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</si>
  <si>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Major Dept 66 is run every Monday for previous 7 days (if no Seafood Department)</t>
    </r>
  </si>
  <si>
    <r>
      <t xml:space="preserve">   o</t>
    </r>
    <r>
      <rPr>
        <rFont val="Times New Roman"/>
        <b val="false"/>
        <i val="false"/>
        <strike val="false"/>
        <color rgb="FF000000"/>
        <sz val="7"/>
        <u val="none"/>
      </rPr>
      <t xml:space="preserve">    </t>
    </r>
    <r>
      <rPr>
        <rFont val="Arial"/>
        <b val="true"/>
        <i val="false"/>
        <strike val="false"/>
        <color rgb="FF000000"/>
        <sz val="10"/>
        <u val="none"/>
      </rPr>
      <t xml:space="preserve">Major Dept 23 is run the 1st &amp; 3rd Monday of every month for the previous 14 days</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</si>
  <si>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Most recent report has proper notations.</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</si>
  <si>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OFS - Out for Sale</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</si>
  <si>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CF - Can't Find (This requires a follow up with notations)</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</si>
  <si>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PFS - Put Out for Sale</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</si>
  <si>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AD - Adjustment needed and list quantity to be adjusted</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</si>
  <si>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SO- Special Order item</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</si>
  <si>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If "OFS" and the branch has bin or bay numbers, the bay or bin number is written next to "OFS".</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</si>
  <si>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Required adjustments are made within 24 hours of being notated on the report.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</si>
  <si>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Take 5 items from the most recent report with 14 or more days of no sales and verify the item is out for sale and properly signed.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</si>
  <si>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Signed by the Manager who completed the report.</t>
    </r>
  </si>
  <si>
    <t>NO/LOW STOCKS (review previous 2 weeks)</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</si>
  <si>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 Low Stock Report is being performed, verified and notated 7 days between 10am and 12pm.</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</si>
  <si>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 copy of the low stock is posted at the end of each aisle for quick reference.</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</si>
  <si>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 working copy of the low stock is being used and notated as items are found and packed out.</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</si>
  <si>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Once worked each low stock is turned into IC manager to: Adjust stock, request IBT or research any item that cannot be found.  All can’t find items must be adjusted or packed out in 48 hours.</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</si>
  <si>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If a can’t find requires further research, it must be put on a “Research List” and resolved in 48 hours</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</si>
  <si>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Resolved means a stock adjustment made or item is packed out.  </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</si>
  <si>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Proper resolution notations are made on Low Stock Report,</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</si>
  <si>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Any can’t find items on the low stock report for 3 or more days not adjusted or packed out is a finding.</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</si>
  <si>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Use yesterday’s low stock report for the department, verify that all items indicated as found and dropped where packed out.  </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</si>
  <si>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Verify that any can’t find items where adjusted and moved to a research sheet if necessary </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</si>
  <si>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All items adjusted over $250 in value should be moved to a research sheet.</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</si>
  <si>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Make sure the branch is using the same book numbers each day for each aisle.</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</si>
  <si>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Re-walk 2 aisles of current days low stock after it is performed, any item found not scanned that that should have been scanned is a finding.</t>
    </r>
  </si>
  <si>
    <r>
      <t xml:space="preserve">§</t>
    </r>
    <r>
      <rPr>
        <rFont val="Times New Roman"/>
        <b val="false"/>
        <i val="false"/>
        <strike val="false"/>
        <color rgb="FF000000"/>
        <sz val="7"/>
        <u val="none"/>
      </rPr>
      <t xml:space="preserve">  </t>
    </r>
    <r>
      <rPr>
        <rFont val="Arial"/>
        <b val="true"/>
        <i val="false"/>
        <strike val="false"/>
        <color rgb="FF000000"/>
        <sz val="10"/>
        <u val="none"/>
      </rPr>
      <t xml:space="preserve">All holes, all items with units but no cases, anything with less than 7 days supply based on reorder level.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</si>
  <si>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Any item with a missing sign (uses 999 to indicate sign)</t>
    </r>
  </si>
  <si>
    <t>CYCLE COUNTS - CHEESE (verify 2 weeks)</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</si>
  <si>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Depts. 144 &amp; 31 are counted as required by your region</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</si>
  <si>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Counted in full is defined as all suppliers in the department are counted completely.</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</si>
  <si>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Hard copies of counts available for review &amp; retained inventory to inventory</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</si>
  <si>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Are counts being processed through the JSS Mandatory Cycle Count Program as required by region?</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</si>
  <si>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VALIDATE Adjustments are done within 24 hours of count. (48 hours if research is required)?</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</si>
  <si>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VALIDATE Any research required is performed and signed by the IC or a Senior Manager.</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</si>
  <si>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CONTACT YOUR REGIONAL MGR IF COUNTS ARE NOT ADJUSTED</t>
    </r>
  </si>
  <si>
    <t>CYCLE COUNTS - SEAFOOD [if no fresh seafood] (verify 2 weeks)</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</si>
  <si>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Is Frozen Shrimp/Seafood [dept 332 &amp; 243] counted in full as required by region</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</si>
  <si>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Is Major Dept 66 counted in full once a week</t>
    </r>
  </si>
  <si>
    <t>NEGATIVE STOCK BY ITEM</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</si>
  <si>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All YOI negative stock items are researched and corrected/notated by 10am daily.</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</si>
  <si>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Manager is actively involved in researching and correcting negative stock issues as validated by the inventory controller and senior managers.</t>
    </r>
  </si>
  <si>
    <t>DAMAGES (review 2 weeks)</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</si>
  <si>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All damages are processed through POS, marked with "dot sticker" or marker, then brought to the compactor immediately for discarding.</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</si>
  <si>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If any damages are not processed through POS, then a damage sheet must be completed and the adjustment sheet attached, signed by the person who processed the damage.</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</si>
  <si>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All damages are adjusted and processed in POS daily.</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</si>
  <si>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All days with no damages must be notated on the Monthly damage sign off sheet.</t>
    </r>
  </si>
  <si>
    <t xml:space="preserve">RANDOM AND FIXED WEIGHT CHEESE VERIFICATION: </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</si>
  <si>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Review 3 pieces of (5) random weight items, verify that the label on the product matches the actual weight within allowable variance at the time of verification</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</si>
  <si>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 .02 lbs. for items &lt; 5lbs</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</si>
  <si>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 .05lbs for items &gt; 5lbs</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</si>
  <si>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Verify 3 pieces of (5) manufacturer's preprinted weights for items to see if they match the branch weight sticker and that the label matches the item itself.</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</si>
  <si>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Take corrective action if any item is found labeled wrong or has a variance outside tolerance.</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</si>
  <si>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Verify the master scale file has been updated within the last 7 days of the date of the audit and all scales in use have a matching date for the last update.  Any scale over 7 days or not matching master is a finding.</t>
    </r>
  </si>
  <si>
    <t>HIGH SHRINK WEIGHT VERIFICATION - RW CHEESE</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</si>
  <si>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Has the branch identified their top 5 shrink items for the previous quarter?</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</si>
  <si>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Are they performing a case to unit verification on the scale for all high shrink items?</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</si>
  <si>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Are they tracking all case to unit labels by retaining copies of the scale audit results?</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</si>
  <si>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Are all "fails" being communicated to the buyer timely?</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</si>
  <si>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Are the branches reacting timely to all corporate requests for case to unit audits?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</si>
  <si>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Branches deemed high shrink are doing all the above for their top 10 items.</t>
    </r>
  </si>
  <si>
    <t>SALE POSTERS</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</si>
  <si>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Are the current sales posters prominently displayed?</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</si>
  <si>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Any missing or old posters results in a loss of points. </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</si>
  <si>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N/A if no current posters available.</t>
    </r>
  </si>
  <si>
    <t>COMPUTER GENERATED SIGNS</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</si>
  <si>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The price on the sign is correct.</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</si>
  <si>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All product has a sign and it is the correct sign for that item.</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</si>
  <si>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The sign is no more than 30 days old for Deli and 90 days for Frozen products.</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</si>
  <si>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All signs are straight, neat and clean</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</si>
  <si>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Any more than two (2) of the above not correct results in a loss of points.</t>
    </r>
  </si>
  <si>
    <t>SALES FLYER</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</si>
  <si>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Use the current flyer and verify that ALL Deli/Freezer product in the flyer have sale signs over them.</t>
    </r>
  </si>
  <si>
    <t>HAND WRITTEN SIGNS (na if no handwritten signs)</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</si>
  <si>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The sign is not more than 30 days old</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</si>
  <si>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The correct &amp; legible Price (case &amp; unit), Item #, Description &amp; date created on each sign</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</si>
  <si>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More than (1) missing or incorrect sign will result in a loss of points.</t>
    </r>
  </si>
  <si>
    <t>BLASTER LABELS/WEIGHT STICKERS</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</si>
  <si>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Verify any item that does not scan/not random weight has a blaster label attached to it.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</si>
  <si>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Verify any random weight item that does not properly scan at POS has a weight sticker attached to it</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</si>
  <si>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Verify any frozen item that is pulled to sell on shelf has a blaster label/weight sticker indicating date it was pulled from freezer</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</si>
  <si>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No blaster labels/stickers should be pre-printed for future use. No labels are left unattended</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</si>
  <si>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No labels/stickers should be filed or stored. Any labels being used need to be the current Julian date.</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</si>
  <si>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Any item that does not properly scan at the register without a blaster label/weight sticker on it is a finding.</t>
    </r>
  </si>
  <si>
    <t>DEMOS OCCURING IN DEPARTMENT (na if no demo)</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</si>
  <si>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The table reflects product being demonstrated. </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</si>
  <si>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Is the merchandise on the table correctly priced?</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</si>
  <si>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Is the demonstrator dressed professionally?</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</si>
  <si>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Is the Rep. doing the demo using proper safe food handling practices?</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</si>
  <si>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Allergen Chart is posted for all Food Demo's.</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</si>
  <si>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Does Rep. have SAVE SERVE LICENSE</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</si>
  <si>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Has an AV been written and signed by the Rep. for all products used?</t>
    </r>
  </si>
  <si>
    <t>DAIRY/FREEZER SELF-AUDIT REVIEW</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</si>
  <si>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Is there is a weekly audit performed by the department manager or assistant department manager?</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</si>
  <si>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Are senior managers performing quarterly audits on department?</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</si>
  <si>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Same senior cannot perform quarterly audit 2 quarter in a row</t>
    </r>
  </si>
  <si>
    <t>DEPARTMENT SAFETY</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</si>
  <si>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Were any violations of the safety audit observed?</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</si>
  <si>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Verify that no freezer man door exits are blocked.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</si>
  <si>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Any blocked exit is a finding here and on safety audit.</t>
    </r>
  </si>
  <si>
    <t>ASSISTANT DEPARTMENT MGR/NUMBER 2</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</si>
  <si>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Does the Assistant Mgr. show consistent progress towards becoming #1 Deli Mgr.</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</si>
  <si>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No assistant or strong #2 results in no points</t>
    </r>
  </si>
  <si>
    <t>10 FOOT RULE</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</si>
  <si>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Are all employees observing the 10ft rule?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</si>
  <si>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Any employee who comes within 10ft of a customer must acknowledge the customer with a polite greeting and offer assistance.</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</si>
  <si>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Any employee seen in violation of the 10 ft. rule or found to be unhelpful is a finding.</t>
    </r>
  </si>
  <si>
    <t>NOTES FOR DELI MANAGER</t>
  </si>
  <si>
    <t>WEIGHT VERIFICATION SHEET-Dairy</t>
  </si>
  <si>
    <t>OPERATOR NUMBER</t>
  </si>
  <si>
    <t>ITEM NUMBER AND DESCRIPTION SCALE SERIAL NUMBER AND USER ID LOADED TARE (IF APPLIES)</t>
  </si>
  <si>
    <t>ORIGINAL WEIGHT</t>
  </si>
  <si>
    <t>VERIFIED WEIGHT</t>
  </si>
  <si>
    <t>VAR</t>
  </si>
  <si>
    <t>WEIGHT VERIFICATION SHEET-PROVISIONS WEST COAST ONLY</t>
  </si>
  <si>
    <t>Darryl</t>
  </si>
  <si>
    <t xml:space="preserve">                                                                   Jesus Algarin</t>
  </si>
  <si>
    <t>A. What were last week's sales in the Meat and Provisions (13,22)?</t>
  </si>
  <si>
    <t>All Fresh Meat Categories Must be walked by Department/Assistant Mgr. Daily</t>
  </si>
  <si>
    <t>MFG/Pack Date is Day 0 for All Fresh Meat Categories</t>
  </si>
  <si>
    <t>Product not within Freshness Standards must be segregated and reduced up to 25% retail or will be a finding for the category</t>
  </si>
  <si>
    <t>Any further discounts must have Buyer/Executive Approval is only good for one day</t>
  </si>
  <si>
    <t>Any unit found out for sale that is expired or not reduced according to the following reduction policies is a finding</t>
  </si>
  <si>
    <t>Any unit on the Opportunity Rack/U-Boat that is found outside of the Freshness Guidelines is a loss of all points in that category</t>
  </si>
  <si>
    <t>ALL FRESH POULTRY (175/347)</t>
  </si>
  <si>
    <t>Action taken by close of previous day.</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</si>
  <si>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Is all product properly rotated?</t>
    </r>
  </si>
  <si>
    <t>FRESH CHICKEN</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</si>
  <si>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Fresh Chicken</t>
    </r>
  </si>
  <si>
    <t>reduce up to 25% retail</t>
  </si>
  <si>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Reduced 25% of retail after 9 days</t>
    </r>
  </si>
  <si>
    <t>freeze</t>
  </si>
  <si>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Frozen after 11 days </t>
    </r>
  </si>
  <si>
    <t>damage and destroy</t>
  </si>
  <si>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Damaged &amp; destroyed after 22 days</t>
    </r>
  </si>
  <si>
    <t>PORTION BREAST/WHOLE HEAD</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</si>
  <si>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Portion Breast/Whole Head</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</si>
  <si>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Reduced 25% after 7 days</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</si>
  <si>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Frozen after 11 days</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</si>
  <si>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Damaged &amp; destroyed after 22 days.</t>
    </r>
  </si>
  <si>
    <t>ALL BONE IN BEEF (342)</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</si>
  <si>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Reduced after 30 Days</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</si>
  <si>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Damaged and Destroyed after 45 Days (Bone in Beef can never be frozen).</t>
    </r>
  </si>
  <si>
    <t xml:space="preserve">ALL BONELESS BEEF (35) </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</si>
  <si>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Reduced after 45 Days</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</si>
  <si>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Damaged and Destroyed after 60 Days (Boneless Beef can never be frozen)</t>
    </r>
  </si>
  <si>
    <t>ALL IMPORTED BEEF (345)</t>
  </si>
  <si>
    <t>***All Canadian beef is to be treated the same as domestic beef for freshness and reduction guidelines.</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</si>
  <si>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Reduced after 90 Days</t>
    </r>
  </si>
  <si>
    <t xml:space="preserve">freeze </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</si>
  <si>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Frozen after 95 Days</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</si>
  <si>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Damaged &amp; Destroyed after 150 Days</t>
    </r>
  </si>
  <si>
    <t>ALL GROUND BEEF (343)</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</si>
  <si>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Cryo Tube Ground Beef</t>
    </r>
  </si>
  <si>
    <t>freeze paj  25% Retail</t>
  </si>
  <si>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Frozen &amp; Reduced after 21 Days (apply frozen PAJ sticker)</t>
    </r>
  </si>
  <si>
    <t>cryo damage and destroy</t>
  </si>
  <si>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Damaged and Destroyed after 28 Days</t>
    </r>
  </si>
  <si>
    <t>poly 25% Retail FRZ</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</si>
  <si>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Fresh Poly Ground Beef</t>
    </r>
  </si>
  <si>
    <t>poly damage and destroy</t>
  </si>
  <si>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Frozen &amp; Reduced after 5 Days (apply frozen PAJ sticker)</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</si>
  <si>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Damaged and Destroyed after 10 Days</t>
    </r>
  </si>
  <si>
    <t>SLICED PRIMAL BEEF/OFFAL AND PORTION CONTROL (344)</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</si>
  <si>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Sliced Primal Beef/Offal</t>
    </r>
  </si>
  <si>
    <t>Sliced Primal Beef/Offal</t>
  </si>
  <si>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Reduced after 21 days</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</si>
  <si>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Damaged &amp; Destroyed after 28 Days (can never be frozen)</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</si>
  <si>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Bone-In/Boneless Portion Control</t>
    </r>
  </si>
  <si>
    <t>Bone-In/Boneless Portion Control</t>
  </si>
  <si>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Reduced after 17 days</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</si>
  <si>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Damaged and Destroyed after 21 days</t>
    </r>
  </si>
  <si>
    <t xml:space="preserve">SAUSAGE  (352) </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</si>
  <si>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Fresh Sausage</t>
    </r>
  </si>
  <si>
    <t>Fresh Sausage</t>
  </si>
  <si>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Reduced after 5 Days</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</si>
  <si>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Frozen after 7 days (apply frozen PAJ sticker)</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</si>
  <si>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Damaged &amp; Destroyed after 21 days</t>
    </r>
  </si>
  <si>
    <t>damage &amp; destroy</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</si>
  <si>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Gas Packed Sausage</t>
    </r>
  </si>
  <si>
    <t>Gas Packed Sausage</t>
  </si>
  <si>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Reduced after 7 Days</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</si>
  <si>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Damaged &amp; Destroyed after 10 Days</t>
    </r>
  </si>
  <si>
    <t>BONE IN PORK  (346)</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</si>
  <si>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Reduced after 14 Days</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</si>
  <si>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Frozen after 21 Days (apply frozen PAJ sticker)</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</si>
  <si>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Damaged &amp; Destroyed after 35 Days</t>
    </r>
  </si>
  <si>
    <t>BONELESS PORK (176)</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</si>
  <si>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Reduced after 21 Days</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</si>
  <si>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Notify buyer if reducing more than 5 cases</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</si>
  <si>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Frozen after 25 Days (apply frozen PAJ sticker)</t>
    </r>
  </si>
  <si>
    <t>Destroy Sliced/diced</t>
  </si>
  <si>
    <t>BONE IN VEAL (350)</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</si>
  <si>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Reduced after 14 days</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</si>
  <si>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Damaged and Destroyed after 35 Days</t>
    </r>
  </si>
  <si>
    <t>BONELESS VEAL (351)</t>
  </si>
  <si>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Notify Buyer if reducing more than 5 cases of any one item</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</si>
  <si>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Frozen after 25 Day (apply frozen PAJ sticker)</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</si>
  <si>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Damaged and Destroyed after 39 Days</t>
    </r>
  </si>
  <si>
    <t>BONE IN LAMB (348)</t>
  </si>
  <si>
    <t>BONELESS LAMB (349)</t>
  </si>
  <si>
    <t>freeze PAJ 25% avg cost</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</si>
  <si>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Damaged &amp; Destroyed after 39 Days</t>
    </r>
  </si>
  <si>
    <t>Imp. Boneless/Bone In Lamb(348 &amp; 349)</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</si>
  <si>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Reduced after 50 Days</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</si>
  <si>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Frozen after 60 Days (apply frozen PAJ sticker)</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</si>
  <si>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Damaged &amp; Destroyed after 75 days</t>
    </r>
  </si>
  <si>
    <t>FROZEN MEATS</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</si>
  <si>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Frozen Beef Offal/Pork</t>
    </r>
  </si>
  <si>
    <t>Frozen Beef Offal Pork</t>
  </si>
  <si>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Reduced after 330</t>
    </r>
    <r>
      <rPr>
        <rFont val="Arial"/>
        <b val="true"/>
        <i val="false"/>
        <vertAlign val="superscript"/>
        <strike val="false"/>
        <color rgb="FF000000"/>
        <sz val="10"/>
        <u val="none"/>
      </rPr>
      <t xml:space="preserve">th</t>
    </r>
    <r>
      <rPr>
        <rFont val="Arial"/>
        <b val="true"/>
        <i val="false"/>
        <strike val="false"/>
        <color rgb="FF000000"/>
        <sz val="10"/>
        <u val="none"/>
      </rPr>
      <t xml:space="preserve"> Day</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</si>
  <si>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Damaged and Destroyed after 365</t>
    </r>
    <r>
      <rPr>
        <rFont val="Arial"/>
        <b val="true"/>
        <i val="false"/>
        <vertAlign val="superscript"/>
        <strike val="false"/>
        <color rgb="FF000000"/>
        <sz val="10"/>
        <u val="none"/>
      </rPr>
      <t xml:space="preserve">th</t>
    </r>
    <r>
      <rPr>
        <rFont val="Arial"/>
        <b val="true"/>
        <i val="false"/>
        <strike val="false"/>
        <color rgb="FF000000"/>
        <sz val="10"/>
        <u val="none"/>
      </rPr>
      <t xml:space="preserve"> Day</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</si>
  <si>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Frozen Veal/Lamb/Chicken</t>
    </r>
  </si>
  <si>
    <t>Frozen Veal Lamb Chicken</t>
  </si>
  <si>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Reduced after 305</t>
    </r>
    <r>
      <rPr>
        <rFont val="Arial"/>
        <b val="true"/>
        <i val="false"/>
        <vertAlign val="superscript"/>
        <strike val="false"/>
        <color rgb="FF000000"/>
        <sz val="10"/>
        <u val="none"/>
      </rPr>
      <t xml:space="preserve">th</t>
    </r>
    <r>
      <rPr>
        <rFont val="Arial"/>
        <b val="true"/>
        <i val="false"/>
        <strike val="false"/>
        <color rgb="FF000000"/>
        <sz val="10"/>
        <u val="none"/>
      </rPr>
      <t xml:space="preserve"> Day</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</si>
  <si>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Damaged and Destroyed after 334</t>
    </r>
    <r>
      <rPr>
        <rFont val="Arial"/>
        <b val="true"/>
        <i val="false"/>
        <vertAlign val="superscript"/>
        <strike val="false"/>
        <color rgb="FF000000"/>
        <sz val="10"/>
        <u val="none"/>
      </rPr>
      <t xml:space="preserve">th</t>
    </r>
    <r>
      <rPr>
        <rFont val="Arial"/>
        <b val="true"/>
        <i val="false"/>
        <strike val="false"/>
        <color rgb="FF000000"/>
        <sz val="10"/>
        <u val="none"/>
      </rPr>
      <t xml:space="preserve"> Day</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</si>
  <si>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Frozen Beef Patties/Cheese Steak/Sausage</t>
    </r>
  </si>
  <si>
    <t>Frozen Bf Patties/ Chz Stk/ Sausage</t>
  </si>
  <si>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Reduced after 150</t>
    </r>
    <r>
      <rPr>
        <rFont val="Arial"/>
        <b val="true"/>
        <i val="false"/>
        <vertAlign val="superscript"/>
        <strike val="false"/>
        <color rgb="FF000000"/>
        <sz val="10"/>
        <u val="none"/>
      </rPr>
      <t xml:space="preserve">th</t>
    </r>
    <r>
      <rPr>
        <rFont val="Arial"/>
        <b val="true"/>
        <i val="false"/>
        <strike val="false"/>
        <color rgb="FF000000"/>
        <sz val="10"/>
        <u val="none"/>
      </rPr>
      <t xml:space="preserve"> Day</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</si>
  <si>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Damaged and Destroyed after 180</t>
    </r>
    <r>
      <rPr>
        <rFont val="Arial"/>
        <b val="true"/>
        <i val="false"/>
        <vertAlign val="superscript"/>
        <strike val="false"/>
        <color rgb="FF000000"/>
        <sz val="10"/>
        <u val="none"/>
      </rPr>
      <t xml:space="preserve">th</t>
    </r>
    <r>
      <rPr>
        <rFont val="Arial"/>
        <b val="true"/>
        <i val="false"/>
        <strike val="false"/>
        <color rgb="FF000000"/>
        <sz val="10"/>
        <u val="none"/>
      </rPr>
      <t xml:space="preserve"> Day</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</si>
  <si>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Branch is using a properly completed Yellow Opportunity Buy Tag for reduced items</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</si>
  <si>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Branch has a designated area/U-boat to display frozen damaged items for quick sale</t>
    </r>
  </si>
  <si>
    <t>ALL OTHER FROZEN MEATS NOT IN QUESTION 15</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</si>
  <si>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Verify that all frozen meat items out for sale are less than 11 months old from MFG. date</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</si>
  <si>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Verify the following reduction schedule is being followed:</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</si>
  <si>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Reduced after 305 Days</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</si>
  <si>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Damaged &amp; Destroyed after 334 Days</t>
    </r>
  </si>
  <si>
    <t>PROVISIONS/HOT DOGS/BACON</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</si>
  <si>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Walk the department and verify that there is no mis-rotated product out for sale.</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</si>
  <si>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Verify that all items with 10 days or less shelf life are reduced up to 25% of cost and segregated to a PAJ rack.</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</si>
  <si>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All provisions are damaged &amp; destroyed 1 day prior to their expiration date.</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</si>
  <si>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Bacon received frozen must be PAJ up to 25% of retail on the 18th day from its thaw date.</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</si>
  <si>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Pre-cooked and Bacon Bits must be segregated and reduced up to 25% of retail 10 days from exp. date.</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</si>
  <si>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All precooked bacon, Gas flushed, and bacon bits must be frozen and reduced up to 25% of cost using Frozen on tag 1 day prior to their expiration.</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</si>
  <si>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Bacon bits, precooked bacon, fresh naked bacon and gas flushed bacon must be damaged and destroyed at the end of the 14th day from the froze on date.</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</si>
  <si>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Fresh Naked bacon must be reduced up to 25% retail and frozen 5 days prior to its expiration date.</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</si>
  <si>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Thawed bacon must be damaged and destroyed at the end of the 23rd day from thawing.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</si>
  <si>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Once frozen bacon is thawed it can never be re-frozen.</t>
    </r>
  </si>
  <si>
    <t>OPPORTUNITY BUY/SHORT CODED RACKS</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</si>
  <si>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Every item has a properly completed "opportunity buy" sticker or has a pending delete sign.</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</si>
  <si>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If a reduction is greater than 25% is found verify that it has buyer/executive approval and is only good for one day.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</si>
  <si>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Meat species are segregated from each other to avoid cross contamination.</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</si>
  <si>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Provisions, Hot Dogs and Bacon are stored on the top shelf of the PAJ rack.</t>
    </r>
  </si>
  <si>
    <t>BLOCK TAGGING (any 3 missing or incomplete is a finding)</t>
  </si>
  <si>
    <t>Some block tags missing and other not filled up correcly.Missing information</t>
  </si>
  <si>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If there is no "Expiration Date", verify the "MFG" or "Pack Date" is on the Block Tag.</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</si>
  <si>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Every pallet requiring weight labels is completed within 24 hours of date received.</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</si>
  <si>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All Freezer pallets have the received date on the block tag.</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</si>
  <si>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Block Tag is applied on the lower right-hand corner of pallet.  One tag for each item on pallet.</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</si>
  <si>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Odd Yrs.- Q1 Orange, Q2 Purple, Q3 Lime, Q4 Pink </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</si>
  <si>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Even Yrs.- Q1 Blue, Q2 Yellow, Q3 Red, Q4 Green</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</si>
  <si>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FROZEN MEAT WITHOUT BLOCK TAGS SHOULD BE NOTED ON THE MEAT AUDIT</t>
    </r>
  </si>
  <si>
    <t>ROTATION</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</si>
  <si>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Check ALL pallets in the overhead. </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</si>
  <si>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No merchandise that is out for sale is newer than the product found in the steel.</t>
    </r>
  </si>
  <si>
    <t>FROZEN TO FRESH</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</si>
  <si>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Only authorized frozen items can be sold as fresh.</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</si>
  <si>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Authorized items are marked with the thaw date upon removal from freezer and are not sold as fresh beyond the authorized time frame as indicated in the Perishable Operations Manual.</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</si>
  <si>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Acceptable markings are: Julian date in either marker, blaster label or Monarch marking gun.</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</si>
  <si>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No more than 1-week supply of a thawed item should be out for sale at any given time.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</si>
  <si>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No frozen item that has been thawed and sold as fresh is ever re-frozen or found re-frozen.</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</si>
  <si>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Any item thawed 15 days or more is reduced up to 25% of cost.   Any item thawed 22 days or more is damaged and destroyed.</t>
    </r>
  </si>
  <si>
    <t>PROVISION AV VOUCHER PROCESS (pulled to adjust 10 days from expiration date)</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</si>
  <si>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There is a properly completed Provisions Return Log for all provision items that have been pulled from sale or reduced.  The log captures the dates of all communication with the vendor and buyer as required in the Perishable Operations Manual.</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</si>
  <si>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Provisions with 100 lbs. or more of 10 day or less inventory have been communicated to the buyer and notated on the Provision Return Log.  (follow Buyer disposition instructions)</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</si>
  <si>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Once a vendor gives credit or indicates that they will come in to review product, product should be pulled from sale and stored in a non-selling refrigerated area.  Product must be tagged with AV, Provision Return Log and wrapped in red shrink wrap. If not picked up by the vendor in 6 days, the product should be negatively received out of inventory and thrown away.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</si>
  <si>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All unsold reduced provisions must be pulled from the reduced rack 1 day prior to the expiration date.  (where vendor credit has not yet been given)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</si>
  <si>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Once removed from the PAJ rack, the vendor must visit the branch within 5 days to pick up, exchange or offer credit.  On the 6th day any remaining product not addressed by the vendor should be negatively received from the branch and an AV written stating "No Vender Representation" should be attached along with the Provision Return Log to the receiving.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</si>
  <si>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Once disposed of or picked up, the Provisions Return Log and Av's are attached to the negative receiving and filed with negative receiving paperwork.</t>
    </r>
  </si>
  <si>
    <t>MSS LOGS (review current and previous month)</t>
  </si>
  <si>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Log is signed weekly by the dept. manager as verification that the actual cleaning was done.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</si>
  <si>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Is there a bucket labeled General Cooler or Mop handle/Bucket has Blue tape or paint used to clean the Meat and Provisions Area’s)?</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</si>
  <si>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Verify the bucket is only used in General Cooler (Cannot be used in Seafood/Chicken Pit/Dry areas/Restrooms)</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</si>
  <si>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Is the water changed as needed? Or a minimum of once (1) a day?</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</si>
  <si>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Is there a bucket labeled Chicken Pit or Mop handle/Bucket has Brown tape or paint used to clean only the Chicken Pit?</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</si>
  <si>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Verify the bucket is only used in chicken pit (Cannot be used in Seafood/General Cooler/Dry/Restrooms)</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</si>
  <si>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Meat Department has one temp log for entire Department</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</si>
  <si>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Stand-Alone Cases on Front-End have one temp log for each case</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</si>
  <si>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Each "Temperature Log" is considered complete when:</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</si>
  <si>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Corrective action is noted for any temperatures over the JETRO/RD Quality standards.</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</si>
  <si>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Corrective action must include temps taken for merch in the Refrigerated Area</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</si>
  <si>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Shrimp and Crab Cases tested in Deli</t>
    </r>
  </si>
  <si>
    <t>SAFE FOOD HANDLING</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</si>
  <si>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Ensure that all employees handling Raw Chicken or exposed Meat (out of cryovac, leaking or broken cryovac) are wearing disposable gloves and apron.</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</si>
  <si>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If contact is made with raw product when not wearing gloves, hands are immediately sanitized.</t>
    </r>
  </si>
  <si>
    <t>CLEANED AND SANITIZED SCALE/PREP AREAS (rinse, wash, rinse, sanitize)</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</si>
  <si>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Only approved chemicals in their properly labeled spray bottles allowed in Scale/Prep Area</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</si>
  <si>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There are gloves (poly or Vinyl) in size Small, Medium and Large available for all employees    who use chemicals to clean scales and food contact surfaces.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</si>
  <si>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Verify that the 9 Point Scale Operator Checklist is posted on printer and is visible to all users and that none of the items are found in violation at any time during the audit.</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</si>
  <si>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Disposable gloves (Poly or Vinyl) and hand sanitizer are available in the department for all    customers handling any raw food?</t>
    </r>
  </si>
  <si>
    <t>SLIP SHEETS</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</si>
  <si>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Only plastic/washable slip sheets are used for displaying raw product.</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</si>
  <si>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No cardboard or porous surfaces are used to store raw product.</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</si>
  <si>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All slip sheets are clean and free of debris or dried blood.</t>
    </r>
  </si>
  <si>
    <t>MEAT FOOD STORAGE</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</si>
  <si>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Raw meats must only be stored over the same raw food type (Chicken over Chicken, Beef      over Beef, Pork over Pork).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</si>
  <si>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No raw items are stored above any cooked or processed items.</t>
    </r>
  </si>
  <si>
    <t>MEAT CASES</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</si>
  <si>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Are all lights working in the meat case, are the meat cases operational and in good working order? There should be no bent or damaged shelving in use in the meat cases.</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</si>
  <si>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Are the meat cases &amp; mirrors free of blood and stains?</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</si>
  <si>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Check the trays to ensure there is no dried blood present.</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</si>
  <si>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The meat cases must be completely cleaned weekly, but the trays under the raw meat, if they have blood, must be addressed daily.</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</si>
  <si>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Were any broken Meat Cryo's found while inspecting the meats sales area?</t>
    </r>
  </si>
  <si>
    <t>CHICKEN PIT</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</si>
  <si>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Is the chicken pit clean and free of odor?</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</si>
  <si>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Verify that no unauthorized chemicals are being used to clean the chicken pit (i.e. bleach)</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</si>
  <si>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Check behind all pallets to ensure they are clean and free of debris.</t>
    </r>
  </si>
  <si>
    <t>CONDITION OF PACK OUT IN MEAT &amp; PROVISIONS</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</si>
  <si>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Are the shelves full, blocked and fronted forward?</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</si>
  <si>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Are all items in the current sale flyer/hot sheet with SOH packed out and available for sale?</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</si>
  <si>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Pallet Display;</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</si>
  <si>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Case and units available on the pallet for sale.</t>
    </r>
  </si>
  <si>
    <r>
      <t xml:space="preserve">§</t>
    </r>
    <r>
      <rPr>
        <rFont val="Times New Roman"/>
        <b val="false"/>
        <i val="false"/>
        <strike val="false"/>
        <color rgb="FF000000"/>
        <sz val="7"/>
        <u val="none"/>
      </rPr>
      <t xml:space="preserve">  </t>
    </r>
    <r>
      <rPr>
        <rFont val="Arial"/>
        <b val="true"/>
        <i val="false"/>
        <strike val="false"/>
        <color rgb="FF000000"/>
        <sz val="10"/>
        <u val="none"/>
      </rPr>
      <t xml:space="preserve">A full pallet space must be between any pallet found on the selling floor and the next pallet</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</si>
  <si>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No crates used as permanent sales displays</t>
    </r>
  </si>
  <si>
    <t>PRODUCT NOT SOLD REPORTS (review previous 2 months)</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</si>
  <si>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Major Depts. 13 &amp; 22 are run every Monday for the previous 7 days.</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</si>
  <si>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Reports have proper/acceptable notations</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</si>
  <si>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If "OFS" the bin number or general location is written next to "OFS".</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</si>
  <si>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Required adjustments are made within 48 hours of being notated on the report.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</si>
  <si>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Take 5 items from the most recent report and verify the item is OFS and properly signed. </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</si>
  <si>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Make sure items with zero sales are on the selling floor. (Dept. Mgr. sign off)</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</si>
  <si>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Make sure all new items are binned with their selling location and notated on the report.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</si>
  <si>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Meat Manager Must address ALL items in Major Depts. 13 &amp; 22</t>
    </r>
  </si>
  <si>
    <t>NEGATIVE STOCK BY ITEM (review daily &amp; previous week)</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</si>
  <si>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All YOI negative stock items are researched and corrected/notated by 10 am daily.</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</si>
  <si>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Manager is actively involved in researching and correcting negative stock issues as validated by the inventory control and senior managers.</t>
    </r>
  </si>
  <si>
    <t>DAMAGES (review previous 2 weeks)</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</si>
  <si>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Any damages not processed through POS are placed on an adjustment sheet with the signed adjustment sheet from JSS attached and is filed and retained for a rolling 30 days</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</si>
  <si>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What should be scanned?</t>
    </r>
  </si>
  <si>
    <r>
      <t xml:space="preserve">§</t>
    </r>
    <r>
      <rPr>
        <rFont val="Times New Roman"/>
        <b val="false"/>
        <i val="false"/>
        <strike val="false"/>
        <color rgb="FF000000"/>
        <sz val="7"/>
        <u val="none"/>
      </rPr>
      <t xml:space="preserve">  </t>
    </r>
    <r>
      <rPr>
        <rFont val="Arial"/>
        <b val="true"/>
        <i val="false"/>
        <strike val="false"/>
        <color rgb="FF000000"/>
        <sz val="10"/>
        <u val="none"/>
      </rPr>
      <t xml:space="preserve">All holes, all items with units but no cases, anything with less than 1 days’ supply based on reorder level.  </t>
    </r>
  </si>
  <si>
    <t>DEPARTMENT APPEARANCE</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</si>
  <si>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Is the department visually interesting? Do the displayed products create excitement?</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</si>
  <si>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Do the displays draw customers in? Do they encourage sales?</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</si>
  <si>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Was the department found in closed to open condition?</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</si>
  <si>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If the dept. was not grand opening ready was it notated on the senior mgrs. morning walk?</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</si>
  <si>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Is the product appealing? Are there labels on the back of the merchandise?</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</si>
  <si>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Are Superior Angus beef stickers placed on units after the showcase is packed out to emphasize the importance of our brand?</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</si>
  <si>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Verify the Blue Halal sign holders and the Red SAB sign holders are being used for their items</t>
    </r>
  </si>
  <si>
    <t>IN-STOCK POSITION</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</si>
  <si>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Are there items that have been out of stock for more than 24 hours?</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</si>
  <si>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Verify there is email follow up with the buyer for items over 48 hours to ensure timely replenishment</t>
    </r>
  </si>
  <si>
    <t>CYCLE COUNTS BEEF (review 2 weeks fresh, 1 month frozen)</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</si>
  <si>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Are Fresh Meat Depts. 35, 342, 343, 344, 345, 352 counted in full as required by your reg.</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</si>
  <si>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Are Dept. 34 Frozen Items counted in full as required by your region.</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</si>
  <si>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Counted in full is defined as all suppliers in the department are counted completely.</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</si>
  <si>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Are counts processed through the JSS Mandatory Cycle Count Program as req by region?</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</si>
  <si>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VALIDATE Adjustments are done within 24 hours of count. (48 hours if research is req)?</t>
    </r>
  </si>
  <si>
    <t>CYCLE COUNTS CHICKEN (review 2 weeks fresh, 1 month frozen)</t>
  </si>
  <si>
    <t>Cycle count on chicken not always being done twice a week. Consistancy is needed</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</si>
  <si>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Are Dept. 175, 347 Fresh Poultry items counted in per region guidelines?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</si>
  <si>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Are Dept. 285 Frozen Items counted as required by your region. </t>
    </r>
  </si>
  <si>
    <t>CYCLE COUNTS LAMB (review 2 weeks fresh, 1 month frozen)</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</si>
  <si>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Are Dept. 348, 349. 350, 351 Veal and Lamb items counted in full as required by your region.</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</si>
  <si>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Are Dept. 181 Frozen Veal Lamb and Goat Items counted as required by your region.</t>
    </r>
  </si>
  <si>
    <t>CYCLE COUNTS PROVISIONS (review previous month)</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</si>
  <si>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Are all Provision Depts. 32,33,145,146,147,148,149,150,154,353,354,355 counted in full as required by your region?</t>
    </r>
  </si>
  <si>
    <t>CYCLE COUNTS PORK (review 2 weeks fresh, 1 month frozen)</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</si>
  <si>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Are Fresh Pork Depts. 176, 346 counted in full as required by your region.</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</si>
  <si>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Are Dept. 286 Frozen Pork Items counted in full as required by your region. </t>
    </r>
  </si>
  <si>
    <t>HIGH SHRINK BRANCHES (na if not classified high shrink)</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</si>
  <si>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All labels on the units and cases have a line going through weight labels to detect tampering.</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</si>
  <si>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Meat manager is actively involved in front end blitzes.</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</si>
  <si>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This would be required by The Regional Manager, Merchandiser or Buying Managers.</t>
    </r>
  </si>
  <si>
    <t>HIGH SHRINK WEIGHT VERIFICATION</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</si>
  <si>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Branches deemed high shrink are doing all of the above for their top 10 items.</t>
    </r>
  </si>
  <si>
    <t>PROVISION WEIGHT STICKERS (na West Coast)</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</si>
  <si>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Review 3 pieces of 5 random weight items, verify that the label on the product matches the actual weight at the time of verification</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</si>
  <si>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Verify that all items match the weight on the sticker or are within the allowable variance. </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</si>
  <si>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The allowable variance is +/- .02 on items less than 5lbs and +/- .05 on items greater than 5lbs.</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</si>
  <si>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Verify 3 pieces of 5 manufacturer's preprinted weights for items to see if they match the branch weight sticker and that the label matches the item itself.</t>
    </r>
  </si>
  <si>
    <t>FRESH MEAT WEIGHT STICKERS</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</si>
  <si>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Take corrective action if any item is found labeled wrong or has a variance outside tolerance.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</si>
  <si>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Verify that any item labelled in Kilograms from the vendor has been properly converted to pounds on the weight label.</t>
    </r>
  </si>
  <si>
    <t>SALE POSTERS/HOT SHEETS (na if no posters/hot sheets available)</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</si>
  <si>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Are the current sale/hot sheet posters prominently displayed?</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</si>
  <si>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Are hot sheets current and are all prices correct in JSS?</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</si>
  <si>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Any 2 or more missing/incorrect posters/hot sheets is a finding</t>
    </r>
  </si>
  <si>
    <t>COMPUTERED GENERATED SIGNS/TAGS</t>
  </si>
  <si>
    <t xml:space="preserve">7 shelf tags with wrong prices in meat and provisions </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</si>
  <si>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The price on the sign/tag is correct and it is for the correct item.</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</si>
  <si>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The sign is not more than 7 days old for Fresh Meat</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</si>
  <si>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The sign is not more than 30 days old for Provisions and Frozen Meat.</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</si>
  <si>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All signs are straight, neat and clean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</si>
  <si>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More than 2 incorrect/missing signs/tags is a finding</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</si>
  <si>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Using the current flyer verify ALL items in the flyer have the Large “Special” or “As Advertised” signs over them.</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</si>
  <si>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Are all prices correct in JSS?</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</si>
  <si>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The sign includes the correct and legible Description, Item Number, Price (case/unit if available) &amp; Date sign was created</t>
    </r>
  </si>
  <si>
    <t>DEMOS (na if no demo's in department)</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</si>
  <si>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The table reflects the product being demonstrated. </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</si>
  <si>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Allergen Chart is posted for all Food Demo's</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</si>
  <si>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Can demonstrator provide SERVE SAFE LICENSE</t>
    </r>
  </si>
  <si>
    <t>FRESH MEAT SELF-AUDIT REVIEW</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</si>
  <si>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Were any violations of the safety audit observed? N/A if no safety violations observed.</t>
    </r>
  </si>
  <si>
    <t>ASSISTANT DEPARTMENT MANAGER/#2</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</si>
  <si>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Does the Assistant Mgr. show consistent progress towards becoming #1 Meat Mgr.</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</si>
  <si>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Any employee seen in violation of the 10 ft. rule or found to be unhelpful or rude towards a customer is a finding.</t>
    </r>
  </si>
  <si>
    <t>NOTES FOR MEAT MANAGER:</t>
  </si>
  <si>
    <t>WEIGHT VERIFICATION SHEET-MEAT</t>
  </si>
  <si>
    <t xml:space="preserve">WEIGHT VERIFICATION SHEET-PROVISIONS </t>
  </si>
  <si>
    <t xml:space="preserve">Moises                  </t>
  </si>
  <si>
    <t xml:space="preserve">                                                                      Jeff</t>
  </si>
  <si>
    <t>A. What were last week's sales in Produce (MD 25)?</t>
  </si>
  <si>
    <t>VERY PERISHABLE [depts. 65 &amp; 66] (dept mgr walks daily)</t>
  </si>
  <si>
    <t>TAKE ACTION AT CLOSE OF BUSINESS</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</si>
  <si>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All product should be firm, crisp, of good color and bright with no yellowing or blemishes. </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</si>
  <si>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The product should be clean, not overripe, have few scars and a fresh smell.</t>
    </r>
  </si>
  <si>
    <t>EAST COAST/MIDWEST</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</si>
  <si>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Is product properly rotated? </t>
    </r>
  </si>
  <si>
    <t>DEPT 65</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</si>
  <si>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EAST COAST/MIDWEST </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</si>
  <si>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Dept. 65</t>
    </r>
  </si>
  <si>
    <t>Damage &amp; Destroy</t>
  </si>
  <si>
    <r>
      <t xml:space="preserve">§</t>
    </r>
    <r>
      <rPr>
        <rFont val="Times New Roman"/>
        <b val="false"/>
        <i val="false"/>
        <strike val="false"/>
        <color rgb="FF000000"/>
        <sz val="7"/>
        <u val="none"/>
      </rPr>
      <t xml:space="preserve">  </t>
    </r>
    <r>
      <rPr>
        <rFont val="Arial"/>
        <b val="true"/>
        <i val="false"/>
        <strike val="false"/>
        <color rgb="FF000000"/>
        <sz val="10"/>
        <u val="none"/>
      </rPr>
      <t xml:space="preserve">Reduced at the end of day 6</t>
    </r>
  </si>
  <si>
    <t>DEPT 66</t>
  </si>
  <si>
    <r>
      <t xml:space="preserve">§</t>
    </r>
    <r>
      <rPr>
        <rFont val="Times New Roman"/>
        <b val="false"/>
        <i val="false"/>
        <strike val="false"/>
        <color rgb="FF000000"/>
        <sz val="7"/>
        <u val="none"/>
      </rPr>
      <t xml:space="preserve">  </t>
    </r>
    <r>
      <rPr>
        <rFont val="Arial"/>
        <b val="true"/>
        <i val="false"/>
        <strike val="false"/>
        <color rgb="FF000000"/>
        <sz val="10"/>
        <u val="none"/>
      </rPr>
      <t xml:space="preserve">Damaged &amp; Destroyed at the end of day 10</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</si>
  <si>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Dept. 66</t>
    </r>
  </si>
  <si>
    <r>
      <t xml:space="preserve">§</t>
    </r>
    <r>
      <rPr>
        <rFont val="Times New Roman"/>
        <b val="false"/>
        <i val="false"/>
        <strike val="false"/>
        <color rgb="FF000000"/>
        <sz val="7"/>
        <u val="none"/>
      </rPr>
      <t xml:space="preserve">  </t>
    </r>
    <r>
      <rPr>
        <rFont val="Arial"/>
        <b val="true"/>
        <i val="false"/>
        <strike val="false"/>
        <color rgb="FF000000"/>
        <sz val="10"/>
        <u val="none"/>
      </rPr>
      <t xml:space="preserve">Reduced at the end of day 5</t>
    </r>
  </si>
  <si>
    <r>
      <t xml:space="preserve">§</t>
    </r>
    <r>
      <rPr>
        <rFont val="Times New Roman"/>
        <b val="false"/>
        <i val="false"/>
        <strike val="false"/>
        <color rgb="FF000000"/>
        <sz val="7"/>
        <u val="none"/>
      </rPr>
      <t xml:space="preserve">  </t>
    </r>
    <r>
      <rPr>
        <rFont val="Arial"/>
        <b val="true"/>
        <i val="false"/>
        <strike val="false"/>
        <color rgb="FF000000"/>
        <sz val="10"/>
        <u val="none"/>
      </rPr>
      <t xml:space="preserve">Damaged &amp; Destroyed at the end of day 9</t>
    </r>
  </si>
  <si>
    <t>WEST COAST</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</si>
  <si>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WEST COAST</t>
    </r>
  </si>
  <si>
    <r>
      <t xml:space="preserve">§</t>
    </r>
    <r>
      <rPr>
        <rFont val="Times New Roman"/>
        <b val="false"/>
        <i val="false"/>
        <strike val="false"/>
        <color rgb="FF000000"/>
        <sz val="7"/>
        <u val="none"/>
      </rPr>
      <t xml:space="preserve">  </t>
    </r>
    <r>
      <rPr>
        <rFont val="Arial"/>
        <b val="true"/>
        <i val="false"/>
        <strike val="false"/>
        <color rgb="FF000000"/>
        <sz val="10"/>
        <u val="none"/>
      </rPr>
      <t xml:space="preserve">Reduced at the end of day 7</t>
    </r>
  </si>
  <si>
    <r>
      <t xml:space="preserve">§</t>
    </r>
    <r>
      <rPr>
        <rFont val="Times New Roman"/>
        <b val="false"/>
        <i val="false"/>
        <strike val="false"/>
        <color rgb="FF000000"/>
        <sz val="7"/>
        <u val="none"/>
      </rPr>
      <t xml:space="preserve">  </t>
    </r>
    <r>
      <rPr>
        <rFont val="Arial"/>
        <b val="true"/>
        <i val="false"/>
        <strike val="false"/>
        <color rgb="FF000000"/>
        <sz val="10"/>
        <u val="none"/>
      </rPr>
      <t xml:space="preserve">Damaged &amp; Destroyed at the end of day 11</t>
    </r>
  </si>
  <si>
    <r>
      <t xml:space="preserve">§</t>
    </r>
    <r>
      <rPr>
        <rFont val="Times New Roman"/>
        <b val="false"/>
        <i val="false"/>
        <strike val="false"/>
        <color rgb="FF000000"/>
        <sz val="7"/>
        <u val="none"/>
      </rPr>
      <t xml:space="preserve">  </t>
    </r>
    <r>
      <rPr>
        <rFont val="Arial"/>
        <b val="true"/>
        <i val="false"/>
        <strike val="false"/>
        <color rgb="FF000000"/>
        <sz val="10"/>
        <u val="none"/>
      </rPr>
      <t xml:space="preserve">Reduced at the end of day 4</t>
    </r>
  </si>
  <si>
    <r>
      <t xml:space="preserve">§</t>
    </r>
    <r>
      <rPr>
        <rFont val="Times New Roman"/>
        <b val="false"/>
        <i val="false"/>
        <strike val="false"/>
        <color rgb="FF000000"/>
        <sz val="7"/>
        <u val="none"/>
      </rPr>
      <t xml:space="preserve">  </t>
    </r>
    <r>
      <rPr>
        <rFont val="Arial"/>
        <b val="true"/>
        <i val="false"/>
        <strike val="false"/>
        <color rgb="FF000000"/>
        <sz val="10"/>
        <u val="none"/>
      </rPr>
      <t xml:space="preserve">Damaged &amp; Destroyed at the end of day 8</t>
    </r>
  </si>
  <si>
    <t>Mint - 1 units 311, Sage - 2 units 310</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</si>
  <si>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Product found on fresh shelf past Julian Pull Date not reduced per guidelines = loss of points</t>
    </r>
  </si>
  <si>
    <r>
      <t xml:space="preserve">v</t>
    </r>
    <r>
      <rPr>
        <rFont val="Times New Roman"/>
        <b val="false"/>
        <i val="false"/>
        <strike val="false"/>
        <color rgb="FF000000"/>
        <sz val="10"/>
        <u val="none"/>
      </rPr>
      <t xml:space="preserve">  </t>
    </r>
    <r>
      <rPr>
        <rFont val="Arial"/>
        <b val="true"/>
        <i val="false"/>
        <strike val="false"/>
        <color rgb="FF000000"/>
        <sz val="10"/>
        <u val="none"/>
      </rPr>
      <t xml:space="preserve">Any reduction more than 25% of retail must have buyer or exec approval and is good for 1 day</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</si>
  <si>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Product displayed represents best available for the current market conditions</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</si>
  <si>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Enter the number of pieces found (1 = 20 points) (2-3 = 10 points) (more than 3 = 0 points)</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</si>
  <si>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Enter E for any expired product out for sale = loss of all points</t>
    </r>
  </si>
  <si>
    <t>HARD GOODS [depts. 180 &amp; 296] (dept mgr walks daily)</t>
  </si>
  <si>
    <t>DEPT 180</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</si>
  <si>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The product should be clean, not overripe, have few scars and a fresh smell.</t>
    </r>
  </si>
  <si>
    <t>OCTOBER 1ST - MAY 31ST</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</si>
  <si>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Dept 180</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</si>
  <si>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October 1</t>
    </r>
    <r>
      <rPr>
        <rFont val="Arial"/>
        <b val="true"/>
        <i val="false"/>
        <vertAlign val="superscript"/>
        <strike val="false"/>
        <color rgb="FF000000"/>
        <sz val="10"/>
        <u val="none"/>
      </rPr>
      <t xml:space="preserve">st</t>
    </r>
    <r>
      <rPr>
        <rFont val="Arial"/>
        <b val="true"/>
        <i val="false"/>
        <strike val="false"/>
        <color rgb="FF000000"/>
        <sz val="10"/>
        <u val="none"/>
      </rPr>
      <t xml:space="preserve"> – May 31st</t>
    </r>
  </si>
  <si>
    <t>JUNE 1ST - SEPTEMBER 30TH</t>
  </si>
  <si>
    <r>
      <t xml:space="preserve">§</t>
    </r>
    <r>
      <rPr>
        <rFont val="Times New Roman"/>
        <b val="false"/>
        <i val="false"/>
        <strike val="false"/>
        <color rgb="FF000000"/>
        <sz val="7"/>
        <u val="none"/>
      </rPr>
      <t xml:space="preserve">  </t>
    </r>
    <r>
      <rPr>
        <rFont val="Arial"/>
        <b val="true"/>
        <i val="false"/>
        <strike val="false"/>
        <color rgb="FF000000"/>
        <sz val="10"/>
        <u val="none"/>
      </rPr>
      <t xml:space="preserve">Reduced at the end of 30</t>
    </r>
    <r>
      <rPr>
        <rFont val="Arial"/>
        <b val="true"/>
        <i val="false"/>
        <vertAlign val="superscript"/>
        <strike val="false"/>
        <color rgb="FF000000"/>
        <sz val="10"/>
        <u val="none"/>
      </rPr>
      <t xml:space="preserve">th</t>
    </r>
    <r>
      <rPr>
        <rFont val="Arial"/>
        <b val="true"/>
        <i val="false"/>
        <strike val="false"/>
        <color rgb="FF000000"/>
        <sz val="10"/>
        <u val="none"/>
      </rPr>
      <t xml:space="preserve"> day</t>
    </r>
  </si>
  <si>
    <r>
      <t xml:space="preserve">§</t>
    </r>
    <r>
      <rPr>
        <rFont val="Times New Roman"/>
        <b val="false"/>
        <i val="false"/>
        <strike val="false"/>
        <color rgb="FF000000"/>
        <sz val="7"/>
        <u val="none"/>
      </rPr>
      <t xml:space="preserve">  </t>
    </r>
    <r>
      <rPr>
        <rFont val="Arial"/>
        <b val="true"/>
        <i val="false"/>
        <strike val="false"/>
        <color rgb="FF000000"/>
        <sz val="10"/>
        <u val="none"/>
      </rPr>
      <t xml:space="preserve">Damaged &amp; Destroyed at the end of the 34th Day</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</si>
  <si>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June 1</t>
    </r>
    <r>
      <rPr>
        <rFont val="Arial"/>
        <b val="true"/>
        <i val="false"/>
        <vertAlign val="superscript"/>
        <strike val="false"/>
        <color rgb="FF000000"/>
        <sz val="10"/>
        <u val="none"/>
      </rPr>
      <t xml:space="preserve">st</t>
    </r>
    <r>
      <rPr>
        <rFont val="Arial"/>
        <b val="true"/>
        <i val="false"/>
        <strike val="false"/>
        <color rgb="FF000000"/>
        <sz val="10"/>
        <u val="none"/>
      </rPr>
      <t xml:space="preserve"> – September 30</t>
    </r>
    <r>
      <rPr>
        <rFont val="Arial"/>
        <b val="true"/>
        <i val="false"/>
        <vertAlign val="superscript"/>
        <strike val="false"/>
        <color rgb="FF000000"/>
        <sz val="10"/>
        <u val="none"/>
      </rPr>
      <t xml:space="preserve">th</t>
    </r>
    <r>
      <rPr>
        <rFont val="Arial"/>
        <b val="true"/>
        <i val="false"/>
        <strike val="false"/>
        <color rgb="FF000000"/>
        <sz val="10"/>
        <u val="none"/>
      </rPr>
      <t xml:space="preserve"> </t>
    </r>
  </si>
  <si>
    <r>
      <t xml:space="preserve">§</t>
    </r>
    <r>
      <rPr>
        <rFont val="Times New Roman"/>
        <b val="false"/>
        <i val="false"/>
        <strike val="false"/>
        <color rgb="FF000000"/>
        <sz val="7"/>
        <u val="none"/>
      </rPr>
      <t xml:space="preserve">  </t>
    </r>
    <r>
      <rPr>
        <rFont val="Arial"/>
        <b val="true"/>
        <i val="false"/>
        <strike val="false"/>
        <color rgb="FF000000"/>
        <sz val="10"/>
        <u val="none"/>
      </rPr>
      <t xml:space="preserve">Reduced at the end of 21</t>
    </r>
    <r>
      <rPr>
        <rFont val="Arial"/>
        <b val="true"/>
        <i val="false"/>
        <vertAlign val="superscript"/>
        <strike val="false"/>
        <color rgb="FF000000"/>
        <sz val="10"/>
        <u val="none"/>
      </rPr>
      <t xml:space="preserve">st</t>
    </r>
    <r>
      <rPr>
        <rFont val="Arial"/>
        <b val="true"/>
        <i val="false"/>
        <strike val="false"/>
        <color rgb="FF000000"/>
        <sz val="10"/>
        <u val="none"/>
      </rPr>
      <t xml:space="preserve"> </t>
    </r>
  </si>
  <si>
    <t>DEPT 296</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</si>
  <si>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Dept 296</t>
    </r>
  </si>
  <si>
    <r>
      <t xml:space="preserve">§</t>
    </r>
    <r>
      <rPr>
        <rFont val="Times New Roman"/>
        <b val="false"/>
        <i val="false"/>
        <strike val="false"/>
        <color rgb="FF000000"/>
        <sz val="7"/>
        <u val="none"/>
      </rPr>
      <t xml:space="preserve">  </t>
    </r>
    <r>
      <rPr>
        <rFont val="Arial"/>
        <b val="true"/>
        <i val="false"/>
        <strike val="false"/>
        <color rgb="FF000000"/>
        <sz val="10"/>
        <u val="none"/>
      </rPr>
      <t xml:space="preserve">Reduced at the end of 21</t>
    </r>
    <r>
      <rPr>
        <rFont val="Arial"/>
        <b val="true"/>
        <i val="false"/>
        <vertAlign val="superscript"/>
        <strike val="false"/>
        <color rgb="FF000000"/>
        <sz val="10"/>
        <u val="none"/>
      </rPr>
      <t xml:space="preserve">st</t>
    </r>
    <r>
      <rPr>
        <rFont val="Arial"/>
        <b val="true"/>
        <i val="false"/>
        <strike val="false"/>
        <color rgb="FF000000"/>
        <sz val="10"/>
        <u val="none"/>
      </rPr>
      <t xml:space="preserve"> day </t>
    </r>
  </si>
  <si>
    <r>
      <t xml:space="preserve">§</t>
    </r>
    <r>
      <rPr>
        <rFont val="Times New Roman"/>
        <b val="false"/>
        <i val="false"/>
        <strike val="false"/>
        <color rgb="FF000000"/>
        <sz val="7"/>
        <u val="none"/>
      </rPr>
      <t xml:space="preserve">  </t>
    </r>
    <r>
      <rPr>
        <rFont val="Arial"/>
        <b val="true"/>
        <i val="false"/>
        <strike val="false"/>
        <color rgb="FF000000"/>
        <sz val="10"/>
        <u val="none"/>
      </rPr>
      <t xml:space="preserve">Damaged &amp; Destroyed at the end of the 25th Day</t>
    </r>
  </si>
  <si>
    <r>
      <t xml:space="preserve">§</t>
    </r>
    <r>
      <rPr>
        <rFont val="Times New Roman"/>
        <b val="false"/>
        <i val="false"/>
        <strike val="false"/>
        <color rgb="FF000000"/>
        <sz val="7"/>
        <u val="none"/>
      </rPr>
      <t xml:space="preserve">  </t>
    </r>
    <r>
      <rPr>
        <rFont val="Arial"/>
        <b val="true"/>
        <i val="false"/>
        <strike val="false"/>
        <color rgb="FF000000"/>
        <sz val="10"/>
        <u val="none"/>
      </rPr>
      <t xml:space="preserve">Reduced at the end of 14</t>
    </r>
    <r>
      <rPr>
        <rFont val="Arial"/>
        <b val="true"/>
        <i val="false"/>
        <vertAlign val="superscript"/>
        <strike val="false"/>
        <color rgb="FF000000"/>
        <sz val="10"/>
        <u val="none"/>
      </rPr>
      <t xml:space="preserve">th</t>
    </r>
    <r>
      <rPr>
        <rFont val="Arial"/>
        <b val="true"/>
        <i val="false"/>
        <strike val="false"/>
        <color rgb="FF000000"/>
        <sz val="10"/>
        <u val="none"/>
      </rPr>
      <t xml:space="preserve"> day </t>
    </r>
  </si>
  <si>
    <r>
      <t xml:space="preserve">§</t>
    </r>
    <r>
      <rPr>
        <rFont val="Times New Roman"/>
        <b val="false"/>
        <i val="false"/>
        <strike val="false"/>
        <color rgb="FF000000"/>
        <sz val="7"/>
        <u val="none"/>
      </rPr>
      <t xml:space="preserve">  </t>
    </r>
    <r>
      <rPr>
        <rFont val="Arial"/>
        <b val="true"/>
        <i val="false"/>
        <strike val="false"/>
        <color rgb="FF000000"/>
        <sz val="10"/>
        <u val="none"/>
      </rPr>
      <t xml:space="preserve">Damaged &amp; Destroyed at the end of the 18th Day</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</si>
  <si>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Any reduction more than 25% of retail must have buyer or exec approval and is good for 1 day</t>
    </r>
  </si>
  <si>
    <t>FRESHNESS-CONTINUED</t>
  </si>
  <si>
    <t>MEDIUM SHELF LIFE [depts 182 &amp; 298] (dept mgr walks daily)</t>
  </si>
  <si>
    <t>DEPT 182</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</si>
  <si>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Dept 182</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</si>
  <si>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Reduced at the end of 10</t>
    </r>
    <r>
      <rPr>
        <rFont val="Arial"/>
        <b val="true"/>
        <i val="false"/>
        <vertAlign val="superscript"/>
        <strike val="false"/>
        <color rgb="FF000000"/>
        <sz val="10"/>
        <u val="none"/>
      </rPr>
      <t xml:space="preserve">th</t>
    </r>
    <r>
      <rPr>
        <rFont val="Arial"/>
        <b val="true"/>
        <i val="false"/>
        <strike val="false"/>
        <color rgb="FF000000"/>
        <sz val="10"/>
        <u val="none"/>
      </rPr>
      <t xml:space="preserve"> Day</t>
    </r>
  </si>
  <si>
    <t>DEPT 298</t>
  </si>
  <si>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Damaged &amp; Destroyed at the end of 14</t>
    </r>
    <r>
      <rPr>
        <rFont val="Arial"/>
        <b val="true"/>
        <i val="false"/>
        <vertAlign val="superscript"/>
        <strike val="false"/>
        <color rgb="FF000000"/>
        <sz val="10"/>
        <u val="none"/>
      </rPr>
      <t xml:space="preserve">th</t>
    </r>
    <r>
      <rPr>
        <rFont val="Arial"/>
        <b val="true"/>
        <i val="false"/>
        <strike val="false"/>
        <color rgb="FF000000"/>
        <sz val="10"/>
        <u val="none"/>
      </rPr>
      <t xml:space="preserve"> Day</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</si>
  <si>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Dept 298</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</si>
  <si>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Reduced at the end of 6th Day</t>
    </r>
  </si>
  <si>
    <t>3 units of 2lb Green Beans, 2 units 1lb Green Beans</t>
  </si>
  <si>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Damaged &amp; Destroyed at the end of 10th Day</t>
    </r>
  </si>
  <si>
    <t>EXTREMELY PERISHABLE [depts 289 &amp; 288] (dept mgr walks daily)</t>
  </si>
  <si>
    <t>DEPT 288 &amp; 289</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</si>
  <si>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Dept 288 &amp; 289</t>
    </r>
  </si>
  <si>
    <t>3 unit 40oz siced Mushrooms on shelf and poor quality</t>
  </si>
  <si>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Reduced at the end of 4</t>
    </r>
    <r>
      <rPr>
        <rFont val="Arial"/>
        <b val="true"/>
        <i val="false"/>
        <vertAlign val="superscript"/>
        <strike val="false"/>
        <color rgb="FF000000"/>
        <sz val="10"/>
        <u val="none"/>
      </rPr>
      <t xml:space="preserve">th</t>
    </r>
    <r>
      <rPr>
        <rFont val="Arial"/>
        <b val="true"/>
        <i val="false"/>
        <strike val="false"/>
        <color rgb="FF000000"/>
        <sz val="10"/>
        <u val="none"/>
      </rPr>
      <t xml:space="preserve"> Day</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</si>
  <si>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Damaged &amp; Destroyed at the end of 8</t>
    </r>
    <r>
      <rPr>
        <rFont val="Arial"/>
        <b val="true"/>
        <i val="false"/>
        <vertAlign val="superscript"/>
        <strike val="false"/>
        <color rgb="FF000000"/>
        <sz val="10"/>
        <u val="none"/>
      </rPr>
      <t xml:space="preserve">th</t>
    </r>
    <r>
      <rPr>
        <rFont val="Arial"/>
        <b val="true"/>
        <i val="false"/>
        <strike val="false"/>
        <color rgb="FF000000"/>
        <sz val="10"/>
        <u val="none"/>
      </rPr>
      <t xml:space="preserve"> Day</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</si>
  <si>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Dept 288 are Repacks from Dept 289</t>
    </r>
  </si>
  <si>
    <t>FLORAL [dept 292] (dept mgr walks daily)</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</si>
  <si>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All product should be crisp, of good color and bright with no yellowing or blemishes. </t>
    </r>
  </si>
  <si>
    <t>DEPT 292</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</si>
  <si>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The product should be clean, and a fresh smell.</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</si>
  <si>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Reduced at the end of 6</t>
    </r>
    <r>
      <rPr>
        <rFont val="Arial"/>
        <b val="true"/>
        <i val="false"/>
        <vertAlign val="superscript"/>
        <strike val="false"/>
        <color rgb="FF000000"/>
        <sz val="10"/>
        <u val="none"/>
      </rPr>
      <t xml:space="preserve">th</t>
    </r>
    <r>
      <rPr>
        <rFont val="Arial"/>
        <b val="true"/>
        <i val="false"/>
        <strike val="false"/>
        <color rgb="FF000000"/>
        <sz val="10"/>
        <u val="none"/>
      </rPr>
      <t xml:space="preserve"> day</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</si>
  <si>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Damaged &amp; Destroyed at the end of 10</t>
    </r>
    <r>
      <rPr>
        <rFont val="Arial"/>
        <b val="true"/>
        <i val="false"/>
        <vertAlign val="superscript"/>
        <strike val="false"/>
        <color rgb="FF000000"/>
        <sz val="10"/>
        <u val="none"/>
      </rPr>
      <t xml:space="preserve">th</t>
    </r>
    <r>
      <rPr>
        <rFont val="Arial"/>
        <b val="true"/>
        <i val="false"/>
        <strike val="false"/>
        <color rgb="FF000000"/>
        <sz val="10"/>
        <u val="none"/>
      </rPr>
      <t xml:space="preserve"> Day</t>
    </r>
  </si>
  <si>
    <t>EXTENDED SHELF LIFE [dept 297]  (dept mgr walks daily)</t>
  </si>
  <si>
    <t>DEPT 297</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</si>
  <si>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Reduced at the end of the 105th Day</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</si>
  <si>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Damaged &amp; Destroyed at the end of the 120th Day</t>
    </r>
  </si>
  <si>
    <t>WITH VENDOR BEST BYS [dept 299] (dept mgr walks daily)</t>
  </si>
  <si>
    <t>DEPT 299</t>
  </si>
  <si>
    <t>day before exp.</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</si>
  <si>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Reduced at the end of the day before expiration date</t>
    </r>
  </si>
  <si>
    <t>day of exp.</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</si>
  <si>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Damaged &amp; Destroyed at the end of the expiration date</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</si>
  <si>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Any red. more than 25% of retail must have buyer or exec approval and is good for 1 day</t>
    </r>
  </si>
  <si>
    <t>14 DAY SHELF LIFE [dept 330 &amp; 340](dept mgr walks daily)</t>
  </si>
  <si>
    <t>Dept 330</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</si>
  <si>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Dept 330</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</si>
  <si>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Reduced at the end of 14</t>
    </r>
    <r>
      <rPr>
        <rFont val="Arial"/>
        <b val="true"/>
        <i val="false"/>
        <vertAlign val="superscript"/>
        <strike val="false"/>
        <color rgb="FF000000"/>
        <sz val="10"/>
        <u val="none"/>
      </rPr>
      <t xml:space="preserve">th</t>
    </r>
    <r>
      <rPr>
        <rFont val="Arial"/>
        <b val="true"/>
        <i val="false"/>
        <strike val="false"/>
        <color rgb="FF000000"/>
        <sz val="10"/>
        <u val="none"/>
      </rPr>
      <t xml:space="preserve"> Day</t>
    </r>
  </si>
  <si>
    <t>Dept 340</t>
  </si>
  <si>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Damaged &amp; Destroyed at the end of 18</t>
    </r>
    <r>
      <rPr>
        <rFont val="Arial"/>
        <b val="true"/>
        <i val="false"/>
        <vertAlign val="superscript"/>
        <strike val="false"/>
        <color rgb="FF000000"/>
        <sz val="10"/>
        <u val="none"/>
      </rPr>
      <t xml:space="preserve">th</t>
    </r>
    <r>
      <rPr>
        <rFont val="Arial"/>
        <b val="true"/>
        <i val="false"/>
        <strike val="false"/>
        <color rgb="FF000000"/>
        <sz val="10"/>
        <u val="none"/>
      </rPr>
      <t xml:space="preserve"> Day</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</si>
  <si>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Dept 340</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</si>
  <si>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Reduced at the end of 10th Day</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</si>
  <si>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Damaged &amp; Destroyed at the end of 14th Day</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</si>
  <si>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Dept 340 are repacks from Dept 330</t>
    </r>
  </si>
  <si>
    <t>PRODUCE FRESHNESS [dept 331 &amp; 366] (dept mgr walks daily)</t>
  </si>
  <si>
    <t>Dept 331</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</si>
  <si>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Dept 331</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</si>
  <si>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Reduced at the end of 21</t>
    </r>
    <r>
      <rPr>
        <rFont val="Arial"/>
        <b val="true"/>
        <i val="false"/>
        <vertAlign val="superscript"/>
        <strike val="false"/>
        <color rgb="FF000000"/>
        <sz val="10"/>
        <u val="none"/>
      </rPr>
      <t xml:space="preserve">st</t>
    </r>
    <r>
      <rPr>
        <rFont val="Arial"/>
        <b val="true"/>
        <i val="false"/>
        <strike val="false"/>
        <color rgb="FF000000"/>
        <sz val="10"/>
        <u val="none"/>
      </rPr>
      <t xml:space="preserve"> Day</t>
    </r>
  </si>
  <si>
    <t>Dept 366</t>
  </si>
  <si>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Damaged and Destroyed at the end of 24</t>
    </r>
    <r>
      <rPr>
        <rFont val="Arial"/>
        <b val="true"/>
        <i val="false"/>
        <vertAlign val="superscript"/>
        <strike val="false"/>
        <color rgb="FF000000"/>
        <sz val="10"/>
        <u val="none"/>
      </rPr>
      <t xml:space="preserve">th</t>
    </r>
    <r>
      <rPr>
        <rFont val="Arial"/>
        <b val="true"/>
        <i val="false"/>
        <strike val="false"/>
        <color rgb="FF000000"/>
        <sz val="10"/>
        <u val="none"/>
      </rPr>
      <t xml:space="preserve"> Day</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</si>
  <si>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Dept 366</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</si>
  <si>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Damaged and Destroyed at the end of 18</t>
    </r>
    <r>
      <rPr>
        <rFont val="Arial"/>
        <b val="true"/>
        <i val="false"/>
        <vertAlign val="superscript"/>
        <strike val="false"/>
        <color rgb="FF000000"/>
        <sz val="10"/>
        <u val="none"/>
      </rPr>
      <t xml:space="preserve">th</t>
    </r>
    <r>
      <rPr>
        <rFont val="Arial"/>
        <b val="true"/>
        <i val="false"/>
        <strike val="false"/>
        <color rgb="FF000000"/>
        <sz val="10"/>
        <u val="none"/>
      </rPr>
      <t xml:space="preserve"> Day</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</si>
  <si>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Dept 366 are repacks from Dept 331</t>
    </r>
  </si>
  <si>
    <t>PRODUCE FRESHNESS [dept 358 &amp; 365] (dept mgr walks daily)</t>
  </si>
  <si>
    <t>DEPT 358</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</si>
  <si>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Dept 358</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</si>
  <si>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Reduced at the end of 270th Day</t>
    </r>
  </si>
  <si>
    <t>Dept 365</t>
  </si>
  <si>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Damaged and Destroyed at the end of 274</t>
    </r>
    <r>
      <rPr>
        <rFont val="Arial"/>
        <b val="true"/>
        <i val="false"/>
        <vertAlign val="superscript"/>
        <strike val="false"/>
        <color rgb="FF000000"/>
        <sz val="10"/>
        <u val="none"/>
      </rPr>
      <t xml:space="preserve">th</t>
    </r>
    <r>
      <rPr>
        <rFont val="Arial"/>
        <b val="true"/>
        <i val="false"/>
        <strike val="false"/>
        <color rgb="FF000000"/>
        <sz val="10"/>
        <u val="none"/>
      </rPr>
      <t xml:space="preserve"> Day</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</si>
  <si>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Dept 365</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</si>
  <si>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Reduced at the end of 202</t>
    </r>
    <r>
      <rPr>
        <rFont val="Arial"/>
        <b val="true"/>
        <i val="false"/>
        <vertAlign val="superscript"/>
        <strike val="false"/>
        <color rgb="FF000000"/>
        <sz val="10"/>
        <u val="none"/>
      </rPr>
      <t xml:space="preserve">nd</t>
    </r>
    <r>
      <rPr>
        <rFont val="Arial"/>
        <b val="true"/>
        <i val="false"/>
        <strike val="false"/>
        <color rgb="FF000000"/>
        <sz val="10"/>
        <u val="none"/>
      </rPr>
      <t xml:space="preserve"> Day</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</si>
  <si>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Damaged and Destroyed at the end of 206</t>
    </r>
    <r>
      <rPr>
        <rFont val="Arial"/>
        <b val="true"/>
        <i val="false"/>
        <vertAlign val="superscript"/>
        <strike val="false"/>
        <color rgb="FF000000"/>
        <sz val="10"/>
        <u val="none"/>
      </rPr>
      <t xml:space="preserve">th</t>
    </r>
    <r>
      <rPr>
        <rFont val="Arial"/>
        <b val="true"/>
        <i val="false"/>
        <strike val="false"/>
        <color rgb="FF000000"/>
        <sz val="10"/>
        <u val="none"/>
      </rPr>
      <t xml:space="preserve"> Day</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</si>
  <si>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Dept 365 are repacks from Dept 358</t>
    </r>
  </si>
  <si>
    <t>PRODUCE FRESHNESS [dept 359 &amp; 364] (dept mgr walks daily)</t>
  </si>
  <si>
    <t>Dept 359</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</si>
  <si>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Dept 359</t>
    </r>
  </si>
  <si>
    <t>Dept 364</t>
  </si>
  <si>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Reduced at the end of 180th Day</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</si>
  <si>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Damaged and Destroyed at the end of 184</t>
    </r>
    <r>
      <rPr>
        <rFont val="Arial"/>
        <b val="true"/>
        <i val="false"/>
        <vertAlign val="superscript"/>
        <strike val="false"/>
        <color rgb="FF000000"/>
        <sz val="10"/>
        <u val="none"/>
      </rPr>
      <t xml:space="preserve">th</t>
    </r>
    <r>
      <rPr>
        <rFont val="Arial"/>
        <b val="true"/>
        <i val="false"/>
        <strike val="false"/>
        <color rgb="FF000000"/>
        <sz val="10"/>
        <u val="none"/>
      </rPr>
      <t xml:space="preserve"> Day</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</si>
  <si>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Dept 364</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</si>
  <si>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Reduced at the end of 135</t>
    </r>
    <r>
      <rPr>
        <rFont val="Arial"/>
        <b val="true"/>
        <i val="false"/>
        <vertAlign val="superscript"/>
        <strike val="false"/>
        <color rgb="FF000000"/>
        <sz val="10"/>
        <u val="none"/>
      </rPr>
      <t xml:space="preserve">th</t>
    </r>
    <r>
      <rPr>
        <rFont val="Arial"/>
        <b val="true"/>
        <i val="false"/>
        <strike val="false"/>
        <color rgb="FF000000"/>
        <sz val="10"/>
        <u val="none"/>
      </rPr>
      <t xml:space="preserve"> Day</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</si>
  <si>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Damaged and Destroyed at the end of 139</t>
    </r>
    <r>
      <rPr>
        <rFont val="Arial"/>
        <b val="true"/>
        <i val="false"/>
        <vertAlign val="superscript"/>
        <strike val="false"/>
        <color rgb="FF000000"/>
        <sz val="10"/>
        <u val="none"/>
      </rPr>
      <t xml:space="preserve">th</t>
    </r>
    <r>
      <rPr>
        <rFont val="Arial"/>
        <b val="true"/>
        <i val="false"/>
        <strike val="false"/>
        <color rgb="FF000000"/>
        <sz val="10"/>
        <u val="none"/>
      </rPr>
      <t xml:space="preserve"> Day</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</si>
  <si>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Dept 364 are repacks from Dept 359</t>
    </r>
  </si>
  <si>
    <t>PRODUCE FRESHNESS [dept 360 &amp; 363] (dept mgr walks daily)</t>
  </si>
  <si>
    <t>Dept 360</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</si>
  <si>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Dept 360</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</si>
  <si>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Reduced at the end of 90th Day</t>
    </r>
  </si>
  <si>
    <t>Dept 363</t>
  </si>
  <si>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Damaged and Destroyed at the end of 94</t>
    </r>
    <r>
      <rPr>
        <rFont val="Arial"/>
        <b val="true"/>
        <i val="false"/>
        <vertAlign val="superscript"/>
        <strike val="false"/>
        <color rgb="FF000000"/>
        <sz val="10"/>
        <u val="none"/>
      </rPr>
      <t xml:space="preserve">th</t>
    </r>
    <r>
      <rPr>
        <rFont val="Arial"/>
        <b val="true"/>
        <i val="false"/>
        <strike val="false"/>
        <color rgb="FF000000"/>
        <sz val="10"/>
        <u val="none"/>
      </rPr>
      <t xml:space="preserve"> Day</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</si>
  <si>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Dept 363</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</si>
  <si>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Reduced at the end of 67</t>
    </r>
    <r>
      <rPr>
        <rFont val="Arial"/>
        <b val="true"/>
        <i val="false"/>
        <vertAlign val="superscript"/>
        <strike val="false"/>
        <color rgb="FF000000"/>
        <sz val="10"/>
        <u val="none"/>
      </rPr>
      <t xml:space="preserve">th</t>
    </r>
    <r>
      <rPr>
        <rFont val="Arial"/>
        <b val="true"/>
        <i val="false"/>
        <strike val="false"/>
        <color rgb="FF000000"/>
        <sz val="10"/>
        <u val="none"/>
      </rPr>
      <t xml:space="preserve"> Day</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</si>
  <si>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Damaged and Destroyed at the end of 71</t>
    </r>
    <r>
      <rPr>
        <rFont val="Arial"/>
        <b val="true"/>
        <i val="false"/>
        <vertAlign val="superscript"/>
        <strike val="false"/>
        <color rgb="FF000000"/>
        <sz val="10"/>
        <u val="none"/>
      </rPr>
      <t xml:space="preserve">st</t>
    </r>
    <r>
      <rPr>
        <rFont val="Arial"/>
        <b val="true"/>
        <i val="false"/>
        <strike val="false"/>
        <color rgb="FF000000"/>
        <sz val="10"/>
        <u val="none"/>
      </rPr>
      <t xml:space="preserve"> Day</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</si>
  <si>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Dept 363 are repacks from Dept 360</t>
    </r>
  </si>
  <si>
    <t>PRODUCE FRESHNESS [dept 361 &amp; 362] (dept mgr walks daily)</t>
  </si>
  <si>
    <t>Dept 361</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</si>
  <si>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Dept 361</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</si>
  <si>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Reduced at the end of 30th Day</t>
    </r>
  </si>
  <si>
    <t>Dept 362</t>
  </si>
  <si>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Damaged and Destroyed at the end of 34</t>
    </r>
    <r>
      <rPr>
        <rFont val="Arial"/>
        <b val="true"/>
        <i val="false"/>
        <vertAlign val="superscript"/>
        <strike val="false"/>
        <color rgb="FF000000"/>
        <sz val="10"/>
        <u val="none"/>
      </rPr>
      <t xml:space="preserve">th</t>
    </r>
    <r>
      <rPr>
        <rFont val="Arial"/>
        <b val="true"/>
        <i val="false"/>
        <strike val="false"/>
        <color rgb="FF000000"/>
        <sz val="10"/>
        <u val="none"/>
      </rPr>
      <t xml:space="preserve"> Day</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</si>
  <si>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Dept 362</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</si>
  <si>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Reduced at the end of 22</t>
    </r>
    <r>
      <rPr>
        <rFont val="Arial"/>
        <b val="true"/>
        <i val="false"/>
        <vertAlign val="superscript"/>
        <strike val="false"/>
        <color rgb="FF000000"/>
        <sz val="10"/>
        <u val="none"/>
      </rPr>
      <t xml:space="preserve">nd</t>
    </r>
    <r>
      <rPr>
        <rFont val="Arial"/>
        <b val="true"/>
        <i val="false"/>
        <strike val="false"/>
        <color rgb="FF000000"/>
        <sz val="10"/>
        <u val="none"/>
      </rPr>
      <t xml:space="preserve"> Day</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</si>
  <si>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Damaged and Destroyed at the end of 26</t>
    </r>
    <r>
      <rPr>
        <rFont val="Arial"/>
        <b val="true"/>
        <i val="false"/>
        <vertAlign val="superscript"/>
        <strike val="false"/>
        <color rgb="FF000000"/>
        <sz val="10"/>
        <u val="none"/>
      </rPr>
      <t xml:space="preserve">th</t>
    </r>
    <r>
      <rPr>
        <rFont val="Arial"/>
        <b val="true"/>
        <i val="false"/>
        <strike val="false"/>
        <color rgb="FF000000"/>
        <sz val="10"/>
        <u val="none"/>
      </rPr>
      <t xml:space="preserve"> Day</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</si>
  <si>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Dept 362 are repacks from Dept 361</t>
    </r>
  </si>
  <si>
    <t>OPPORTUNITY BUY RACKS/CARTS (dept mgr walks daily)</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</si>
  <si>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Every item has a properly completed "OPPORTUNITY BUY" tag or a PENDING DELETE sign.</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</si>
  <si>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There are no blank “OPPORTUNITY BUY” tags accessible to customers.</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</si>
  <si>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If a reduction is greater than 25% is found verify that it has buyer/executive approval and only good for 1 day.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</si>
  <si>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Reduced produce is left with fresh produce whenever possible in small quantities</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</si>
  <si>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Full cases of reduced produce are being bagged if quality allows.  Branch is working with buyer to obtain special pricing to sell these bagged items to avoid taking case price adjustments.</t>
    </r>
  </si>
  <si>
    <t>BLOCK TAGGING</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</si>
  <si>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Date received is on every block tag.</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</si>
  <si>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Julian Reduction Date is on EVERY block tag</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</si>
  <si>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BLOCK TAGS are applied in lower right-hand corner of the pallet.  </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</si>
  <si>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One BLOCK TAG for each item on the pallet.</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</si>
  <si>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The correct color is being used for the current quarter.</t>
    </r>
  </si>
  <si>
    <r>
      <t xml:space="preserve">§</t>
    </r>
    <r>
      <rPr>
        <rFont val="Times New Roman"/>
        <b val="false"/>
        <i val="false"/>
        <strike val="false"/>
        <color rgb="FF000000"/>
        <sz val="7"/>
        <u val="none"/>
      </rPr>
      <t xml:space="preserve">  </t>
    </r>
    <r>
      <rPr>
        <rFont val="Arial"/>
        <b val="true"/>
        <i val="false"/>
        <strike val="false"/>
        <color rgb="FF000000"/>
        <sz val="10"/>
        <u val="none"/>
      </rPr>
      <t xml:space="preserve">Odd Yrs. [Q1 Orange] [Q2 Purple] [Q3 Lime] [Q4 Pink]</t>
    </r>
  </si>
  <si>
    <r>
      <t xml:space="preserve">§</t>
    </r>
    <r>
      <rPr>
        <rFont val="Times New Roman"/>
        <b val="false"/>
        <i val="false"/>
        <strike val="false"/>
        <color rgb="FF000000"/>
        <sz val="7"/>
        <u val="none"/>
      </rPr>
      <t xml:space="preserve">  </t>
    </r>
    <r>
      <rPr>
        <rFont val="Arial"/>
        <b val="true"/>
        <i val="false"/>
        <strike val="false"/>
        <color rgb="FF000000"/>
        <sz val="10"/>
        <u val="none"/>
      </rPr>
      <t xml:space="preserve">Even Yrs. [Q1 Blue] [Q2 Yellow] [Q3 Red] [Q4 Green]</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</si>
  <si>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Three (3) missing block tags or one (1) pallet missing blaster labels is a finding</t>
    </r>
  </si>
  <si>
    <t>AUTHORIZED DRY PRODUCE ITEMS</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</si>
  <si>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Any non-authorized Produce item sold out of refrigeration is a finding.</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</si>
  <si>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The list below is inclusive of all Produce items that may be sold outside of refrigeration:  </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</si>
  <si>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Citrus: Lemons, Limes and Grapefruit.   </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</si>
  <si>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Tropic AL's: Watermelon, Mango, Pineapple and Bananas Ripe Plantains.  </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</si>
  <si>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Onions- Fresh all colors.  </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</si>
  <si>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Potatoes-Russets (excluding all colored). </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</si>
  <si>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Tomato's: All varieties.  </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</si>
  <si>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Avocados: All Varieties</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</si>
  <si>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Quarterly tasks:  Mar, Jun, Sep, Dec/Bi-Annual tasks: Jan &amp; Jul</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</si>
  <si>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Produce Department has one temp log for entire Department</t>
    </r>
  </si>
  <si>
    <t>n</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</si>
  <si>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There is either a mop and bucket labeled General Cooler, or a blue bucket and mop with blue tape, that is used to clean the General Cooler.</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</si>
  <si>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Verify the bucket is only used in the General Cooler (Cannot be used in Seafood/Chicken Pit/Restroom/Dry Areas)</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</si>
  <si>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Are the employees wearing plastic gloves and aprons when performing conversions?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</si>
  <si>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Is the conversion table being sanitized each time the product converted is changed?</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</si>
  <si>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All slip sheets are clean and free of debris</t>
    </r>
  </si>
  <si>
    <t>PRODUCE FOOD STORAGE - AIR STOCK</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</si>
  <si>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Only Produce and cooked/Processed product may be stored above Produce.</t>
    </r>
  </si>
  <si>
    <t>PRODUCE FOOD STORAGE - FLOOR STOCK</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</si>
  <si>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Food Storage-Any merchandise found on the floor results in a loss of points.</t>
    </r>
  </si>
  <si>
    <t>PRODUCE QUALITY CHECKS</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</si>
  <si>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All Produce is being checked for quality as it is being received.</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</si>
  <si>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Were the two most recent product returns made within the acceptable 24-hour window?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</si>
  <si>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Contact the produce buyer to validate returns.</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</si>
  <si>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 Low Stock Report is being performed, verified and notated 6 days (SUN - FRI).</t>
    </r>
  </si>
  <si>
    <t>CONDITION OF PACK OUT</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</si>
  <si>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Are all items in the current sale flyer / Hot Sheet with SOH packed out and available for sale?</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</si>
  <si>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Pallet displays are minimum of 4ft high.</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</si>
  <si>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Are all items with stock packed out?  Any item with stock not packed out is a finding.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</si>
  <si>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Bins of items out for sale that scan at the register have a blaster label in the upper right-hand corner indicating the date the pallet was received to determine reduction date.</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</si>
  <si>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Do individual cases of berries and scannable case unit items only have the exterior box labeled in the upper right-hand corner with the Julian arrival/pull dates.  Individual units are not labelled.</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</si>
  <si>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Does the conv. wall have a 2-day supply of all items on shelf or reserved for pack out?</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</si>
  <si>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Take reorder level divided by 7 to determine daily sales</t>
    </r>
  </si>
  <si>
    <t>CYCLE COUNT (review 2 weeks)</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</si>
  <si>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Is Major Dept. 25 counted in full as required by region? </t>
    </r>
  </si>
  <si>
    <t>PRODUCE CONVERSIONS (review 2 weeks)</t>
  </si>
  <si>
    <t>No conversion on 11/7/20 due to the branch losing power just after close. No points taken</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</si>
  <si>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Conversions are performed 7 days a week by the close of business each day.</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</si>
  <si>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All converted cases req the cost be divided by the case/unit conversion amount evenly. </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</si>
  <si>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Only convert what is yielded not what is expected to yield</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</si>
  <si>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Ensure conversion receiving net of cases returned and units purchased equals out to zero.</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</si>
  <si>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Any employee seen doing conversions is recording the number as they convert the case.</t>
    </r>
  </si>
  <si>
    <t>Not consistently executed</t>
  </si>
  <si>
    <t>x</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</si>
  <si>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Major Dept. 25 is run every Monday for the previous 7 days.</t>
    </r>
  </si>
  <si>
    <t>STORE LEVEL PRICE CHANGES</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</si>
  <si>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Sometimes it is necessary for the buying staff to sell Produce at a loss.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</si>
  <si>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Use the "Store Level Item Modification Report" to verify store level price changes</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</si>
  <si>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No produce price should be changed in JSS without e-mail from buyer</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</si>
  <si>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All produce price changes are notated on Item Mod Report as to reason for change with e-mail from buyer attached</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</si>
  <si>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Verify the branch has not changed any produce price to a negative margin. All changes in pricing due to conditions of product must be price adjusted.</t>
    </r>
  </si>
  <si>
    <t>BLASTER LABELS</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</si>
  <si>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Verify any item that does not scan at POS has a blaster label attached to it.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</si>
  <si>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No blaster labels should be pre-printed, file and/or stored for future use.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</si>
  <si>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Any labels being used need to be the current Julian date.</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</si>
  <si>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No labels are left unattended</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</si>
  <si>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Verify all pallets in the steel are blaster labeled or have blaster labels attached to the pallet that reflect the actual date of receiving.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</si>
  <si>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Any item that does not scan at the register or pallet in the steel missing blaster labels is a finding</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</si>
  <si>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The sign is not more than 30 days old </t>
    </r>
  </si>
  <si>
    <t>SCALE CALIBRATION</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</si>
  <si>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Verify the branch is using a 5lb weight to calibrate all scales daily. Use the 5-pound weight and verify you get an accurate reading.</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</si>
  <si>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Verify the master scale file has been updated within the last 7 days of the date of the audit and all scales in use have a matching date for the last update if applicable.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</si>
  <si>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Any scale over 7 days not updated or not matching master is a finding.</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</si>
  <si>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Randomly inspect 5 fixed weight bagged conversion items and verify that they are at or greater than the required fixed weight.</t>
    </r>
  </si>
  <si>
    <t>BUYER/MERCHANDISER CONCERNS</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</si>
  <si>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Does the Branch/Produce Manager react to buyer and merchandiser concerns?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</si>
  <si>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Does the Produce Manager (s) contact the buying staff to discuss quality issues with delivered product?</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</si>
  <si>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Are there any instances of failure to communicate, or improper reaction to any issue.</t>
    </r>
  </si>
  <si>
    <t>HOT SHEETS (n/a if no hot sheets available)</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</si>
  <si>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Are the current week's "Hot Sheets" displayed at Reception &amp; Registers?</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</si>
  <si>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Are the current week's 'Hot Sheets" displayed with the product?</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</si>
  <si>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Is the pricing correct in JSS?</t>
    </r>
  </si>
  <si>
    <t>PRODUCT DISPLAYS</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</si>
  <si>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Is the Produce dept. visually interesting?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</si>
  <si>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Do the product displays create excitement?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</si>
  <si>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Are the displays merchandised to draw customers in?</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</si>
  <si>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Is the department visually interesting or visually sterile?</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</si>
  <si>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Are the displays merchandised in a way to encourage sales?</t>
    </r>
  </si>
  <si>
    <t>PRODUCE SELF-AUDIT REVIEW</t>
  </si>
  <si>
    <t>Weekly self auditds not consistently executed</t>
  </si>
  <si>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Same senior cannot perform quarterly audit 2 quarters in a row</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</si>
  <si>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Does the Assistant Mgr. show consistent progress towards becoming #1 Produce Mgr.</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</si>
  <si>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Produce Manager Must address ALL items in Major Dept. 25</t>
    </r>
  </si>
  <si>
    <t>NOTES FOR PRODUCE MANAGER</t>
  </si>
  <si>
    <t>AD</t>
  </si>
  <si>
    <t xml:space="preserve">                                                                          Jeff</t>
  </si>
  <si>
    <t>A. What were last week's sales in Seafood (MD 23 and MD 66)?</t>
  </si>
  <si>
    <t>FRESH FISH 3 DAY RULE [dept 183, 184 &amp; 293] (dept mgr walks daily)</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</si>
  <si>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Ensure product out for sale is fresh and properly rotated</t>
    </r>
  </si>
  <si>
    <t>reduced up to 25% retail</t>
  </si>
  <si>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All Fresh Fish must be sold by the End of Day 3.  </t>
    </r>
  </si>
  <si>
    <t>Damaged and Destroyed</t>
  </si>
  <si>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Date of receipt is Day 1</t>
    </r>
  </si>
  <si>
    <t>salmon,catfish. Was 50% off…swordfish,</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</si>
  <si>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Ensure that all fresh fish more than 3 days old is reduced up to 25% of retail.  </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</si>
  <si>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Any reduction &gt; 25% of retail must have buyer/exec approval and is only good for 1 day</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</si>
  <si>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Any 5-day old Fresh Fish found being sold is a loss of all Freshness question points</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</si>
  <si>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Ensure that all fresh fish at the end of day 4 is damaged and destroyed</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</si>
  <si>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Fresh fish must be segregated from Shellfish and Smoked/Salted fish.</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</si>
  <si>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Check for cloudy eyes, brown or slimy gills and fishy odor.</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</si>
  <si>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Sleeping Lobsters found in Lobster Tank must be disposed of by End of Day</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</si>
  <si>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Verify seafood is using crates or separators to isolate lobsters by date of receipt.   </t>
    </r>
  </si>
  <si>
    <t>.</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</si>
  <si>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Any Fresh Fish or Fresh Lobster found in Freezer is an automatic finding</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</si>
  <si>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All Fresh Seafood sold to customers must be bagged, weighed, tagged with scale label, and then placed in a bag with enough ice to last during transport to the customer's place of business.</t>
    </r>
  </si>
  <si>
    <t>SHELLFISH [dept 190] (dept mgr walks daily)</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</si>
  <si>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Shellfish can be no more than 8 days old from date received</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</si>
  <si>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Date received is Day 1</t>
    </r>
  </si>
  <si>
    <t>Damage and Destroy</t>
  </si>
  <si>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Any 9-day old Shellfish found being sold is a finding</t>
    </r>
  </si>
  <si>
    <t>lobster 2.43lbs.. Damage</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</si>
  <si>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Shellfish must be segregated from Fresh Fish and Smoked/Salted fish.</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</si>
  <si>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All product should be properly rotated.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</si>
  <si>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Shell fish must be reduced up to 25% of retail at the end of day 6.</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</si>
  <si>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Shell fish must be damaged and destroyed at the end of day 8. </t>
    </r>
  </si>
  <si>
    <r>
      <t xml:space="preserve">§</t>
    </r>
    <r>
      <rPr>
        <rFont val="Times New Roman"/>
        <b val="false"/>
        <i val="false"/>
        <strike val="false"/>
        <color rgb="FF000000"/>
        <sz val="7"/>
        <u val="none"/>
      </rPr>
      <t xml:space="preserve">  </t>
    </r>
    <r>
      <rPr>
        <rFont val="Arial"/>
        <b val="true"/>
        <i val="false"/>
        <strike val="false"/>
        <color rgb="FF000000"/>
        <sz val="10"/>
        <u val="none"/>
      </rPr>
      <t xml:space="preserve">Does not apply to live lobsters</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</si>
  <si>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There should be no open shells on Shellfish</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</si>
  <si>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Mussels should be stored in ice on a drainable pallet.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</si>
  <si>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All other shellfish should be stored dry.</t>
    </r>
  </si>
  <si>
    <t>SMOKED/SALTED FISH (dept mgr walks daily)</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</si>
  <si>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Verify all Smoked and Salted items are properly rotated.</t>
    </r>
  </si>
  <si>
    <t>SALTED</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</si>
  <si>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Verify there are no blown cryo-vacs out for sale.</t>
    </r>
  </si>
  <si>
    <t>305 days from MFG</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</si>
  <si>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All Salted Fish is found to be dry and stored/displayed in a dry area.  </t>
    </r>
  </si>
  <si>
    <t>335 days from MFG</t>
  </si>
  <si>
    <t>DAMAGE AND DESTROY</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</si>
  <si>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Smoked/Salted fish must be segregated from Shellfish and Fresh fish.</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</si>
  <si>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Verify all Salted and Smoked fish are reduced according to the schedule to the right.</t>
    </r>
  </si>
  <si>
    <t>NEW SMOKED CATEGORIES</t>
  </si>
  <si>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Any reduction &gt; schedule must have buyer/exec approval and is only good for 1 day</t>
    </r>
  </si>
  <si>
    <t xml:space="preserve">MFG AT OR BEFORE DATES BELOW    </t>
  </si>
  <si>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Verify no out dated product is available for sale including Opportunity Rack.</t>
    </r>
  </si>
  <si>
    <t xml:space="preserve">Reduce up to 50% </t>
  </si>
  <si>
    <t>Smoked cold with preservative -&gt;</t>
  </si>
  <si>
    <t>Smoked cold without preservative -&gt;</t>
  </si>
  <si>
    <t>Hot smoked/special order smoked -&gt;</t>
  </si>
  <si>
    <t>Frozen smoked -&gt;</t>
  </si>
  <si>
    <t>Processed smoked -&gt;</t>
  </si>
  <si>
    <t>CANNED/GLASSED FISH (dept mgr walks daily)</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</si>
  <si>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Verify all Canned/Glass fish items are properly rotated.</t>
    </r>
  </si>
  <si>
    <t>Canned</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</si>
  <si>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Verify all Canned/Glassed items are reduced according to the schedule to the right.</t>
    </r>
  </si>
  <si>
    <t>Glass</t>
  </si>
  <si>
    <t>210 days from MFG</t>
  </si>
  <si>
    <t>SEAFOOD SALADS/CRAB MEAT (dept mgr walks daily)</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</si>
  <si>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Verify all items are properly rotated.</t>
    </r>
  </si>
  <si>
    <t>SEAFOOD SALADS/CRAB MEAT</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</si>
  <si>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Crab Meat should never have less than 14 days until expiration/best buy date upon delivery</t>
    </r>
  </si>
  <si>
    <t>5 days from exp.</t>
  </si>
  <si>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Contact Buyer immediately if product shipped has less than 14 days until expiration/best buy</t>
    </r>
  </si>
  <si>
    <t>1 day before exp.</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</si>
  <si>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Verify items are reduced according to the reduction schedule to the right.</t>
    </r>
  </si>
  <si>
    <t>FROZEN SEAFOOD (dept mgr walks daily)</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</si>
  <si>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Verify frozen seafood items are properly rotated.</t>
    </r>
  </si>
  <si>
    <t>FROZEN SEAFOOD- From MFG</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</si>
  <si>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Verify all Frozen Seafood items are reduced according to the reduction schedule to the right.</t>
    </r>
  </si>
  <si>
    <t>No rack. Department using bins.</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</si>
  <si>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Verify that there is a rack, U-boat or cart set up in the department.</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</si>
  <si>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Every item has a properly completed "Opportunity Buy" sticker or a pending delete sign.</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</si>
  <si>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Review 10 tags for "NOW” Price, Item Number, Pull Date (if applies), Lbs. (if applies) and approved by are properly completed following company reduction standards of 25% of retail</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</si>
  <si>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All tags are issued and approved by a senior manager</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</si>
  <si>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Seafood Department has one temp log for entire Department</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</si>
  <si>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Log Completed daily (including Sundays) Recording Time, Temp and Initials</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</si>
  <si>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Temp is taken during Open Store Hours AT LEAST EVERY 4 HOURS.</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</si>
  <si>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Thermometer calibrated DAILY and signed off on by a HACCP Certified manager.</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</si>
  <si>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Corrective action must include temps taken for merchandise in the Refrigerated Area</t>
    </r>
  </si>
  <si>
    <t>MOP AND BUCKET</t>
  </si>
  <si>
    <t xml:space="preserve">no green tape on mop pole </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</si>
  <si>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Is there a mop and bucket labeled Seafood, or bucket and mop handle with green tape or paint used to clean only the Fresh Seafood area.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</si>
  <si>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Verify the bucket is only used in Fresh Seafood (Cannot be used in General Cooler/Chicken Pit/Restroom/Dry Warehouse/Dry produce)</t>
    </r>
  </si>
  <si>
    <t>leaving items in sink at night</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</si>
  <si>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The sink has hot water, soap, nail brush, sanitizer and paper towels in an enclosed disp.</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</si>
  <si>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Run the hot water and verify that the temp of the water reaches 100 degrees within 90 sec.</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</si>
  <si>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Generic “Employees Must Wash Hands” sign is acceptable if above sign is not avail.</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</si>
  <si>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Verify only regionally approved chemicals are connected to dispenser @ 3-Comp Sink</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</si>
  <si>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Is the sanitizer dilution tested daily &amp; recorded on log?</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</si>
  <si>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Not having test strips readily available for testing is a finding</t>
    </r>
  </si>
  <si>
    <t>scale tablet not being clean at night before closing</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</si>
  <si>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All employees handing fresh fish are wearing a disposable plastic apron &amp; gloves.</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</si>
  <si>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Are the gloves changed when switching between handling raw and cooked, fish or shell fish or a minimum of every 4 hours.  </t>
    </r>
  </si>
  <si>
    <t>LOBSTER TANK MAINTENANCE</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</si>
  <si>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Ensure the Seafood dept. has 2 working hydrometers</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</si>
  <si>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Test the water (use both hydrometers for validation)</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</si>
  <si>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Water salinity must be between 1.021-1.025.</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</si>
  <si>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Verify branch is checking salinity &amp; recoding in log as required by region</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</si>
  <si>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Ensure the Seafood dept. has a kit to check Ammonia Levels</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</si>
  <si>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Verify that the Ammonia Level in tank is 0</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</si>
  <si>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Ensure the Seafood dept. has Chlorine Test Strips available</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</si>
  <si>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Verify that the Chlorine Level in tank is 0</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</si>
  <si>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Ensure the Seafood dept. has thermometer available to test water temperature</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</si>
  <si>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Verify that the Water Temp in tank is between 36 &amp; 44 degrees F</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</si>
  <si>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Verify above readings are being checked and recorded in a log as required by region</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</si>
  <si>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Any of the above readings found out of acceptable range is a finding</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</si>
  <si>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Verify that any readings out of acceptable range on log has respective corrective action logged to correct</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</si>
  <si>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Any corrective action to take can be found in the Lobster Tank Maintenance Documents located on SharePoint</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</si>
  <si>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Does Dept/Asst Mgr have working knowledge of lobster tank maintenance</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</si>
  <si>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Does Dept have enough supplies to completely restart a tank &amp; perform maintenance as needed?</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</si>
  <si>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Contact Regional HACCP Coordinator for help obtaining supplies</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</si>
  <si>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Is the water level filled as such so the Filters are not sucking air, and crates are not crushing lobsters in tank</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</si>
  <si>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Any evidence of Lobsters not being culled daily is a finding</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</si>
  <si>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This is evident by finding dead or lethargic Lobsters in the tank</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</si>
  <si>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Verify that the branch is changing and cleaning cartridges every two weeks where apl.</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</si>
  <si>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Verify that there is 1 extra cartridge for each filter available upon inspection </t>
    </r>
  </si>
  <si>
    <t>SHELLFISH PIT</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</si>
  <si>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Is the Shell Fish Pit clean and free of odor?</t>
    </r>
  </si>
  <si>
    <t>ICE MACHINE MAINTENANCE</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</si>
  <si>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Verify the Ice Machine is cleaned per MSS Log &amp; Cleaning SOP</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</si>
  <si>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Cleaning SOPs are found on the SharePoint in the HACCP/FOOD SAFETY Folder</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</si>
  <si>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Verify the Ice Scoop/Shovel is being stored properly</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</si>
  <si>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Not stored in the Ice</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</si>
  <si>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Should be hanging in a way that any excess water does not collect and/or create a safety hazard</t>
    </r>
  </si>
  <si>
    <t>CONDITION OF SEAFOOD PACK OUT</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</si>
  <si>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Are the seafood showcases full?</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</si>
  <si>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Do the product displays create excitement? </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</si>
  <si>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Are the displays merchandised to draw customers in?</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</si>
  <si>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Is the department visually interesting or visually sterile?</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</si>
  <si>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Are the displays merchandised in a way to encourage sales?</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</si>
  <si>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Are items in the sale flyer with SOH packed out?</t>
    </r>
  </si>
  <si>
    <t>SEAFOOD SHOWCASES</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</si>
  <si>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Is the ice clean and free of old brown blood?  Any brown blood is a finding.</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</si>
  <si>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Are the showcases, dunnage racks and seafood selling floor cleaned weekly.</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</si>
  <si>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All Fresh Fish, Shellfish, Smoked Fish are displayed separately to avoid cross contamination.</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</si>
  <si>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Only plastic pallets are used to store or sell shellfish.</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</si>
  <si>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 copy of the low stock is posted in department for quick reference</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</si>
  <si>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Items needing researched need to be logged and resolved in 48 hours</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</si>
  <si>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Verify there are no Can't Find items on 3 or more consecutive Low Stocks</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</si>
  <si>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Verify all items on most recent low stock are packed out</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</si>
  <si>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Make sure the branch is using the same book numbers each day</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</si>
  <si>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Re-walk most current low stock after it is performed, any item found not scanned that that should have been scanned is a finding.</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</si>
  <si>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Major Dept. 66 run every Monday for the previous 7 days.</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</si>
  <si>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Major Dept. 23 is run every 1st &amp; 3rd Monday for the previous 14 days.</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</si>
  <si>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Seafood Manager Must address ALL items in Major Depts 66 &amp; 23</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</si>
  <si>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All damages are processed through Pos then brought to the compactor immediately for discarding.</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</si>
  <si>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Seafood Damages must be processed same day</t>
    </r>
  </si>
  <si>
    <t>SHELLFISH TAGGING (NA if not required by state or municipality)</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</si>
  <si>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All received shellfish is tagged by the shipper</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</si>
  <si>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Bed Number, Location and Date of Harvest.</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</si>
  <si>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Verify that the Shipper tags are removed and kept accessible for review for 90 days.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</si>
  <si>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All shellfish is being re-tagged in accordance with State Requirements. </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</si>
  <si>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Tags must have Bed Number, Location, Date Received, Harvest Location, Product name and item number.</t>
    </r>
  </si>
  <si>
    <t>FRESH SEAFOOD/SHRIMP CONVERSIONS (review previous 2 weeks)</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</si>
  <si>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Shrimp is stored in the freezer until it is ready to be slacked out</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</si>
  <si>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Conversions must be done in multiples of 5lb units</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</si>
  <si>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Never slack multiple sizes at the same time in the same place- Sizes must be separated.</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</si>
  <si>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Does Dept/Asst manager understand how to properly slack out product?</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</si>
  <si>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Conversion sheet must be submitted to IC and performed the same day to ensure compliance with the 3-day fresh rule.</t>
    </r>
  </si>
  <si>
    <t>SEAFOOD GOODS RECEIVED LOG</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</si>
  <si>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All Fresh &amp; Frozen Seafood must be logged on SGRL</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</si>
  <si>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Any fresh seafood log found improperly completed as a result of an action of a Seafood Manager is a finding.</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</si>
  <si>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Are they performing a case to unit verification on the scale for all applicable high shrink items?</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</si>
  <si>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Are they tracking all case to unit labels by retaining copies of the scale audit results?</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</si>
  <si>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Are all "fails" being communicated to the buyer timely?</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</si>
  <si>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Are the branches reacting timely to all corporate requests for case to unit audits? </t>
    </r>
  </si>
  <si>
    <t>SALES POSTERS/SIGNS (n/a if no sales posters)</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</si>
  <si>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Are all sales posters current and prominently displayed</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</si>
  <si>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Are all items in the current sales flyers tagged with Large “Special” or “As Advertised Signs”?</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</si>
  <si>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Any missing or old posters/sale signs results in a loss of points.</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</si>
  <si>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The sign is not more than 30 days old (7 DAYS FOR FRESH SEAFOOD)</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</si>
  <si>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More than 1 incorrect/missing signs/tags is a finding</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</si>
  <si>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Any 1 or more missing/incorrect signs is a finding</t>
    </r>
  </si>
  <si>
    <t>SEAFOOD RANDOM WEIGHT ITEMS</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</si>
  <si>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Review 3 pieces of 5 random weight items </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</si>
  <si>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Verify that the label on the product matches the actual weight at the time of verification</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</si>
  <si>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Verify that all items match the weight on the sticker or are within the allowable variance.</t>
    </r>
  </si>
  <si>
    <r>
      <t xml:space="preserve">§</t>
    </r>
    <r>
      <rPr>
        <rFont val="Times New Roman"/>
        <b val="false"/>
        <i val="false"/>
        <strike val="false"/>
        <color rgb="FF000000"/>
        <sz val="7"/>
        <u val="none"/>
      </rPr>
      <t xml:space="preserve">  </t>
    </r>
    <r>
      <rPr>
        <rFont val="Arial"/>
        <b val="true"/>
        <i val="false"/>
        <strike val="false"/>
        <color rgb="FF000000"/>
        <sz val="10"/>
        <u val="none"/>
      </rPr>
      <t xml:space="preserve">+/- .02 on items less than 5lbs and +/- .05 on items greater than 5lbs.</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</si>
  <si>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Verify that any item labeled in kilograms has been weight tagged in pounds. </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</si>
  <si>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Verify every employee working the scale knows how to convert Kilograms to lbs. </t>
    </r>
  </si>
  <si>
    <r>
      <t xml:space="preserve">§</t>
    </r>
    <r>
      <rPr>
        <rFont val="Times New Roman"/>
        <b val="false"/>
        <i val="false"/>
        <strike val="false"/>
        <color rgb="FF000000"/>
        <sz val="7"/>
        <u val="none"/>
      </rPr>
      <t xml:space="preserve">  </t>
    </r>
    <r>
      <rPr>
        <rFont val="Arial"/>
        <b val="true"/>
        <i val="false"/>
        <strike val="false"/>
        <color rgb="FF000000"/>
        <sz val="10"/>
        <u val="none"/>
      </rPr>
      <t xml:space="preserve">Kilo Weight X 2.2 = Pound Weight</t>
    </r>
  </si>
  <si>
    <t>CYCLE COUNTS FRESH SEAFOOD (verify 2 weeks)</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</si>
  <si>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Is MD 66 (Fresh Seafood) counted in full as required by region?</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</si>
  <si>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Are cycle counts being processed through the JSS Mandatory Cycle Count Program as required by region?</t>
    </r>
  </si>
  <si>
    <t>CYCLE COUNTS FROZEN SHRIMP (verify 2 weeks)</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</si>
  <si>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Is Frozen Shrimp/Seafood [dept 332, 243, 275, 287] counted in full as required by region</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</si>
  <si>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Must be done weekly by someone as determined by director/region/branch</t>
    </r>
  </si>
  <si>
    <t xml:space="preserve"> FRESH SEAFOOD SAFETY</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</si>
  <si>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Are all knives used by the department stored properly and not left out where customers can access them?</t>
    </r>
  </si>
  <si>
    <t>FRESH SEAFOOD SELF-AUDIT REVIEW</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</si>
  <si>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Is there is a weekly audit performed by the department manager or asst. department manager?</t>
    </r>
  </si>
  <si>
    <t>Number 2 in place, but currently not showing significant improvement. Re-evaluating and retraining.</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</si>
  <si>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Does the Assistant Mgr. show consistent progress towards becoming #1 Seafood Mgr.</t>
    </r>
  </si>
  <si>
    <t>NOTES FOR SEAFOOD MANAGER:</t>
  </si>
  <si>
    <t>WEIGHT VERIFICATION SHEET-SEAFOOD</t>
  </si>
  <si>
    <t xml:space="preserve">                                                                        Jeff</t>
  </si>
  <si>
    <t>FOOD SAFETY (PEST CONTROL)</t>
  </si>
  <si>
    <t>REVIEW PREVIOUS AUDITS TO SEE IF THE ISSUES HAVE BEEN FIXED OR THEY KEEP RECURRING</t>
  </si>
  <si>
    <t>PEST ACTIVITY</t>
  </si>
  <si>
    <t>Birds sighted on the Branch</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</si>
  <si>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Is there any current evidence of pest activity visible within the past 30 days?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</si>
  <si>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Has the branch incurred product damage due to pest activity?</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</si>
  <si>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IF YOU HAVE ANY BIRD OR RODENT ACTIVITY YOU MUST CHECK THIS BOX</t>
    </r>
  </si>
  <si>
    <t>BUILDING PERIMETER</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</si>
  <si>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The exterior of the branch is being properly maintained.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</si>
  <si>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There are no unsealed cracks in walls.</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</si>
  <si>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No excessive overgrowth of plants, weeds or grass.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</si>
  <si>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All shrubbery is cut away from the branch</t>
    </r>
  </si>
  <si>
    <t>WHITE STRIPE</t>
  </si>
  <si>
    <t>White stripe not maintained</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</si>
  <si>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All interior walls that are part of the outside walls have a white stripe painted around.</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</si>
  <si>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 White stripe painted around perimeter walls of the branch both Dry and Perishable.</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</si>
  <si>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White Stripe is clean and free of debris for easy observation of rodent activity.</t>
    </r>
  </si>
  <si>
    <t>EXTERIOR/INTERIOR SEALED WALLS</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</si>
  <si>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Are all walls properly sealed? This is defined as:</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</si>
  <si>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No cracks in walls, Crevices are sealed</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</si>
  <si>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No openings where rodents can gain entry.</t>
    </r>
  </si>
  <si>
    <t>EXIT DOORS</t>
  </si>
  <si>
    <t>Light around receiving doors</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</si>
  <si>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Are all exit and roll up doors properly maintained? This is defined as:</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</si>
  <si>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No day light coming through any place where the door meets the building.</t>
    </r>
  </si>
  <si>
    <t>INTERIOR WALL CLEARANCE</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</si>
  <si>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All warehouse racking &amp; floor pallets need to be sufficiently off the wall to allow both sanitation as well as inspection?</t>
    </r>
  </si>
  <si>
    <t>OFFICE/STORAGE SPACE</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</si>
  <si>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Are offices and storage areas free of debris and excess paperwork storage?</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</si>
  <si>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Is all paperwork stored at least six (6) inches off the ground, neat and organized?</t>
    </r>
  </si>
  <si>
    <t>ACTIVE PEST PLANS</t>
  </si>
  <si>
    <t>Action plan in place for bird removal</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</si>
  <si>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If birds are sighted is there an adequate action plan to rid the warehouse of the birds?</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</si>
  <si>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If rodents are sighted there is an adequate action plan to rid the warehouse of them.</t>
    </r>
  </si>
  <si>
    <t>BAGGED PRODUCT</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</si>
  <si>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Are all bagged products (Rice, Sugar, Flour, Bread Crumbs) stored 6” off floor or displayed on 2 pallets high?</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</si>
  <si>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There are no signs of activity on bagged product on the sales floor. (Use a black light and visually inspect merchandise)</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</si>
  <si>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Is the area being cleaned regularly?</t>
    </r>
  </si>
  <si>
    <t>DRY GOOD INSPECTIONS</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</si>
  <si>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ALL DRY GOODS deliveries are being checked with black light for any signs of rodents, birds, insects, broken glass, chemicals, odors etc.</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</si>
  <si>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All pallets of rice, flour, beans &amp; other bagged products are checked for any traces of pest activity</t>
    </r>
  </si>
  <si>
    <t>PEST CONTROL LOG BOOK</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</si>
  <si>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Is the branch maintaining a Pest Control Log Book that has the following?</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</si>
  <si>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A Rodent Dropping/Sighting Log</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</si>
  <si>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Copy of the company's exterminators license</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</si>
  <si>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A copy of all inspections (keep Indefinitely)</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</si>
  <si>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Are the bait boxes well maintained not damaged? Are they placed by exits and entrances?</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</si>
  <si>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All rodent activity seen by employees is being logged.</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</si>
  <si>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Does the exterminator refer to log during their visit and do they concentrate on the areas listed on the log? (match log to exterminator records)</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</si>
  <si>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Review the exterminator’s visits: do they concur within reason to what you've observed during the inspection?</t>
    </r>
  </si>
  <si>
    <t>SELF-AUDIT REVIEW</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</si>
  <si>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Is there a monthly audit performed &amp; signed by the Senior Mgr. that performed audit?</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</si>
  <si>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NO SENIOR MGR CAN PERFORM THE SAME AUDIT TWO (2) MONTHS IN A ROW</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</si>
  <si>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If there is no action taken or game plan in place for findings this results in loss of points.</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</si>
  <si>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Any missing signatures OR improperly completed audit or not done together is a finding.</t>
    </r>
  </si>
  <si>
    <t>PEST INSPECTION FOLLOW-UP</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</si>
  <si>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Verify a senior manager walks with the inspector on all visits.</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</si>
  <si>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Review all recommendations from all rodent inspection visits since last audit or last 3 months</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</si>
  <si>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Can the branch show evidence that all recommendations have been addressed</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</si>
  <si>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Visually inspected the notated areas and verify that the recommendations have been completed.</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</si>
  <si>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Any recommended action item over 30 days old not completed is a finding and a failure of the pest control audit.</t>
    </r>
  </si>
  <si>
    <t>NOTES FOR SENIOR MANAGERS</t>
  </si>
  <si>
    <t>Seniot Managers</t>
  </si>
  <si>
    <t xml:space="preserve">                                                                                Jeff</t>
  </si>
  <si>
    <t>SAFETY STARTS WITH YOU                             SAFETY STARTS WITH YOU</t>
  </si>
  <si>
    <t>SAFETY ADMINISTRATION</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</si>
  <si>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Accident free board is posted as close to the time clock as possible or break room and is current.</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</si>
  <si>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Safety tip of the week is current and posted by "Accident Free" board and in the break room.</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</si>
  <si>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Compliance email is sent to your regionally assigned gatekeeper within 2 weeks of each tip.</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</si>
  <si>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PPE poster with explanation for each area listed (English &amp; Spanish) &amp; "Lift it Safely" Poster posted in breakroom.</t>
    </r>
  </si>
  <si>
    <t>RIGHT TO KNOW</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</si>
  <si>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3E icon is displayed on all Branch Desktop computer screens in the entire branch.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</si>
  <si>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3E On-Line Poster is framed &amp; posted at reception, employee break room and BM office.</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</si>
  <si>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All phones in the branch have the SDS 3E sticker attached to the handset.</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</si>
  <si>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List of all Hazardous chemicals sold with the aisle # they are located in is posted in the break room, Reception and BM Office.</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</si>
  <si>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PPE Written program &amp; copy of Right to Know is Signed by current Branch Mgr. and posted in BM office.</t>
    </r>
  </si>
  <si>
    <t>EMERGENCY PREPAREDNESS</t>
  </si>
  <si>
    <t xml:space="preserve">BM Office, Deli Office, ABM Office, 
Elec Room, Cashroom, Floor Office, Sprinkler Room, Receiving, Deli Receiving, Compressor room	</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</si>
  <si>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 completed Emergency Preparedness is posted in each of the locations to the right</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</si>
  <si>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Make sure it is prominently displayed and is immediately visible.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</si>
  <si>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All management information on page one is current.</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</si>
  <si>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The Posting also has a list on the back of emergency phone numbers. </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</si>
  <si>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The list should include vendors for refrigeration, security, lift repair, sprinklers, water, electric, dock doors/ramps, heating, garbage disposal, drug lab, and all utility companies. It should also include fire, police and ambulance if not 911. </t>
    </r>
  </si>
  <si>
    <t>WEEKLY SPRINKLER INSPECTION</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</si>
  <si>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There a completed shut off procedure posted in all locations listed to the right</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</si>
  <si>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Can a reasonable person figure out how to shut down the sprinkler based on the instructions provided?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</si>
  <si>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Is weekly inspection form completed and current verifying all valves are left open.</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</si>
  <si>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If a valve is found closed verify that the Sprinkler Alarm company has been notified.</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</si>
  <si>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If a valve is found closed verify that the verify the insurance Company has been notified. </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</si>
  <si>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Verify every effort is made to have the sprinkler valve closed for as short a time as possible.</t>
    </r>
  </si>
  <si>
    <t>MAP OF BRANCH</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</si>
  <si>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There is an up to date and accurate map of the store in each of the areas listed to the right</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</si>
  <si>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Maps are displayed prominently and immediately visible</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</si>
  <si>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Maps indicate the following</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</si>
  <si>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ALL Fire Extinguishers</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</si>
  <si>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ALL Fire Exits</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</si>
  <si>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Location of Person looking at map</t>
    </r>
  </si>
  <si>
    <t>FIRE EXTINGUISHERS</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</si>
  <si>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There is a tag on the extinguisher dated and must be signed each month by a manager verifying the following (review 2 months)</t>
    </r>
    <r>
      <rPr>
        <rFont val="Wingdings"/>
        <b val="false"/>
        <i val="false"/>
        <strike val="false"/>
        <color rgb="FF000000"/>
        <sz val="10"/>
        <u val="none"/>
      </rPr>
      <t xml:space="preserve"> </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</si>
  <si>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They are never blocked, properly mounted, fully charged and have a pull pin. </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</si>
  <si>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There are "Fire Extinguisher Signs" above each extinguisher pointing to its location.</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</si>
  <si>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The extinguisher is not dented and the arrow measuring pressure is in the green. </t>
    </r>
  </si>
  <si>
    <t>UNSAFE SURFACES &amp; WORK AREAS</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</si>
  <si>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Walk the parking lot and notate any unsafe surfaces/conditions, exposed re-barb etc.…</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</si>
  <si>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Verify that all parking stops in good condition, secured and painted yellow.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</si>
  <si>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Walk the interior of the branch and notate any unsafe surfaces, conditions or work areas.</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</si>
  <si>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Inspect Passageways, Storerooms, Janitor closets and verify that they are kept clean and orderly and they are in a sanitary condition.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</si>
  <si>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Verify that all drains are properly maintained and are free flowing.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</si>
  <si>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The Branch has properly blocked off unsafe areas and has a plan to repair areas.</t>
    </r>
  </si>
  <si>
    <t>FLOOR SAFETY</t>
  </si>
  <si>
    <t>Y/N</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</si>
  <si>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There is no loose shrink wrap on the floor or hanging off pallets on the floor.</t>
    </r>
  </si>
  <si>
    <t xml:space="preserve">Floor  </t>
  </si>
  <si>
    <t xml:space="preserve">y </t>
  </si>
  <si>
    <t>Prod</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</si>
  <si>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There are no loose packing straps on the floor</t>
    </r>
  </si>
  <si>
    <t>Meat</t>
  </si>
  <si>
    <t>y</t>
  </si>
  <si>
    <t>Smw</t>
  </si>
  <si>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All straps are removed before stocking when able</t>
    </r>
  </si>
  <si>
    <t>Rcv</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</si>
  <si>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No pallets are found standing on their side, stacked unsafely and no empty single pallets can be left unattended anywhere in the branch.  </t>
    </r>
  </si>
  <si>
    <t>Dairy/Freezer</t>
  </si>
  <si>
    <t>Other</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</si>
  <si>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There are no unsafe conditions observed that are not being addressed.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</si>
  <si>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Any finding here will result in points being lost in the dept.'s safety portion of the audit</t>
    </r>
  </si>
  <si>
    <t>SAFETY STARTS WITH YOU                               SAFETY STARTS WITH YOU                              SAFETY STARTS WITH YOU</t>
  </si>
  <si>
    <t>SPILLS/LIQUID ON FLOOR</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</si>
  <si>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For any Spills or Liquids on the floor</t>
    </r>
  </si>
  <si>
    <t>Reception</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</si>
  <si>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Employees are reacting immediately</t>
    </r>
  </si>
  <si>
    <t>Front End</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</si>
  <si>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Have a yellow spill sign alerting of the danger.</t>
    </r>
  </si>
  <si>
    <t>Sfood</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</si>
  <si>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Spill is not left unattended and is cleaned immediately</t>
    </r>
  </si>
  <si>
    <t>Produce</t>
  </si>
  <si>
    <t>Bthrm</t>
  </si>
  <si>
    <t>yy</t>
  </si>
  <si>
    <t>EMERGENCY EXITS/ALARMS</t>
  </si>
  <si>
    <t>Walk Entire Branch</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</si>
  <si>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All emergency exits have a lighted sign that would be visible in a smoke-filled room.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</si>
  <si>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There is adequate signage to direct someone out of the warehouse in an emergency.</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</si>
  <si>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Check both exterior &amp; interior of every emergency exit, make sure they are not blocked or obstructed.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</si>
  <si>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No door should be locked or bolted closed at any time.</t>
    </r>
  </si>
  <si>
    <t>Rcv.</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</si>
  <si>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If there is a door that is not an emergency exit, make sure there is a sign that says “Not an Exit”</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</si>
  <si>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Verify that the branch is having their Fire Systems inspected Annually.</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</si>
  <si>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All emergency exits have either painted or taped off area indicating exit pathway access that cannot be obstructed.  </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</si>
  <si>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Path is equal to the length of the door and extending 3 feet from the door.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</si>
  <si>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Monthly Exit Door Check is being performed and all alarms and Detex are in good working order.</t>
    </r>
  </si>
  <si>
    <t>RACKING AND DECKING DEFICIENCIES (any 5 deficiencies found in branch is a finding)</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</si>
  <si>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All racking is properly bolted to floor.</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</si>
  <si>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If an upright is found bent, verify there is no product stored in the steel of the area it supports.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</si>
  <si>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Verify no racking is bent or beams are damaged.</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</si>
  <si>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All pallet reserve spaces have two cross bar supports and are properly spaced.</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</si>
  <si>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Do all racking tunnels in the branch have decking including over receiving bay doors?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</si>
  <si>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There is a “Weight Capacity” sign on the bottom cross beam of all tunnels (inc. receiving)</t>
    </r>
  </si>
  <si>
    <t>Older Branch. Cross bars not present. No points taken</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</si>
  <si>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All wired decking is safe and not severed causing any possible snags.</t>
    </r>
  </si>
  <si>
    <t>ELECTRICAL OBSERVATIONS</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</si>
  <si>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There are no exposed wires anywhere in the Branch.  All insulation is intact.</t>
    </r>
  </si>
  <si>
    <t>C RM</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</si>
  <si>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There are no exposed wires or ballasts on Freezer Windows and/or Meat Cases.</t>
    </r>
  </si>
  <si>
    <t xml:space="preserve">Dairy/Freezer  </t>
  </si>
  <si>
    <t>Recp</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</si>
  <si>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All junction boxes are properly covered.</t>
    </r>
  </si>
  <si>
    <t xml:space="preserve">Front End  </t>
  </si>
  <si>
    <t>BM</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</si>
  <si>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Electrical Safety labels are not removed or defaced.</t>
    </r>
  </si>
  <si>
    <t xml:space="preserve">HBA </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</si>
  <si>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Electrical equipment is firmly secured to the surface on which it is mounted.</t>
    </r>
  </si>
  <si>
    <t xml:space="preserve">Produce  </t>
  </si>
  <si>
    <t>ABM</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</si>
  <si>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All outlets are grounded &amp; inspected monthly.</t>
    </r>
  </si>
  <si>
    <t xml:space="preserve">Receiving </t>
  </si>
  <si>
    <t>N</t>
  </si>
  <si>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All outlets have a “Third” ground prong</t>
    </r>
  </si>
  <si>
    <t xml:space="preserve">Seafood </t>
  </si>
  <si>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Branch has approved Outlet tester available for random verification of proper grounding </t>
    </r>
  </si>
  <si>
    <t>Outlet damaged in receiving</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</si>
  <si>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Power cords cannot be altered and must be inspected regularly for damage.</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</si>
  <si>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Extension cords cannot be used to supply power to any permanent equipment or lighting.</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</si>
  <si>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All extension cord used for temporary power must be three pronged.</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</si>
  <si>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Extension cords cannot run through walls, ceilings, floors, doorways or windows or be attached to any building surface.</t>
    </r>
  </si>
  <si>
    <t>ELECTRICAL ROOMS &amp; BREAKER BOXES</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</si>
  <si>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No electrical panels are missing covers</t>
    </r>
  </si>
  <si>
    <t>C Rm</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</si>
  <si>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All electrical breakers are labeled</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</si>
  <si>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Electrical rooms have proper ventilation to avoid overheating.</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</si>
  <si>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All electrical rooms have "Authorized Personnel Only Risk of Electric Hazard" signs and are locked to prevent unauthorized access.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</si>
  <si>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Electrical rooms are free of debris and storage and nothing is stored within 3 feet of any circuit breaker box anywhere in the branch. </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</si>
  <si>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NO STORAGE IS PERMITTED IN ANY ELECTRICAL ROOM.</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</si>
  <si>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There is a yellow 3ft painted or taped line around the electrical panels.</t>
    </r>
  </si>
  <si>
    <t>FIRST AID KITS (only required at reception)</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</si>
  <si>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Any medicine (inc pain relievers) found in First Aid Kit or around branch is a loss of points</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</si>
  <si>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No manager is observed giving medicine (inc pain relievers) to any employee. </t>
    </r>
  </si>
  <si>
    <t>SAFETY EQUIPMENT (observe employees throughout audit)</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</si>
  <si>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Stockers and Hilo Drivers are wearing proper safety equipment:  </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</si>
  <si>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Properly worn Back Support Belt</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</si>
  <si>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Steel Toed Shoes that are tied.</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</si>
  <si>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In possession of the proper safety cutter.</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</si>
  <si>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Freezer Employees have Proper Uniform, Boots and Gloves.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</si>
  <si>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Wearing safety helmets when working under steel racking.</t>
    </r>
  </si>
  <si>
    <t>HAND JACKS</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</si>
  <si>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No hand jacks left unattended in the Branch without being under a pallet.</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</si>
  <si>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No one is observed using the hand jack improperly. (Riding it, etc.)</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</si>
  <si>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Are all broken hand jacks removed from the selling floor and locked out until repaired.</t>
    </r>
  </si>
  <si>
    <t>LADDERS</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</si>
  <si>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All ladders in the warehouse are safe and have a “Locking Step” if on wheels</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</si>
  <si>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Employees are only using "Locking Step Ladders" to take things out of the steel.</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</si>
  <si>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No employee is climbing the racks or being lifted by a forklift without a safety cage to get merchandise down.</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</si>
  <si>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Employees observed using ladders are facing the ladder when going up and coming down.</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</si>
  <si>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No employee is observed using the top step or the safety rails as step.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</si>
  <si>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Only one employee is observed on a ladder at a time.</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</si>
  <si>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All ladders have a properly completed monthly inspection tag that indicated the inspector found the ladder in good repair free of defects and debris.</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</si>
  <si>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All ladders have "Employees Only" sign on the ladder.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</si>
  <si>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All ladders have rubber stoppers on their legs.</t>
    </r>
  </si>
  <si>
    <t>HOT WATER HEATERS</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</si>
  <si>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Nothing is stored on top of the hot water heaters</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</si>
  <si>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No chemicals or other combustible items are stored within 6 feet of a hot water heater.</t>
    </r>
  </si>
  <si>
    <t>CHEMICAL STORAGE AND MIXING STATIONS</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</si>
  <si>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Every closet, room or department that stores or dispenses chemicals has a portable eye wash station. </t>
    </r>
  </si>
  <si>
    <t>BM Office</t>
  </si>
  <si>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Eye Wash Station should be within 10 seconds of dispensing station</t>
    </r>
  </si>
  <si>
    <t>ABM Office</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</si>
  <si>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Ensure that LATEX gloves are available in sizes Small, Medium and Large where the chemicals are stored. </t>
    </r>
  </si>
  <si>
    <t>Cashroom</t>
  </si>
  <si>
    <t>Dairy Frz</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</si>
  <si>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Departments, Porter Closets or rooms were chemicals are dispensed into sinks or spray bottles have goggles and protective apron. </t>
    </r>
  </si>
  <si>
    <t>Floor Office</t>
  </si>
  <si>
    <t>Deli Rcv</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</si>
  <si>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Bleach is stored and used only in Porter closets. </t>
    </r>
  </si>
  <si>
    <t>Receiving</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</si>
  <si>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Anyone seen manually diluting or mixing chemicals is wearing proper PPE equipment.</t>
    </r>
  </si>
  <si>
    <t>Restrooms</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</si>
  <si>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All sanitizing dispensers including sinks must have the PPM of the sanitizing mix tested weekly (daily for SEAFOOD) and recorded on a log.  </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</si>
  <si>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Acceptable PPM Range is 200-300ppm.  </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</si>
  <si>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Retain log for 90 days. (When found outside range dispenser should be serviced)</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</si>
  <si>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An MSDS Sheet for each chemical being dispensed is posted at all mixing/dispensing stations. </t>
    </r>
  </si>
  <si>
    <t>CHEMICAL USAGE</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</si>
  <si>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Only Regionally Approved Chemicals are found in use that has a Degreaser, Detergent, Sanitizer &amp; Window Cleaner</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</si>
  <si>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No unauthorized chemicals are found in any department.</t>
    </r>
  </si>
  <si>
    <t>Elec</t>
  </si>
  <si>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All approved chemicals are in properly labeled spray bottles</t>
    </r>
  </si>
  <si>
    <t>Comp</t>
  </si>
  <si>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Labeled spray bottles have the correct chemical in them. </t>
    </r>
  </si>
  <si>
    <t>Sprnk</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</si>
  <si>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Food Contact Surfaces are only cleaned with regionally approved Detergent, Sanitizer &amp; Water</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</si>
  <si>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Any sanitizer used for food contact surfaces is diluted to 200-300ppm</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</si>
  <si>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Any disinfectant used to disinfect non-food contact surfaces is diluted to at least 625ppm</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</si>
  <si>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Degreaser is being used on all floors and in the floor machine.</t>
    </r>
  </si>
  <si>
    <t>Unapproved Chemical found at the F/E</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</si>
  <si>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Windows and Non-Contact Food Surfaces can be cleaned with regionally approved Detergent, Sanitizer, Degreaser, Window Cleaner &amp; Water</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</si>
  <si>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Restrooms are cleaned with Degreaser, Window Cleaner, Detergent, Sanitizer &amp; Water</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</si>
  <si>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Floor Drains: Diamond Disinfectant 1000 or Spectrum 1 Sanitizer, or other regionally approved drain cleaner</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</si>
  <si>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Any employee observed mixing, diluting, filling spray bottles or spraying chemical cleaners must have protective goggles or safety glasses (not required for spraying) and must be wearing an apron (not required for spraying) and Latex gloves (required for spraying).</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</si>
  <si>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Tested on Question 19</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</si>
  <si>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Latex Gloves of all sizes are available in each department were chemicals are dispensed. (Small Medium, Large must all be available) Deli, Meat, Produce and Seafood are tested on their audits</t>
    </r>
  </si>
  <si>
    <t>EYE WASH STATIONS</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</si>
  <si>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There is a functional eye wash station located at every battery charging station in the Branch</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</si>
  <si>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Eye Wash Station is within 10 seconds of charging stations with an unobstructed path of 20 feet</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</si>
  <si>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The Eye Wash Station water release is no Higher than 3 1/2 feet off the ground.</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</si>
  <si>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The water drains in a way that no additional hazard is caused (slipping/electrical)</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</si>
  <si>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Eye wash station is cleaned upon monthly inspection and is kept free of dust and debris.</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</si>
  <si>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Permanent (fixed) Eye Wash Stations are flushed weekly and process is documented on a log.</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</si>
  <si>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All portable eye wash stations have unexpired bladders in use or has been refilled within the last six (6) months</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</si>
  <si>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Written instructions are posted by each eye wash station on how it is used.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</si>
  <si>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Each eye wash station is being inspected monthly, a tag listing all inspection dates is on the unit for review.  </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</si>
  <si>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Portable eyewash stations also have notation of when water was changed. </t>
    </r>
  </si>
  <si>
    <r>
      <t xml:space="preserve">§</t>
    </r>
    <r>
      <rPr>
        <rFont val="Times New Roman"/>
        <b val="false"/>
        <i val="false"/>
        <strike val="false"/>
        <color rgb="FF000000"/>
        <sz val="7"/>
        <u val="none"/>
      </rPr>
      <t xml:space="preserve">  </t>
    </r>
    <r>
      <rPr>
        <rFont val="Arial"/>
        <b val="true"/>
        <i val="false"/>
        <strike val="false"/>
        <color rgb="FF000000"/>
        <sz val="10"/>
        <u val="none"/>
      </rPr>
      <t xml:space="preserve">Required to change every six (6) months</t>
    </r>
  </si>
  <si>
    <t>PALLET RESERVE SAFETY</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</si>
  <si>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There are no heavy products stored on top of merchandise that is bagged or light.</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</si>
  <si>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No product is stored within 18" of the sprinklers.</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</si>
  <si>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Pallets should have three centerboards and front and rear bottom boards. </t>
    </r>
  </si>
  <si>
    <t>D/F</t>
  </si>
  <si>
    <t xml:space="preserve"> y</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</si>
  <si>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Overstock, pallets are stacked properly. </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</si>
  <si>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When double stacking pallets, the heavier pallet always needs to be on the bottom.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</si>
  <si>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No crooked, broken, overhanging over six (6) inches off the beams</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</si>
  <si>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Any flammable combustible product cannot be stored on top tier.</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</si>
  <si>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All pallets above the first overhead tier must be shrink wrapped.</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</si>
  <si>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Partial pallets should be stored in the first tier whenever possible.  </t>
    </r>
  </si>
  <si>
    <t>POWER EQUIPMENT CONDITION</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</si>
  <si>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All power equipment (Hilo's and Scooters) are being operated properly and have working beepers and lights and wheels and the wheel is correct for the work area.</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</si>
  <si>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All equipment operators are driving at a safe speed with customers getting the right of way.</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</si>
  <si>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Broken lifts must be locked/tagged out of service (tested in question 30)</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</si>
  <si>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All machines require a key to operate and do not run without a key.</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</si>
  <si>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There are no frayed wires the battery cords on the machine or charger (locked out if found)</t>
    </r>
  </si>
  <si>
    <t>POWER EQUIPMENT SAFETY</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</si>
  <si>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Power jack and lift drivers are operating safely within the warehouse.</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</si>
  <si>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Drivers are using the horn when approaching aisles and customers</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</si>
  <si>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Drivers are maintaining a safe speed</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</si>
  <si>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“Rabbit” button is not used on the selling floor when open.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</si>
  <si>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The Hilo driver has an unobstructed view while operating the lift.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</si>
  <si>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When lifts or scooters have no load and are traveling the forks must be traveling behind the driver.</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</si>
  <si>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The lift drivers do not have any food or drink or other distracting objects on the lift and are using both hands to drive.</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</si>
  <si>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No forklift or scooter driver is witnessed using a cell phone to talk or text while on or operating machinery. </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</si>
  <si>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This is grounds for immediate termination</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</si>
  <si>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Verify every employee seen operating a Forklift or Scooter has been properly certified to operate the specific machine.  </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</si>
  <si>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Any employee not certified to operate machinery, witnessed operating a Forklift or Scooter while open in selling areas is ground for immediate termination.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</si>
  <si>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Sit-down lift drivers must wear a seatbelt.</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</si>
  <si>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Lift drivers are not picking up pallets in excess of the weight their machine can lift otherwise the machine could flip.</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</si>
  <si>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Customers are always given right of way by equipment operators.</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</si>
  <si>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Pallet stacks in all departments are not stacked more than 10 empty pallets high.</t>
    </r>
  </si>
  <si>
    <t>AISLE BLOCKING</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</si>
  <si>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[WEST COAST]</t>
    </r>
    <r>
      <rPr>
        <rFont val="Times New Roman"/>
        <b val="false"/>
        <i val="false"/>
        <strike val="false"/>
        <color rgb="FF000000"/>
        <sz val="7"/>
        <u val="none"/>
      </rPr>
      <t xml:space="preserve"> </t>
    </r>
    <r>
      <rPr>
        <rFont val="Arial"/>
        <b val="true"/>
        <i val="false"/>
        <strike val="false"/>
        <color rgb="FF000000"/>
        <sz val="10"/>
        <u val="none"/>
      </rPr>
      <t xml:space="preserve">The 12' rule is being followed.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</si>
  <si>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The aisle is blocked per regional policy, preventing customers from entering while product is lifted or being dropped.</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</si>
  <si>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[WEST COAST] Spotters are used when necessary</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</si>
  <si>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Pallets in the overstock are wrapped with shrink wrap, tape or string.</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</si>
  <si>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Customers are being serviced in any aisle that is blocked.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</si>
  <si>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Any finding here will result in points being lost in the dept. safety portion of the audit</t>
    </r>
  </si>
  <si>
    <t>POWER EQUIPMENT SAFETY - KEYS &amp; FORKS</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</si>
  <si>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No forklifts/scooters are left unattended in the Branch that are running or have keys in them or on them (does not apply if safety codes are active on forklifts)  </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</si>
  <si>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Driver is within 15 visible feet of machine.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</si>
  <si>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Forks are not left raised when the operator is not on the lift. </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</si>
  <si>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Forks should be tilted flat to the ground on forklifts and dropped to the lowest position on scooters.</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</si>
  <si>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Scooters are never left unattended on the selling floor </t>
    </r>
  </si>
  <si>
    <t>EMPTY PALLET STACKS</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</si>
  <si>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Excessive empty pallets are not found on the selling floor.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</si>
  <si>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Scooters and Hilo's must pick up empty pallets when going to receiving.</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</si>
  <si>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Any one instance of the above not performed results in a loss of points.</t>
    </r>
  </si>
  <si>
    <t>POWER EQUIPMENT SAFETY CHECKLISTS</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</si>
  <si>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All machines in use have the current weeks checklist attached to machine.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</si>
  <si>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The checklist is done daily (before machine is used) by the operator and verified by manager by signing the checklist validating it is safe for use. </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</si>
  <si>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Any Manager or certified trainer may approve the machines for use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</si>
  <si>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Are employees initialing and notating time they are on and off the machine </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</si>
  <si>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EAST COAST ONLY – Must notate Breaks &amp; Lunches</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</si>
  <si>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All prior checklists since last audit are available and completed properly.</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</si>
  <si>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Branch Receiving department is retaining three (3) years’ worth of checklists for each machine.</t>
    </r>
  </si>
  <si>
    <t>LOCK OUT TAG OUT HAZARDOUS ENERGY (All Machinery/Electric Equipment Bailer/Compactor)</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</si>
  <si>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Verify that all Electrical, Mechanical, Hydraulic, Pneumatic, Chemical, Thermal or any other energy source that team members are exposed to are in good working order. </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</si>
  <si>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This includes but is not limited to </t>
    </r>
  </si>
  <si>
    <r>
      <t xml:space="preserve">§</t>
    </r>
    <r>
      <rPr>
        <rFont val="Times New Roman"/>
        <b val="false"/>
        <i val="false"/>
        <strike val="false"/>
        <color rgb="FF000000"/>
        <sz val="7"/>
        <u val="none"/>
      </rPr>
      <t xml:space="preserve">  </t>
    </r>
    <r>
      <rPr>
        <rFont val="Arial"/>
        <b val="true"/>
        <i val="false"/>
        <strike val="false"/>
        <color rgb="FF000000"/>
        <sz val="10"/>
        <u val="none"/>
      </rPr>
      <t xml:space="preserve">All Machinery</t>
    </r>
  </si>
  <si>
    <r>
      <t xml:space="preserve">§</t>
    </r>
    <r>
      <rPr>
        <rFont val="Times New Roman"/>
        <b val="false"/>
        <i val="false"/>
        <strike val="false"/>
        <color rgb="FF000000"/>
        <sz val="7"/>
        <u val="none"/>
      </rPr>
      <t xml:space="preserve">  </t>
    </r>
    <r>
      <rPr>
        <rFont val="Arial"/>
        <b val="true"/>
        <i val="false"/>
        <strike val="false"/>
        <color rgb="FF000000"/>
        <sz val="10"/>
        <u val="none"/>
      </rPr>
      <t xml:space="preserve">Electric Equipment</t>
    </r>
  </si>
  <si>
    <r>
      <t xml:space="preserve">§</t>
    </r>
    <r>
      <rPr>
        <rFont val="Times New Roman"/>
        <b val="false"/>
        <i val="false"/>
        <strike val="false"/>
        <color rgb="FF000000"/>
        <sz val="7"/>
        <u val="none"/>
      </rPr>
      <t xml:space="preserve">  </t>
    </r>
    <r>
      <rPr>
        <rFont val="Arial"/>
        <b val="true"/>
        <i val="false"/>
        <strike val="false"/>
        <color rgb="FF000000"/>
        <sz val="10"/>
        <u val="none"/>
      </rPr>
      <t xml:space="preserve">Power Equipment</t>
    </r>
  </si>
  <si>
    <t>Hilo</t>
  </si>
  <si>
    <r>
      <t xml:space="preserve">§</t>
    </r>
    <r>
      <rPr>
        <rFont val="Times New Roman"/>
        <b val="false"/>
        <i val="false"/>
        <strike val="false"/>
        <color rgb="FF000000"/>
        <sz val="7"/>
        <u val="none"/>
      </rPr>
      <t xml:space="preserve">  </t>
    </r>
    <r>
      <rPr>
        <rFont val="Arial"/>
        <b val="true"/>
        <i val="false"/>
        <strike val="false"/>
        <color rgb="FF000000"/>
        <sz val="10"/>
        <u val="none"/>
      </rPr>
      <t xml:space="preserve">Carboard Bailer &amp; Trash Compactor</t>
    </r>
  </si>
  <si>
    <t>Bailer</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</si>
  <si>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Verify that any Hazardous Energy Source known to be malfunctioning is disabled using the proper Lock Out</t>
    </r>
  </si>
  <si>
    <t>Scis Lift</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</si>
  <si>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If any malfunctioning Hazardous Energy Source cannot be Locked Out.  It must be properly Tagged Out. </t>
    </r>
  </si>
  <si>
    <t>Scooter</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</si>
  <si>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Validate that any Hazardous Energy Source that is found to be Locked Out or Tagged Out has the Date/Time and name of the person who disabled the item.  </t>
    </r>
  </si>
  <si>
    <t>Compactor</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</si>
  <si>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Also verify that only the person who Locked/Tagged Out the Energy Source is the person who removes the tag.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</si>
  <si>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Verify any Energy Source being serviced by an Outside Vendor is properly Locked Out/Tagged </t>
    </r>
  </si>
  <si>
    <t>BATTERY MAINTENANCE</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</si>
  <si>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All forklift batteries have water and are being watered 1 time per week and the water level is being verified prior to operating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</si>
  <si>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All scooter batteries have water and are being watered 1 time per week and the water level is being verified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</si>
  <si>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By observation and questioning validate that machines only have their water filled after a full charging and a cool down.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</si>
  <si>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Verify any employee changing a battery or manually filling batteries sells with water is wearing all required PPE items.  </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</si>
  <si>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Rubber Gloves, Safety Goggles, Apron and Shoe Covers</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</si>
  <si>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All floor scrubbers have water and are not being operated without water.</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</si>
  <si>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All floor scrubber battery chargers are properly mounted on a wall.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</si>
  <si>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All scissor lifts have water and are not being operated without water if applicable.</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</si>
  <si>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Each Battery charging Station has a Spill Kit.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</si>
  <si>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The spill kit must be labeled a "Spill Kit" &amp; Includes</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</si>
  <si>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Small, Medium and Large Size chemical resistant gloves, Acid Neutralizer Absorbent Pads, Brush and Scooper, Apron, Goggles, Face Shield and disposable bag.</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</si>
  <si>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FOR BRANCHES THAT HAVE QUICK CHARGERS – Batteries are being charged whenever unit is not being used and given a full 8-hour charge 1 time per week</t>
    </r>
  </si>
  <si>
    <t>GENERAL OBSERVATIONS</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</si>
  <si>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No storage of paperwork or product is found stored on the ceiling of any office or enclosed structure.</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</si>
  <si>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Any door or opening found 4ft above the ground must be secured when not in use and never be left open when unattended. (i.e. damage rooms)</t>
    </r>
  </si>
  <si>
    <t>GENERAL DUTY OBSERVATIONS</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</si>
  <si>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Any unsafe condition, action or behavior observed during the audit that is not explicitly in any audit</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</si>
  <si>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This question should be N/a if no other Safety concerns are not observed.</t>
    </r>
  </si>
  <si>
    <t>SAFE LIFITING DEMO &amp; PPE AWARENESS</t>
  </si>
  <si>
    <t>DEPT</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</si>
  <si>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Interview 2 employees per department (management or union) 22 PEOPLE</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</si>
  <si>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Can the employee demonstrate proper safe lifting techniques?</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</si>
  <si>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Can the employee explain the PPE requirements of their department? </t>
    </r>
  </si>
  <si>
    <t xml:space="preserve">More than 1 employee but less then 5 (11 point) , More than 5 employees  loss of all points </t>
  </si>
  <si>
    <t>DELI</t>
  </si>
  <si>
    <t>STORE READINESS SAFETY WALK</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</si>
  <si>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The walks are completed daily as close to 7am, 11am, 3pm as possible.</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</si>
  <si>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Senior Manager/Key holders are performing all walks.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</si>
  <si>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All items on all sheets are initialed as Acceptable or Unacceptable.</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</si>
  <si>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All unacceptable findings have comments showing corrective action taken to fix issue.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</si>
  <si>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Senior Manager signs off on each walk and records the actual time the walk was completed.</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</si>
  <si>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Review the last 10 days prior to the audit any missing or incomplete walk is a finding.</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</si>
  <si>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Report is retained for 3 years</t>
    </r>
  </si>
  <si>
    <t>MONTHLY SELF-AUDITS (review 2 months)</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</si>
  <si>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The audit is being performed by the Safety Trainer and Senior Manager together monthly.</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</si>
  <si>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Branches that do not have safety trainers, floor and deli manager required to do quarterly</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</si>
  <si>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The audit is properly scored and signed by the Safety Trainer and Senior Manager.</t>
    </r>
  </si>
  <si>
    <t>RED TAG PERMITS  (used when Sprinkler Systems are taken off line)</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</si>
  <si>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Verify the branch is maintaining a supply of Red Tags in the manager’s office.</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</si>
  <si>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BM Computer has Red Tag Icon on desktop</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</si>
  <si>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Contact Fire monitoring company and determine if any alarms pertaining to water flow were reported in the previous 90 days.</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</si>
  <si>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If activity is noted review File containing previous completed forms and verify a properly form is on file for the notated event.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</si>
  <si>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Inspect the sprinkler room.  If any valve is found closed verify a properly completed Red tag is attached to the closed valve and corrective action is being taken.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</si>
  <si>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Any of the above actions not performed results in a loss of points.</t>
    </r>
  </si>
  <si>
    <t>HOT WORK COMPLIANCE (all Welding, Grinding and Roof repair work)</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</si>
  <si>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Through observation during the audit or by questioning the Branch Senior managers:</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</si>
  <si>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Verify a Hot work Permit has been properly completed for any welding, grinding or roof repairs that are being performed or have been performed since the last audit.</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</si>
  <si>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Verify Manager can explain what steps must be taken at the branch when hot work is performed.</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</si>
  <si>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If hot work is being done at the time of the audit, verify:</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</si>
  <si>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All combustibles above, below and 35 feet around the work area have been removed.</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</si>
  <si>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A fire watch person has been assigned to the area with a working fire extinguisher.</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</si>
  <si>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Sprinklers that could be activated are covered with a wet rag</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</si>
  <si>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Smoke detectors in the area have been covered, during the work, to prevent false alarms.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</si>
  <si>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The hot work area is inspected 1 hour after work is completed and 3 hours after work is completed to ensure there is no smoldering present.  </t>
    </r>
  </si>
  <si>
    <t>SAFETY WARNINGS</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</si>
  <si>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Verify the branch has a "Do not climb on steel racks" warning magnet on all storage racks throughout the warehouse.  </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</si>
  <si>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This includes inside the freezer, on end caps, over tunnels and in receiving.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</si>
  <si>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Verify that every U-boat has a "You May Get Injured" warning sticker on the left handle on each side of the U-boat.  </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</si>
  <si>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The sticker is facing the customer and is not faded or worn. </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</si>
  <si>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Some U-boats may have a "You May Get Injured" placard on each side of the U-boat shelf basket.  That is acceptable also so long as it not faded or worn.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</si>
  <si>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Any 3 or more bay’s or U-boats missing the above is a finding</t>
    </r>
  </si>
  <si>
    <t>NOTES FOR SAFETY/SENIOR MANAGER:</t>
  </si>
  <si>
    <t>Katie/Glendy</t>
  </si>
  <si>
    <t>OPS</t>
  </si>
  <si>
    <t xml:space="preserve">                                                                       Jeff</t>
  </si>
  <si>
    <t>ONLY COMPANY ISSUED FORMS ARE TO BE USED. ANY UNAUTHORIZED FORMS = LOSS OF POINTS</t>
  </si>
  <si>
    <t xml:space="preserve">I-9 COMPLETION VERIFICATION
</t>
  </si>
  <si>
    <t>LAST NAME</t>
  </si>
  <si>
    <t>1st Day</t>
  </si>
  <si>
    <t>AUTH</t>
  </si>
  <si>
    <t>OK</t>
  </si>
  <si>
    <t xml:space="preserve">REVIEW PAPERWORK SECTION OF 5 MOST RECENTLY HIRED EMPLOYEES
</t>
  </si>
  <si>
    <t>Luiz</t>
  </si>
  <si>
    <t>Click the I-9 hyperlink and review:</t>
  </si>
  <si>
    <t>Batiste</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</si>
  <si>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Certification Section:</t>
    </r>
  </si>
  <si>
    <t>Micheal</t>
  </si>
  <si>
    <r>
      <t xml:space="preserve">Ø</t>
    </r>
    <r>
      <rPr>
        <rFont val="Times New Roman"/>
        <b val="false"/>
        <i val="false"/>
        <strike val="false"/>
        <color rgb="FF000000"/>
        <sz val="7"/>
        <u val="none"/>
      </rPr>
      <t xml:space="preserve">  </t>
    </r>
    <r>
      <rPr>
        <rFont val="Arial"/>
        <b val="true"/>
        <i val="false"/>
        <strike val="false"/>
        <color rgb="FF000000"/>
        <sz val="10"/>
        <u val="none"/>
      </rPr>
      <t xml:space="preserve">Verify that the "Employees first date of employment" and the "Signature of Employer or Authorized Representative" are within no more than 3 calendar days of each other.</t>
    </r>
  </si>
  <si>
    <t>Sanchez</t>
  </si>
  <si>
    <r>
      <t xml:space="preserve">Ø</t>
    </r>
    <r>
      <rPr>
        <rFont val="Times New Roman"/>
        <b val="false"/>
        <i val="false"/>
        <strike val="false"/>
        <color rgb="FF000000"/>
        <sz val="7"/>
        <u val="none"/>
      </rPr>
      <t xml:space="preserve">  </t>
    </r>
    <r>
      <rPr>
        <rFont val="Arial"/>
        <b val="true"/>
        <i val="false"/>
        <strike val="false"/>
        <color rgb="FF000000"/>
        <sz val="10"/>
        <u val="none"/>
      </rPr>
      <t xml:space="preserve">Any "Signature of Employer Authorized Representative" that is more than 3 calendar days from the "Employees first date of employment" is an automatic finding.</t>
    </r>
  </si>
  <si>
    <t>Doman</t>
  </si>
  <si>
    <r>
      <t xml:space="preserve">Ø</t>
    </r>
    <r>
      <rPr>
        <rFont val="Times New Roman"/>
        <b val="false"/>
        <i val="false"/>
        <strike val="false"/>
        <color rgb="FF000000"/>
        <sz val="7"/>
        <u val="none"/>
      </rPr>
      <t xml:space="preserve">  </t>
    </r>
    <r>
      <rPr>
        <rFont val="Arial"/>
        <b val="true"/>
        <i val="false"/>
        <strike val="false"/>
        <color rgb="FF000000"/>
        <sz val="10"/>
        <u val="none"/>
      </rPr>
      <t xml:space="preserve">The person who is named as authorizing the I-9 must be the same person physically reviewing the original I-9 document.</t>
    </r>
  </si>
  <si>
    <r>
      <t xml:space="preserve">Ø</t>
    </r>
    <r>
      <rPr>
        <rFont val="Times New Roman"/>
        <b val="false"/>
        <i val="false"/>
        <strike val="false"/>
        <color rgb="FF000000"/>
        <sz val="7"/>
        <u val="none"/>
      </rPr>
      <t xml:space="preserve">  </t>
    </r>
    <r>
      <rPr>
        <rFont val="Arial"/>
        <b val="true"/>
        <i val="false"/>
        <strike val="false"/>
        <color rgb="FF000000"/>
        <sz val="10"/>
        <u val="none"/>
      </rPr>
      <t xml:space="preserve">Any evidence that it was someone else using the authorized person password is a finding.</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</si>
  <si>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Compare the branch generated PAF to the I9 document to verify that all dates match.</t>
    </r>
  </si>
  <si>
    <t>I-9 VERIFICATION OF SCANNED DOCUMENTS</t>
  </si>
  <si>
    <t>A or B and C documents</t>
  </si>
  <si>
    <t xml:space="preserve">VERIFY IN PAPERWORK SECTION OF 5 EMPLOYEES FROM QUESTION 1
</t>
  </si>
  <si>
    <t>A, C</t>
  </si>
  <si>
    <t>B, C</t>
  </si>
  <si>
    <r>
      <t xml:space="preserve">v</t>
    </r>
    <r>
      <rPr>
        <rFont val="Times New Roman"/>
        <b val="false"/>
        <i val="false"/>
        <strike val="false"/>
        <color rgb="FF000000"/>
        <sz val="7"/>
        <u val="none"/>
      </rPr>
      <t xml:space="preserve">  </t>
    </r>
    <r>
      <rPr>
        <rFont val="Arial"/>
        <b val="true"/>
        <i val="false"/>
        <strike val="false"/>
        <color rgb="FF000000"/>
        <sz val="10"/>
        <u val="single"/>
      </rPr>
      <t xml:space="preserve">Section 2:</t>
    </r>
    <r>
      <rPr>
        <rFont val="Arial"/>
        <b val="true"/>
        <i val="false"/>
        <strike val="false"/>
        <color rgb="FF000000"/>
        <sz val="10"/>
        <u val="none"/>
      </rPr>
      <t xml:space="preserve"> Employer or Authorized Representative Review and Verification and either print out the page or record the documents reviewed and their expiration dates.</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</si>
  <si>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Go to “Verification Documents I-9” in Talent Reef and verify for each employee that the documents reviewed in Section 2:</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</si>
  <si>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Have been scanned – any missing document is a finding; any extra document is a finding.</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</si>
  <si>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Any Social Security Card that was scanned must not contain: “Not valid for Employment”, "Valid for work only with INS Authorization” or “Valid for work only with DHS Authorization” </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</si>
  <si>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Any Social Security card scanned with this notation is a finding and HR must be notified immediately.</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</si>
  <si>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The dates that were entered in Section 2 of the I-9 are the correct dates.  Any dates that were entered incorrectly are a finding.</t>
    </r>
  </si>
  <si>
    <t>I-9 SECTION 3: UPDATING AND VERIFICATION</t>
  </si>
  <si>
    <t>EXPIRATION DATE</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</si>
  <si>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This section is only to be completed when an employee has a change in name or when an employee provided:</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</si>
  <si>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Foreign passport that contains a temp. I-551 stamp or printed notation on immigrant Visa</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</si>
  <si>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An employment authorization document (Form 1-766),</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</si>
  <si>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A Foreign Passport with a form I-94 (or I-94A) </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</si>
  <si>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Other employment authorization doc. issued by the Department of Homeland Security.</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</si>
  <si>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Updating this section for a Permanent Resident is also a finding.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</si>
  <si>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Branch is maintaining a log containing the names of all employees who used the above documents capturing their names and the expiration date of their documents.</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</si>
  <si>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Not updating this section on or before the expiration of the prior document is a finding.</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</si>
  <si>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Any existing employee whose I-9 had to be re-verified: Auditor must make sure that both the re-verification section 3 or section 2 of the I-9 are completed and a copy of the new documentation is maintained</t>
    </r>
  </si>
  <si>
    <t xml:space="preserve">   *** Any document used is photocopied and attached to the back of the I-9***</t>
  </si>
  <si>
    <t>All 9 pages of the I-9 must be retained for each employee on file effective 4-15-14</t>
  </si>
  <si>
    <t>ADMINISTRATIVE FILING (review current team member files)</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</si>
  <si>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No I-9 Form, Medical, Workers Comp or FMLA paperwork is kept in any employee file.</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</si>
  <si>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All medical paperwork, drug test, workers compensation and FMLA information is filed in separate folders in alphabetical order by last name.</t>
    </r>
  </si>
  <si>
    <t>CURRENT ADMIN IS RESPONSIBLE FOR ALL FILES REGARDLESS OF LENGTH OF SERVICE</t>
  </si>
  <si>
    <t xml:space="preserve">NOTE: New hires after 7-21-15 should have 8850 and I-9 documents stored on-line. </t>
  </si>
  <si>
    <t>NEW HIRE PAPERWORK SCANNED TO TALENT REEF</t>
  </si>
  <si>
    <t>SSN VERIFICATION ALL-</t>
  </si>
  <si>
    <t>Good</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</si>
  <si>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Using the 5 employees above verify the documents listed to the right have been scanned into Talent Reef in the paperwork section under "Policies".</t>
    </r>
  </si>
  <si>
    <t>UNION APPLICATION-UNION</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</si>
  <si>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Review each hyperlink and verify that each required item has been properly completed.</t>
    </r>
  </si>
  <si>
    <t>RATE OF PAY AND PAY DATE</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</si>
  <si>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For the "SSN Verification Results" verify the scanned page reads "Verified".</t>
    </r>
  </si>
  <si>
    <t>ACKNOWLEDGEMENT NYS-ALL</t>
  </si>
  <si>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Each person checking the "SSN Website" has their own "Log In".  It cannot be shared.</t>
    </r>
  </si>
  <si>
    <t>WORKER'S COMPENSATION HCN</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</si>
  <si>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Make sure every UNION new hire has a properly completed union application.</t>
    </r>
  </si>
  <si>
    <t>ACKNOWLEDGEMENT TEXAS-ALL</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</si>
  <si>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E-Verify training and exam scan required for- AL, AZ, GA, MS, NC, and TN </t>
    </r>
  </si>
  <si>
    <t>E-Verify Training and Exam</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</si>
  <si>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Any missing scanned documents or incomplete/incorrect documents scanned is a finding.</t>
    </r>
  </si>
  <si>
    <t>ONLY COMPANY ISSUED FORMS ARE TO BE USED. ANY UNAUTHORIZED FORMS WILL RESULT IN AUTOMATIC LOSS OF POINTS</t>
  </si>
  <si>
    <t>RECENTLY HIRED/PROMATED MANAGER PAPERWORK (review all since last audit)</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</si>
  <si>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Verify all positions listed below hired/promoted after 9/1/13 has a passing "Background Check" (BGC) on file</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</si>
  <si>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FMR, Wine Steward, Cashroom, Inventory Control, ABM or Branch Manager </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</si>
  <si>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Asst Cashroom Mgr, Front-End Manager, Hradmin &amp; any Manager assigned keys &amp; alarm code to open &amp; close branch is required as of Q4 2020</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</si>
  <si>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Application filed separately with a confirmation of cleared BGC from Corp HR if BGC not processed through Talent Reef</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</si>
  <si>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Signed "Confidentiality Agreement is in employee file if not on Talent Reef</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</si>
  <si>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There is a signed Arbitration Agreement on file if not on Talent Reef</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</si>
  <si>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Has manager completed required JCMS testing for position if outside of grace period</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</si>
  <si>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The Employee File Number is recorded on any filed document.</t>
    </r>
  </si>
  <si>
    <t>IF HIRED IN TALENT REEF DOCUMENTS WILL BE SCANNED ONLINE</t>
  </si>
  <si>
    <t>IF HIRED PRIOR TO TALENT REEF, DOCUMENTS WILL BE ON FILE AT BRANCH</t>
  </si>
  <si>
    <t>SAFE LIFTING &amp; HANDWASHING CERTIFICATION</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</si>
  <si>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All new hires and Biannual certifications must be performed in the Jetro Learning Center</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</si>
  <si>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Using a Branch Roster verify that every employee has a Current Certificate on file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</si>
  <si>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All new employees are certified within the first 7 days of hire using Jetro Learning Center.</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</si>
  <si>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Everyone is re-certified in Safe Lifting semi-annually (Jan-July).</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</si>
  <si>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Everyone is re-certified in Handwashing yearly before 3/31.</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</si>
  <si>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There is a copy of most recent certificate available from Jetro Learning Center in one binder for all current team members.</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</si>
  <si>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The information is kept on spreadsheet and matches the paperwork in the binder.</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</si>
  <si>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Review all work-related lifting injuries since the last audit and verify:</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</si>
  <si>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Any employee involved in a work-related lifting injury is immediately recertified in Safe Lifting on the Jetro Learning Center before the start of their next shift.</t>
    </r>
  </si>
  <si>
    <t>OSHA TRAINING (RIGHT TO KNOW)</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</si>
  <si>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Verify there is a binder that contains the OSHA certification for all active team members</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</si>
  <si>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Verify that all new hires since the last audit received their OSHA training during orientation.</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</si>
  <si>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Everyone is re-certified annually in July. </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</si>
  <si>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Sign in sheet shows original date &amp; recertification date</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</si>
  <si>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There is a signed copy of most recent certification available.</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</si>
  <si>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The information is kept on spreadsheet and matches the paperwork.</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</si>
  <si>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Using a branch roster verify that every team member has a current certification on file as required.</t>
    </r>
  </si>
  <si>
    <t>OSHA Log Reporting.  Review ALL employee accidents from last audit and verify:</t>
  </si>
  <si>
    <t>*** ANY INJURY THAT REQUIRES MORE THAN FIRST AID MUST BE ON THE LOG***</t>
  </si>
  <si>
    <t>(OSHA 300) Review the US Dept. of Labor Summary of Occupational Injuries Illness Log</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</si>
  <si>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All recordable injuries are on log within SEVEN (7) days of the occurrence.  Recordable is defined as: Death, Lost work time, Other recordable cases (no lost time, Prescription issued, pain medication issued, Light Duty, Job Transfer, restriction).  First aid only should not be reported.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</si>
  <si>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All the required forms are on file. (First Report of Injury or OSHA form 301)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</si>
  <si>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There is a claim number written on each form</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</si>
  <si>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Injuries from a previous year requiring additional medical attention must be updated on the OSHA 300 report.</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</si>
  <si>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Verify that any mental health injury or injuries to the genitals do not list the employee name on the Log for the year of the injury.  Retain original and print updated form when updating.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</si>
  <si>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The OSHA 300 should be emailed to HR by January 7th, April 7th, July 7th, and October 7th of each year.  Admin should retain email proving document was sent to HR for review.</t>
    </r>
  </si>
  <si>
    <t>OSHA POSTING AND RETENTION</t>
  </si>
  <si>
    <t>OSHA files distroyed by previous HRAdmin. Files available for last 4 years</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</si>
  <si>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Is the Branch retaining the previous five (5) years of OSHA Reporting Logs and Summaries?</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</si>
  <si>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2014 to 2020 need needs on OSHA 300, 300A and 301 or the states 1st report of injury)</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</si>
  <si>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2014 and prior Need to be on OSHA 200 Form.</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</si>
  <si>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If audit is within the period of February 1st thru April 30th, verify that the applicable portion of the (OSHA 300A) from the prior year is clearly posted and completed.</t>
    </r>
  </si>
  <si>
    <t>NOTE **All Logs Prior to 2014 should now be destroyed**</t>
  </si>
  <si>
    <t>WORKER'S COMP CHECKLIST (review all since last audit)</t>
  </si>
  <si>
    <t>Review First Report of Injury for each employee and verify:</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</si>
  <si>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Branch manager completed the "Workers Compensation Checklist" for each injury (Even if there was no lost time)</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</si>
  <si>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Verify the accident has been completely entered in the OSHA 300 Log, if the injury require more than first aid it needs to be on the log.</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</si>
  <si>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Call history is updated for all employees on light duty or currently out of work. The checklist is maintained and updated to policy until employee returns to full duty.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</si>
  <si>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Employees on extended leave should have a bi-weekly follow up completed on Workers Comp Checklist</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</si>
  <si>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The Supervisors accident investigation form has been completed by the Supervisor.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</si>
  <si>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Witness Statements (if applicable) and pictures of Employee, injured body part (not an invasion of privacy and other pictures relevant to accident investigation)</t>
    </r>
  </si>
  <si>
    <t>VERIFICATION OF TERMINATION (5 most recently terminated employees)</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</si>
  <si>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Human Resources was notified within 24 hours of the date of termination to cancel benefits.</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</si>
  <si>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 legible and complete PAF form was sent to corporate within 48 hours.</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</si>
  <si>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For union employees all terminations voluntary/involuntary are emailed to the union within 48 hours of termination date</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</si>
  <si>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(Where applicable) Validate a letter confirming the termination of their employment was given to the employee (a copy must be retained).  </t>
    </r>
  </si>
  <si>
    <t>ATTESTATION OPEN ITEMS REPORT</t>
  </si>
  <si>
    <t xml:space="preserve">AOD-&gt;End of Period Reports-&gt;Attestation Open Items-&gt;Custom Date Range-&gt;Run report since last audit &amp; Verify that all unattested and refused shifts have the proper paperwork completed. </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</si>
  <si>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After payroll is finalized for the period this report is printed for the prior week.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</si>
  <si>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All employees who appear on this report will be required to sign a " Standard Time Card Report" print out of their actual final hours for the week.  Refusals require a refusal form also.</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</si>
  <si>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Any missing signatures on the unattested/refused should have an explanation as to why.</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</si>
  <si>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Any disagreement with hours should be noted and resolved using a "Payroll Adjustment" report.  Employee should sign off on notation of adjustment.</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</si>
  <si>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 proper cover sheet copy of the "Attestation Open Items Report" as well as any signed copies of the "Standard Time Card Reports" with refused or unattested hours must be scanned to corporate within 1 week and scanned under the pay periods weekending date to corporate.</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</si>
  <si>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Refusal forms must be scanned to the benefits department independent of item "E".</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</si>
  <si>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The cover page and Attestation report must be scanned even if blank every week. Any missing or incomplete reports is a finding.  Retain this report for 7 years.</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</si>
  <si>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Auditor must verify that all sheets in E show as scanned on the report server.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</si>
  <si>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If an employee was terminated prior to capturing their signature note so on the Time Card and scan it up with the other paperwork.  </t>
    </r>
  </si>
  <si>
    <t>FILE SECURITY</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</si>
  <si>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All personnel files are secured and accessible only by the Admin and Senior Management.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</si>
  <si>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Active employee information is kept in a locked filing cabinet. Even if it’s in the cash room.</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</si>
  <si>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All terminated employee files must also be kept in a file or room that is always locked and only accessible to Admin and Senior Managers. Filed in Alpha order by Termination Year.</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</si>
  <si>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No paperwork in need of filing is left out and accessible to anyone unauthorized to view. </t>
    </r>
  </si>
  <si>
    <t>STATE/COMPANY POSTING REQUIREMENTS</t>
  </si>
  <si>
    <t>Missing poster by time clock</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</si>
  <si>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All required items are posted.</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</si>
  <si>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All posters are immediately visible and have nothing covering them.</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</si>
  <si>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Any mandated State/ Local poster as required (must show E-mail from web site to validate)</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</si>
  <si>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"Notice of Illness" poster is posted in breakroom</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</si>
  <si>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HOTLINE Poster- Displayed at time clock and Employee Break room. </t>
    </r>
  </si>
  <si>
    <t>FEDERAL REQUIRED POSTERS</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</si>
  <si>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Your Rights under the Fair Labor Standards Act (Federal Minimum Wage)</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</si>
  <si>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The Family Medical Leave Act of 1993.  UPDATED FEB 2013</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</si>
  <si>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Employee Polygraph Protection Act.</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</si>
  <si>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Job Safety and Health Protection.</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</si>
  <si>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Equal Opportunity is the Law</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</si>
  <si>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USERRA</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</si>
  <si>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Employee Rights- National Labor Relations Act.  (NLRA)</t>
    </r>
  </si>
  <si>
    <t xml:space="preserve">AOD TIME CARD REPORT- AOD/REPORTS PRIVATE REPORTS/JETRO REPORTS/TIMECARD </t>
  </si>
  <si>
    <t>REPORT/YESTERDAY ONLY-VERIFY: (Branch prints daily and retains)</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</si>
  <si>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All salaried managers punch in and out for all days worked?</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</si>
  <si>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All hourly employees are punching out and in for lunch for all shifts in excess of 6 hours.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</si>
  <si>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Missed punches are addressed with employee and miss punch form is completed by employee indicating agreement with change to time card.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</si>
  <si>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All lunch punches are for a duration of not less than 30 minutes and must be taken in accordance with your regional or state mandated requirements.  Admin must be able to tell auditor their requirements.</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</si>
  <si>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Admin manager prints TIME CARD REPORT and highlights all deviations to Time Punch Policy.</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</si>
  <si>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Sr. management prints report in Admins Absence and performs required documentation for any violations of the Time Punch Policy noted above.</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</si>
  <si>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If Senior Managers are not properly enforcing Time Punch policy Regional Manager must be notified.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</si>
  <si>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On a weekly basis run the AOD-&gt;reports-&gt;private reports-&gt;end of period reports-&gt; "Comprehensive Employee Violations Report" (excel version).</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</si>
  <si>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Address all actionable violations of attendance policies by counselling the employee based on the time and attendance policy.</t>
    </r>
  </si>
  <si>
    <t>WEEKLY PAYROLL REPORTING REQUIREMENTS</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</si>
  <si>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The "HILO TRANSFER", "MANAGEMENT SHEET" and "HOURS TOTAL" report are sent to the branch’s payroll coordinator weekly for the previous week via email in the form of a PDF.</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</si>
  <si>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Make sure a senior manager has signed off on each report indicating it has been reviewed and approved. Review the two most recent reports.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</si>
  <si>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Review the most recent "PAYROLL ADJUSTMENT" report. (submitted as needed):</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</si>
  <si>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Report is signed by person completing and person approving.</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</si>
  <si>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If an inventory has occurred since the last audit review the most recent "INVENTORY ADJUSTMENT" Report and verify:</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</si>
  <si>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That a sign in log showing all hours worked was maintained by the branch</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</si>
  <si>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That the hours the employees signed for match what was submitted for payment</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</si>
  <si>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Salaried managers are working a minimum of 6 hours to be paid for the inventory</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</si>
  <si>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Any failure to send a report, missing signatures or incomplete forms/reports are a finding.</t>
    </r>
  </si>
  <si>
    <t>WEEKLY SCHEDULES</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</si>
  <si>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Review the current weeks schedule and make sure that all active employees have a schedule entered in AOD.</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</si>
  <si>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If audit is conducted on a Friday, ensure that all active employees have a schedule entered in AOD for the upcoming week. </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</si>
  <si>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Any active employee without a schedule as listed above is a finding</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</si>
  <si>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If an inactive employee is found.  Verify based on the explanation as to why no schedule is entered in AOD that the admin took proper timely action to terminate, offer Workers Comp etc...  If it is determined that any required process was not followed timely for an inactive employee, it is a finding both here and under the question that addresses the process specifically.</t>
    </r>
  </si>
  <si>
    <t>OLD PAYCHECKS/STUBS</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</si>
  <si>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Verify there are no pay checks or check stubs in branch for more than 2 weeks</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</si>
  <si>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Live checks should be sent certified mail to employee's home address within 2 weeks of issue date</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</si>
  <si>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Check Stubs/Direct Deposit Receipts should be shredded at branch</t>
    </r>
  </si>
  <si>
    <t>POWER EQUIPMENT CERTIFICATION REQUIREMENTS (work with BM &amp; trainer)</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</si>
  <si>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All machine operators always have their current operator’s license on them when driving the machinery they are licensed for. There can be no expired licenses or certification paperwork.</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</si>
  <si>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If an equipment operator is found without their license on them the points should be taken from the safety audit of the department the driver is driving in and not from Admin audit.</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</si>
  <si>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Branch is maintaining a spreadsheet listing all certified Power Equipment Operators.</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</si>
  <si>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List is posted as close to the time clock as possible.</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</si>
  <si>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Using the posted list, Temp Rate Sheet and by observing employees using machinery verify:</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</si>
  <si>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Everyone on the list and associates seen operating machinery have the required paperwork in The Forklift Certification Binder.</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</si>
  <si>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Signed copy of the Sign in log for each employee that attended that training class.</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</si>
  <si>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Signed "Policy Reminder" document.</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</si>
  <si>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Completed Forklift Test (with a passing grade of 85% or better). As of 9-18 all new and recertified drivers must be tested on the Jetro learning center. A certificate of attainment from the Jetro learning Center must be on file. </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</si>
  <si>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All drivers hired or promoted as of 9-18 must have an offsite drug test performed before they can be promoted to the position of scooter or forklift driver.  Make sure a copy of the "Notice of Results" with negative results are included in the forklift binder.  Effective 9-1-18</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</si>
  <si>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Completed &amp; Signed Road Evaluation for each piece of equipment certified for.</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</si>
  <si>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Completed and signed Power Equipment Safety Violations Acknowledgement form.</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</si>
  <si>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Branch forklift and scooter trainer or trainers have "Notice of Course completion" on file.  </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</si>
  <si>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Notice of course completion is signed off on by a previously certified Trainer.</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</si>
  <si>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Verify all required signatures are on all documents and the documents are completed properly</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</si>
  <si>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 copy of all items above along with a PAF has been sent to payroll.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</si>
  <si>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Review the list of all certified operators.  Very no certification is more than 2 years old.  Any operator with a certification over two years old must be recertified before the end of the month of the last certification date.  Only the written test is required for certification when certification is being renewed every two years.</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</si>
  <si>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Review all equipment related accidents since the last audit.  Verify that any equipment operator has either been recertified or removed from operating equipment.  The recertified driver must redo all the requirements above including a new drug test.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</si>
  <si>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Expired paperwork for an active driver is the responsibility of the Hradmin.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</si>
  <si>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Using the 5 most recent equipment certifications go into AOD-&gt;Find Employee-&gt;Employee Profile-&gt;Personal Info-&gt;Customer Fields and verify that the certification has been captured and recorded in AOD for the specific equipment type the employee has been certified to operate.</t>
    </r>
  </si>
  <si>
    <t>EQUIPMENT ACCIDENTS (review all since last audit)</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</si>
  <si>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Verify that the accident was a topic at any subsequent safety meeting.</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</si>
  <si>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Verify that the equipment operator was recertified if they still operate power equipment.</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</si>
  <si>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Verify that the equipment operator was drug tested off site at the time of the accident.  </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</si>
  <si>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Where permitted by municipality</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</si>
  <si>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Verify that if the drug test was positive that the operator was terminated.</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</si>
  <si>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Verify the equipment operator received the next level of disciplinary action as outlined in Safety Acknowledgement Form</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</si>
  <si>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Terminated equipment operator’s certification paperwork must have 2 copies. One to retain in a binder in the manager’s office and one to be retained in the employee's file. </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</si>
  <si>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Review all terminated operator's since last audit to ensure all documents in place</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</si>
  <si>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Retain Terminated Operator Paperwork for 7 years from Termination Date</t>
    </r>
  </si>
  <si>
    <t>Notes for Admin</t>
  </si>
  <si>
    <t>Any employee requesting any type of leave (any absence more than 3 days) must be directed to Corporate Leave Administrator</t>
  </si>
  <si>
    <t xml:space="preserve">Katie  </t>
  </si>
  <si>
    <t xml:space="preserve">                                                                 Jesus Algarin</t>
  </si>
  <si>
    <t>SAFE COUNT (perform count and verify)</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</si>
  <si>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Total (including Petty Cash) cannot be over or short more than $10.00.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</si>
  <si>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Is the safe counted daily by the cash room personnel &amp; min. once a week by sr. mgr.?</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</si>
  <si>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Verify on the Cashroom Accounting SharePoint that the safe count is being completed daily</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</si>
  <si>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Verify there are no Paychecks or Check Stubs more than 2 weeks old stored in safe</t>
    </r>
  </si>
  <si>
    <t>PETTY CASH &amp; STORE USE DISBURSEMENTS</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</si>
  <si>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Review last 4 bi-monthly petty cash reimbursement sheets and verify all disbursements have:</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</si>
  <si>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ABM or BM signature on each individual receipt.  Receipts are signed as received with explanation.</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</si>
  <si>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A Cover Sheet is used listing all invoices being scanned. </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</si>
  <si>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Cover Sheet has the batch number as reference listed.</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</si>
  <si>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There should be NO petty cash loans.</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</si>
  <si>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Extreme rare and extenuating circumstances only the Regional VP may approve a loan.</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</si>
  <si>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Email approval from RVP is acceptable.  </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</si>
  <si>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All Petty cash loans are subject to audit scrutiny.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</si>
  <si>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There is no petty cash reimbursements over $500 for any reason</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</si>
  <si>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Vendors/Contractors are never to be paid out of petty cash without RVP approval</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</si>
  <si>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All petty cash must be submitted to corporate by 29th (for the 1st through 15th) and by the 14th (for the 16th through 31st) </t>
    </r>
  </si>
  <si>
    <r>
      <t xml:space="preserve">§</t>
    </r>
    <r>
      <rPr>
        <rFont val="Times New Roman"/>
        <b val="false"/>
        <i val="false"/>
        <strike val="false"/>
        <color rgb="FF000000"/>
        <sz val="7"/>
        <u val="none"/>
      </rPr>
      <t xml:space="preserve">  </t>
    </r>
    <r>
      <rPr>
        <rFont val="Arial"/>
        <b val="true"/>
        <i val="false"/>
        <strike val="false"/>
        <color rgb="FF000000"/>
        <sz val="10"/>
        <u val="none"/>
      </rPr>
      <t xml:space="preserve">Review top caret for reimbursement policy.  </t>
    </r>
  </si>
  <si>
    <r>
      <t xml:space="preserve">§</t>
    </r>
    <r>
      <rPr>
        <rFont val="Times New Roman"/>
        <b val="false"/>
        <i val="false"/>
        <strike val="false"/>
        <color rgb="FF000000"/>
        <sz val="7"/>
        <u val="none"/>
      </rPr>
      <t xml:space="preserve">  </t>
    </r>
    <r>
      <rPr>
        <rFont val="Arial"/>
        <b val="true"/>
        <i val="false"/>
        <strike val="false"/>
        <color rgb="FF000000"/>
        <sz val="10"/>
        <u val="none"/>
      </rPr>
      <t xml:space="preserve">Any violations of any of these items are a finding.</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</si>
  <si>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PETTY CASH REIMBURSEMENT PROCESS</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</si>
  <si>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Any ACH deposit reflected on a bank statement must be picked up and entered in JSS the same day. </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</si>
  <si>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Refer to caret for pick-up instructions</t>
    </r>
  </si>
  <si>
    <t>CASH/CHECK DEPOSIT VERIFICATION &amp; DEBIT REVIEW</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</si>
  <si>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REGIONAL MGR NOTIFIED FOR ANY VARIANCES OVER $100.00</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</si>
  <si>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Is the branch printing the bank website daily and viewing all credits?</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</si>
  <si>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Cash Room or Branch Mgr needs to have a binder with the current Fiscal Year on File.</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</si>
  <si>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Do all Cash and Checks from JSS Deposit Summary match what is in bank report?</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</si>
  <si>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Cash Room Mgr. verifies all deposits. Senior Mgmt is signing off Bank deposit report daily</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</si>
  <si>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Senior Managers must review in the absence of Cash Room Manager</t>
    </r>
  </si>
  <si>
    <t>BANK DEBITS</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</si>
  <si>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REGIONAL MGR MUST BE NOTIFIED FOR ANY DEBITS OVER $100.00</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</si>
  <si>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Is the branch printing the bank deposit report daily and viewing debits?</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</si>
  <si>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Opening manager is responsible for all returned checks to be entered in JSS same day of Bank Deposit report</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</si>
  <si>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Cash Room Mgr. verifies all debits. Sr. Mgmt is signing off by the close of business daily</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</si>
  <si>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Use the branch bank website and run a debit report for previous 90 days. </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</si>
  <si>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YOU ARE LOOKING TO EXPLAIN ANY DEBIT DEPOSIT CORRECTION</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</si>
  <si>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Senior Managers are Responsible for this in the absence of the Cash Room Manager</t>
    </r>
  </si>
  <si>
    <t>SUNDRY ENTRIES</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</si>
  <si>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All Sundry entries in JSS Cash Balancing System have a notation as to reason why.</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</si>
  <si>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Use Reports-&gt;Cash Room-&gt;Bad Check IOU</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</si>
  <si>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Run account Type 11 &amp; 12 for previous 60 days</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</si>
  <si>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All counterfeit bills are to be deposited separately under Sundry transaction type (Counterfeit)</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</si>
  <si>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Verify that CRM deposits any open IOU older than 6 months under Misc Income as a Sundry Transaction</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</si>
  <si>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Must include Customer# &amp; "Uncollected Credit" in the comment when creating Sundry</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</si>
  <si>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Should be one line item for each Credit</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</si>
  <si>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Done 2x year in May &amp; November</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</si>
  <si>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See Caret on this line for instructions located on the SharePoint</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</si>
  <si>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If an entry appears then go to hard copy of cash room balance sheet and verify that a notation was made indicating the reason for the Sundry Entry. </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</si>
  <si>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Any unacceptable Misc. account or inadequate explanation or documentation is a finding</t>
    </r>
  </si>
  <si>
    <t>CREDIT CARD/CASH/CHECK SETTLEMENT</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</si>
  <si>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Keep this report in the same binder as the daily printed Deposits</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</si>
  <si>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Is the report printed daily from "Client Line"?</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</si>
  <si>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Branch runs a "Sales/Transaction Summary" report and matches to JSS vs. what has posted to the account?</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</si>
  <si>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Have any variances found been addressed and fixed?</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</si>
  <si>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The Cash Room Manager signs off the report</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</si>
  <si>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Cash/Check/Credit Card spreadsheet is being completed daily on the Cash Room Accounting SharePoint</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</si>
  <si>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Verify all days up to last 2 days are entered and not all being filled in at month's end</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</si>
  <si>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You must clear out all susp. transactions prior to closing the business day in Millennium</t>
    </r>
  </si>
  <si>
    <t>CREDIT CARD CHARGE BACKS</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</si>
  <si>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Client Line is used for Master Card &amp; Visa; Discover eCentral is used for Discover; Online Merchant Services is used for Amex</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</si>
  <si>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Sign In to all 3 credit card websites to confirm branch has access.</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</si>
  <si>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Are all open disputes printed on Monday for the Previous Week (Sunday – Saturday) for all credit cards?</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</si>
  <si>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Senior Managers must do in absence of Cash Room Manager</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</si>
  <si>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All required paperwork is pulled and filed separately</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</si>
  <si>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All disputes are responded to online.</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</si>
  <si>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All original paperwork is kept on file. The credit card company ruling is printed and kept in the file for the week that you ran. </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</si>
  <si>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Paperwork needs to be retained for 3 years from day resolved</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</si>
  <si>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Have all chargeback's been addressed in a timely manner?</t>
    </r>
  </si>
  <si>
    <t>CREDIT CARD TOTALS/AUTHORIZED CARD USAGE</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</si>
  <si>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Is there a "Daily Sales Summary" from Millennium by credit card type with closing paperwork?</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</si>
  <si>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Do the credit card totals on the "Daily Sales Summary " match the JSS Total?</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</si>
  <si>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If the totals do not match is the branch researching and correcting the issue?</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</si>
  <si>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If Variances cannot be settled prior to leaving, notify your Regional Mgr. of the issue***</t>
    </r>
  </si>
  <si>
    <t xml:space="preserve">    </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</si>
  <si>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Is cash room ensuring for every credit card swiped there is a signed credit card slip? </t>
    </r>
  </si>
  <si>
    <t xml:space="preserve">      </t>
  </si>
  <si>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NO SLIP KEPT IN TRANSARMOR</t>
    </r>
  </si>
  <si>
    <t xml:space="preserve">   </t>
  </si>
  <si>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Is the branch following the "Cash Handling Policy" regarding corrective action for any cashiers missing credit card slips?</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</si>
  <si>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Ensure credit cards are NEVER keyed in manually</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</si>
  <si>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Is the "Daily Manually Entry Report" report in JSS being printed daily and detail notes for reasons?</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</si>
  <si>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Is the branch printing the manually entered credit card report from Millennium daily?  </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</si>
  <si>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Are all entries notated with a reason for the manual entry?  </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</si>
  <si>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Is there a hard copy of the Credit Card slip to prove that the card was in the branch at the time of the transaction?</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</si>
  <si>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No third-party credit cards should be used to apply payments to any customer.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</si>
  <si>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Any credit card not present used to apply payment must have Credit Card Authorization form with the card holder’s signature, signature of approved user and a copy of the front and back of the credit card. </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</si>
  <si>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Branch must obtain token number for all Authorized Credit Cards</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</si>
  <si>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All credit cards on file have the 3-4-digit security code blacked out.</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</si>
  <si>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All authorized Credit Card users must have a copy of their Driver's license on file. </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</si>
  <si>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All manually processed credit cards that are processed utilize the Credit Card Authorization form every time.</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</si>
  <si>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Must have customers signature matched to the master authorization form and a copy of the invoice signed by the authorized user is keep on file with the days manually processed credit cards.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</si>
  <si>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Credit Card Authorization Forms are only good for 1 year and must be updated annually with a new token number obtained upon updating</t>
    </r>
  </si>
  <si>
    <t>CHECK SETTLEMENT</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</si>
  <si>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The branch is scanning all checks.</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</si>
  <si>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All scanned checks are stamped “Check Scanned”</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</si>
  <si>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Batches are run throughout the day, the total value of the checks processed in JSS equal the "Cashier Drop Report (s)" with all batch reports kept &amp; filed with the checks daily.</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</si>
  <si>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Verify the bank deposit report. This must match the total on the "ALL ITEMS REPORT" and be filed with days paperwork</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</si>
  <si>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If the Bank deposit report does not balance, there must be an acceptable reason why. </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</si>
  <si>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All reasons must be validated by the auditor.</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</si>
  <si>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All processed checks are filed by date and kept for Ninety (90) days. </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</si>
  <si>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All checks over Ninety (90) days old are destroyed.  </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</si>
  <si>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EACH CASHROOM MUST HAVE A CROSS CUT SHREDDER IN THE CASHROOM.</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</si>
  <si>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For all returned checks that are re-deposited verify that a deposit slip and bag is used and manually submitted it to the bank for payment.</t>
    </r>
  </si>
  <si>
    <t>PCI COMPLIANCE</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</si>
  <si>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PCI Compliance Poster - Cash Room is posted in Cash Room</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</si>
  <si>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Poster can be obtained via SharePoint</t>
    </r>
  </si>
  <si>
    <t>BAD CHECK PROCESSING</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</si>
  <si>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Run Bad Check report from JSS going back 60 days.</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</si>
  <si>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Match the entries from JSS to the entries on the Bank Deposit Report.</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</si>
  <si>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Any checks found not entered in JSS within 48 hrs. is a finding.</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</si>
  <si>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All returned checks are filed by date. </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</si>
  <si>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Bank of America prints up checks daily from the website or email.  </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</si>
  <si>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Other stores either have the faxed check or use I vault for a copy of the check.</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</si>
  <si>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All returned checks are entered in JSS with a fee.</t>
    </r>
  </si>
  <si>
    <t>BAD CHECK FOLLOW-UP</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</si>
  <si>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Run "Open Items Aging Report" by detail for all current bad checks.</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</si>
  <si>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There is a log of all open bad checks showing contact &amp; payment info</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</si>
  <si>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Verify there is a copy of the bad check attached to the customer file in the log.</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</si>
  <si>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Proper contact is being made by managers to arrange repayment. </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</si>
  <si>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Call the day you receive the check and then a minimum of twice a week until collected. </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</si>
  <si>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Payments count as contact</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</si>
  <si>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All returned checks that are more than 30 days old without payment must be put in collection and moved to the checks in collection report. </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</si>
  <si>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SR MGR MUST ATTEMPT FINAL CALL TO COLLECT PRIOR TO SENDING TO COLLECTIONS</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</si>
  <si>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Collection agency must provide a monthly status update of all checks in collection.  Use the report to validate the status of all checks in collection.     </t>
    </r>
  </si>
  <si>
    <t>BAD CHECK FEE</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</si>
  <si>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Review previous 90 days of Bad Check Report</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</si>
  <si>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JSS-&gt;Reports-&gt;Cash Room-&gt;Bad Check</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</si>
  <si>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All returned checks have a fee posted according the fee schedule</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</si>
  <si>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If no check fee is posted or it's negative fee a Branch Manager's signature is required authorizing the waiving of the bad check fee.</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</si>
  <si>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The check fee schedule must be posted in the office.</t>
    </r>
  </si>
  <si>
    <t>DEPOSIT DROP LOGS</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</si>
  <si>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Review 10 Random Days</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</si>
  <si>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Is the log capturing activity of all cash room drops?</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</si>
  <si>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Each cash strap and loose bundle created is signed by the preparer.</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</si>
  <si>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All bags dropped are signed on the Drop log by Senior manager doing drop.</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</si>
  <si>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The strap counts as well as loose count is filled out correctly on the log.</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</si>
  <si>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The "Cash room Signature Line" is signed by the person who is verifying the bank deposit summary matches the deposit drop log.</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</si>
  <si>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Senior Mgr. has signed the Bank Deposit Summary Report verifying that the bags dropped on the Deposit Drop Log matches what was given to the armored car service.</t>
    </r>
  </si>
  <si>
    <t>ARMORED CAR PICK-UP</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</si>
  <si>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Review a random 10 armored car pick up Invoices / receipts and verify that:</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</si>
  <si>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All armored car deposit pickup slips are signed by both Cash room Mgr. and a Senior Mgr.</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</si>
  <si>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The signature indicates that they matched the actual bag #, deposit dollar amount and the number of bags handed over matches what is indicated on the deposit pick up receipt</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</si>
  <si>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Verify all scheduled pick-ups occurred since last audit</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</si>
  <si>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For any missed pick-ups verify e-mail to carrier and controller</t>
    </r>
  </si>
  <si>
    <t>MISSING CASH/CHECK DEPOSITS</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</si>
  <si>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Email Branch's Assistant Controller notifying of the missing pick-up</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</si>
  <si>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Email Armored Carrier Contact a scanned copy of Pick-Up Log book indicating deposit was picked up </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</si>
  <si>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Include in E-mail Request for "Manifest that the pick-up was delivered to &amp; signed by Bank Vault</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</si>
  <si>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Also include "Jetro/Restaurant Depot", Branch #, Branch Address, Pick-Up Date, Bag # (this should be circled on scan to carrier), &amp; Amount of missing deposit</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</si>
  <si>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Once Manifest is received from Carrier Branch immediately send to Capital One or JP Morgan Chase Contact to open an investigation</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</si>
  <si>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Include in E-mail "Jetro Restaurant Dept" as company name, Branch #, JPMorgan Chase or Capital One Account #, Amount Missing &amp; Pick-Up date</t>
    </r>
  </si>
  <si>
    <t>DEPOSIT COMPARISON</t>
  </si>
  <si>
    <t xml:space="preserve">Business day not closed consistanly on weekends </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</si>
  <si>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Review Previous 45 Days</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</si>
  <si>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Verify each business day is properly closed and balanced within 48 hours</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</si>
  <si>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Cash deposit needs to match what is in JSS. </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</si>
  <si>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Variances of $100 and over need detailed notations.</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</si>
  <si>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Credit Cards in JSS needs to match Millennium </t>
    </r>
  </si>
  <si>
    <t>CASH SECURITY</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</si>
  <si>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Verify several days via CCTV</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</si>
  <si>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Ensure Cash Room Office &amp; Safe are locked when an authorized manager is not present.</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</si>
  <si>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Verify that all money is secure when the office is unattended.</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</si>
  <si>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Cashier drops, loose straps and money need to be secure when cash room is left unattended.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</si>
  <si>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Full bundles (5 Straps) of all denominations should be verified by senior managers as they accumulate and immediately dropped into the deposit safe.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</si>
  <si>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Validate that all prepared bundles have bill facing in the same direction.</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</si>
  <si>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JETRO - Verify cashier drawers are locked when cashiers are not at terminal</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</si>
  <si>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No handbags, briefcases, coats or any personal items in cash room.</t>
    </r>
  </si>
  <si>
    <t>SIGN-IN LOG</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</si>
  <si>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Verify There is a log to sign in and out:</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</si>
  <si>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Unauthorized Employees must sign-in</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</si>
  <si>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All non-employee visitors must sign-in</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</si>
  <si>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Armored Car Service must sign-in if not able to scan-in</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</si>
  <si>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Verify there is a list of all authorized employees &amp; signatures posted in the cash room.</t>
    </r>
  </si>
  <si>
    <t>COIN ORDERS</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</si>
  <si>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Is there a coin order log being kept listing all coin purchases and payments with received and paid dates?</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</si>
  <si>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PAID DATES ONLY APPLICAPLE FOR BRANCHES NOT DOING EVEN EXCHANGE</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</si>
  <si>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Are all Coin entries, paid and received, being keyed into JSS Account 1080 the same business day of delivery/payment if not even exchange?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</si>
  <si>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Review the previous 30 days and match the delivery invoice(s) to the log and JSS entries.</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</si>
  <si>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All coin orders have been paid within 7 days if not even exchange</t>
    </r>
  </si>
  <si>
    <t>CUSTOMER IOU REPORT</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</si>
  <si>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Choose 5 random IOU Given with a balance from JSS-&gt;Cashroom-&gt;IOU Given Report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</si>
  <si>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Verify there is: </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</si>
  <si>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Completed IOU Slip from POS on file </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</si>
  <si>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IOU Slip shows 'PERSONAL GUARANTEE ON FILE'  </t>
    </r>
  </si>
  <si>
    <r>
      <t xml:space="preserve">§</t>
    </r>
    <r>
      <rPr>
        <rFont val="Times New Roman"/>
        <b val="false"/>
        <i val="false"/>
        <strike val="false"/>
        <color rgb="FF000000"/>
        <sz val="7"/>
        <u val="none"/>
      </rPr>
      <t xml:space="preserve">  </t>
    </r>
    <r>
      <rPr>
        <rFont val="Arial"/>
        <b val="true"/>
        <i val="false"/>
        <strike val="false"/>
        <color rgb="FF000000"/>
        <sz val="10"/>
        <u val="none"/>
      </rPr>
      <t xml:space="preserve">If IOU Slip shows ‘PERSONAL GUARANTEE NOT ON FILE’ a completed PG has been updated for the customer account.</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</si>
  <si>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IOU is given to the holder of the account only.</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</si>
  <si>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Customer receiving IOU signed IOU Slip. </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</si>
  <si>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Manager approving IOU signed IOU Slip.</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</si>
  <si>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IOU Slips are filed by customer until paid</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</si>
  <si>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All paid IOU’s should be purged</t>
    </r>
  </si>
  <si>
    <t>CASHIER DISCREPANCIES</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</si>
  <si>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Review Previous 90 Days of all Cashier Discrepancies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</si>
  <si>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Verify all over / short reports are printed weekly.</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</si>
  <si>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Verify that cashier and supervisor signature are on JSS printout showing discrepancies</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</si>
  <si>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Corrective action (s) are being given for amounts exceeding company policy.</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</si>
  <si>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Cash and credit card shortage policy is posted in the office for reference,</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</si>
  <si>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If policy is not being followed immediately notify Regional Manager.</t>
    </r>
  </si>
  <si>
    <t>STILL IN STORE REPORT</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</si>
  <si>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Review 10 random days of “Still in Store Report”</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</si>
  <si>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All stored customer receipts have a full explanation from Front End</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</si>
  <si>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Report needs to be kept and notated specifically of why there is an "All Stored Customer Receipt" Then have an explanation on the report or (receipt) proving there was a (0) balance.</t>
    </r>
  </si>
  <si>
    <t>COUPONS</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</si>
  <si>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Verify 5 coupons from the most recent sale that ended are expired in the system</t>
    </r>
  </si>
  <si>
    <t>(JETRO ONLY) Check Info Review</t>
  </si>
  <si>
    <t>CK#1</t>
  </si>
  <si>
    <t>CK#2</t>
  </si>
  <si>
    <t>CK #3</t>
  </si>
  <si>
    <t>CK #4</t>
  </si>
  <si>
    <t>CK #5</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</si>
  <si>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Review a random five (5) checks in cash room and verify the following:</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</si>
  <si>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Printed business name</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</si>
  <si>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Phone number</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</si>
  <si>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Customer signature</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</si>
  <si>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Current date</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</si>
  <si>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Matching numeric and written amounts</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</si>
  <si>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Customer number</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</si>
  <si>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Driver’s license number and expiration date</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</si>
  <si>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Cashier number &amp; initial</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</si>
  <si>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Any more than three (3) missing items of any of the above is a finding</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</si>
  <si>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If no license is notated ensure manager or assistant has signed off on check.</t>
    </r>
  </si>
  <si>
    <t>(JETRO)  BREAK SHEET REVIEW</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</si>
  <si>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Review a random week of employee break sheets to ensure they are being completed</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</si>
  <si>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Any missing break sheet is a finding</t>
    </r>
  </si>
  <si>
    <t>(JETRO) SUPERVISOR VERIFICATION LOG</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</si>
  <si>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Is there a supervisor verification log located at each register in cash room?</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</si>
  <si>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Does the log have all management and supervisor names, initials and signatures?</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</si>
  <si>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Verify an order and sign the receipt.</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</si>
  <si>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 Does the cashier question the sign off?</t>
    </r>
  </si>
  <si>
    <t>(JETRO) SUPERVISOR DRAWERS</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</si>
  <si>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Is there a supervisor register with a drawer ready to open when needed?</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</si>
  <si>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Are they opening when lines are backed up?</t>
    </r>
  </si>
  <si>
    <t>KEY BOX</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</si>
  <si>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Is the key box kept locked and secured in the cash room?</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</si>
  <si>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Is the key inventory in the box accurate?</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</si>
  <si>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Logs Completed properly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</si>
  <si>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Is there a log listing all keys permanently issued to store management?</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</si>
  <si>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Each manager should have their own sheet</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</si>
  <si>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Use the log to verify at random 5 management members keys</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</si>
  <si>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Keys on log should match number of keys manager has on person</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</si>
  <si>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Is there is a log tracking all keys being given out from box?</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</si>
  <si>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Must record: Employee Name - Date &amp; Time Issued - Returned To - Given By</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</si>
  <si>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Verify there are no loose keys in desks or in the safe.</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</si>
  <si>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The Cash Room Mgr. &amp; Branch Mgr. only have the key for the key box</t>
    </r>
  </si>
  <si>
    <t>VENDING MACHINES (na if branches do not pull own money)</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</si>
  <si>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All money is pulled by 2 mgrs., counted in the cash room by 2 members of management.</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</si>
  <si>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Is there a log recording all vending fee income, money used to purchase supplies &amp; that the money is deposited?               </t>
    </r>
  </si>
  <si>
    <t>PRICE ADJUSTMENT REPORT SETTLEMENT</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</si>
  <si>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Review 3 Days from Previous 2 weeks</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</si>
  <si>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Report is printed daily for the previous day</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</si>
  <si>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Each line entry on the report has a corresponding PAJ Sticker</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</si>
  <si>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Each PAJ Sticker is properly completed with all required information and signatures.</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</si>
  <si>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Any missing PAJ forms require an investigation, a notation and action taken on report.</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</si>
  <si>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All notations are signed and approved by a senior manager (Who did not perform or approve the PAJ)</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</si>
  <si>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Reports not worked is an automatic finding to CASHROOM AUDIT.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</si>
  <si>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Notations not approved is a finding on the Gen Ops audit. </t>
    </r>
  </si>
  <si>
    <t>BANKING WEBSITE ACCESS</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</si>
  <si>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Verify that the Cash Room Manager can access all required banking websites</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</si>
  <si>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Not being able to access any one of the websites is a finding.</t>
    </r>
  </si>
  <si>
    <t>ACCOUNTING DEPARTMENT VERIFCATION</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</si>
  <si>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On day one of audit the auditor must contact the asst controller.  The asst controller will work with auditor to determine which items/transactions will be validated and accurate.</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</si>
  <si>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Verification of credit card settlement or specific transaction in Client line.  Controller will pick a random date.</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</si>
  <si>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Print and send to an Asst. Controller a bank website report to be audited.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</si>
  <si>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If the Cash Room Manager or ABM cannot do this, it is a finding.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</si>
  <si>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The report must tie out to JSS or have an explanation.</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</si>
  <si>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TBD- item as requested by controller could vary by branch but Cash Room Manager and a Senior Manager must show proficiency in the task.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</si>
  <si>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Verify that the branch has posted a current list of all contact names and email addresses for Credit Card issues, JP Morgan/Capital One issues, Garda/Dunbar pick up issues</t>
    </r>
  </si>
  <si>
    <t>Notes for Cash Room Manager:</t>
  </si>
  <si>
    <t>Verna</t>
  </si>
  <si>
    <t xml:space="preserve">                                                                         Jeff</t>
  </si>
  <si>
    <t>PHONE CALLS</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</si>
  <si>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Is the receptionist answering the phone in a courteous manner?</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</si>
  <si>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Is the receptionist checking the calls placed on hold within 45 seconds?</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</si>
  <si>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Receptionist is using Walkie Talkie to contact managers to alert them to calls until connected.</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</si>
  <si>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Verify that music is playing overhead and that corporate messages are playing</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</si>
  <si>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Verify that music and corporate messages are playing on the phone when on hold. </t>
    </r>
  </si>
  <si>
    <t>GREETING CUSTOMERS</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</si>
  <si>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Is the receptionist properly greeting customers entering the warehouse?</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</si>
  <si>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Is the receptionist friendly &amp; making eye contact with customer?</t>
    </r>
  </si>
  <si>
    <t>NEW CUSTOMER SIGN UPS</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</si>
  <si>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Is the receptionist calling the Senior Mgr. to offer a branch tour to all new customers?</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</si>
  <si>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Reception is signing up all valid business customers upon their first visit even if required tax exempt documents cannot be provided at the time of sign up.  </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</si>
  <si>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Customer will be made taxable until proper documents are provided and scanned to corp.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</si>
  <si>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Is reception using the latest enrollment with the new privacy policy</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</si>
  <si>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Are all applications initialed by customer on “Guarantee Line”?</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</si>
  <si>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Do all applications have member Signature, Printed Name &amp; Date on last page?</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</si>
  <si>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Is the privacy policy posted and visible to all customers scanning their arrival?</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</si>
  <si>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Are Privacy Policy Statements pre-printed and available upon request?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</si>
  <si>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Are receptionists paging a senior manager when they are unable to help a customer?  </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</si>
  <si>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No receptionist has the authority to tell a customer no regarding returns or membership.</t>
    </r>
  </si>
  <si>
    <t>SIC CODES</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</si>
  <si>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Verify there is a list of all the current SIC codes at the reception desk.</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</si>
  <si>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Is the receptionist using the correct SIC codes when signing up customers?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</si>
  <si>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Use the prior week’s 7-day report and verify all in branch sign ups where assigned the correct sic code.</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</si>
  <si>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Verify there are no sic 0's on the report for any in branch sign ups. Any zero is a finding.</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</si>
  <si>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Verify any sic 42 signups are food service and that there was not a more appropriate sic code to assign the customer to.  Any nonfood service sic 42 found is an automatic finding.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</si>
  <si>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All incorrect sic codes found are corrected immediately.</t>
    </r>
  </si>
  <si>
    <t>7 DAY REPORT (review 4 weeks)</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</si>
  <si>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Report should be run weekly from JSS for previous week (run on Mondays for last 7 days)</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</si>
  <si>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JSS-&gt;Reports-&gt;Cust Info-&gt;New Customers</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</si>
  <si>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Verify all customers on the report have full and complete information.  </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</si>
  <si>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Business Name, Address, City, State, Zip +4, Contact name, Phone</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</si>
  <si>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Fixes are notated on report</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</si>
  <si>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If any information is wrong use the original app, Google, USPS or call the customer to correct.</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</si>
  <si>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Any customer with a sic code of 0, 42 or 76 must be reviewed and corrected if necessary.  Using Google or call the customer determine the correct sic code and fix in JSS notate fix on report</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</si>
  <si>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All internet sign-ups that have not shopped must be contacted and report notated indicting customer was walked through membership completion or concerns for not shopping.</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</si>
  <si>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For all FMR sign ups that have not yet shopped you are to email the list to the FMR for follow-up.</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</si>
  <si>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For all walk-ins/in store loads that have not shopped you should call them and notate record of your conversation focusing on why they did not shop.  If the conversation leads to actionable info contact the appropriate manager in the branch to take over the call.</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</si>
  <si>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The reports are signed by team member that worked it</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</si>
  <si>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Choose 5 random customers that have notations from the receptionist indicating corrections have been made and verify the corrections in JSS.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</si>
  <si>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Pick two random customers who were called and verify that the contact took place.</t>
    </r>
  </si>
  <si>
    <t>PERSONAL GUARANTEES (PG) (review 10 customer files that received IOU or wrote check)</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</si>
  <si>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IOU Summary Report is printed and reviewed Daily</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</si>
  <si>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All customers under Credit Records Section with a balance have a PG on file and is properly reflected in JSS</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</si>
  <si>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NJ Check Summary Report is printed and reviewed Daily</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</si>
  <si>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All customers on Report have a PG on file and is properly reflected in JSS</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</si>
  <si>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Any customer given an IOU or who wrote a check that does not have a PG on file is appropriately recorded in JSS and approving Senior Manager has notated &amp; signed appropriate report</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</si>
  <si>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Any customer flagged in JSS as having a PG on file and does not have PG on file is a finding</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</si>
  <si>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Any PG on File not properly and completely filled out is a finding</t>
    </r>
  </si>
  <si>
    <t>PAPERWORK &amp; FILING</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</si>
  <si>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The customer file has a properly completed Blanket Certificate. If a copy of the Tax ID is available, it is attached as well (not Required).</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</si>
  <si>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If there is no blanket certificate or an incomplete certificate, verify the customer is being charged tax in the system.</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</si>
  <si>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No unnecessary items are contained in the file that are meant to pose as a tax-exempt documentation. Example; IRS/EIN/State Tax payer documents or application for tax exemption.</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</si>
  <si>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WEST COAST ONLY- Any customer signed up after December of 2006 had their resale or exempt number verified on the state website as valid.  Verify by checking for the initial of the person checking on the state website to verify the resale number is valid.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</si>
  <si>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Branch is scanning each tax document individually into the scanning system as per the regulations of the Branch's state.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</si>
  <si>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Branch is maintaining a pending file for all scanned tax documents.  </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</si>
  <si>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Reception is verifying that JSS has received and accepted the document before filing in the customer file.</t>
    </r>
  </si>
  <si>
    <t>ALCOHOL PURCHASES (review 5 random) [na if no alcohol]</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</si>
  <si>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There is a current un-expired liquor license on file.</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</si>
  <si>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The expiration date in JSS matches the expiration date on the license.</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</si>
  <si>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The license has a batch image ID number captured in JSS.</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</si>
  <si>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There is a copy of the cover page and the image type matches the license type on file</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</si>
  <si>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The license number on the cover sheet matches the customers actual license number.</t>
    </r>
  </si>
  <si>
    <t xml:space="preserve">TOBACCO PURCHASES (JETRO only) </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</si>
  <si>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There is a current un-expired Tobacco license on file.</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</si>
  <si>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The expiration date in JSS matches the expiration date on the License.</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</si>
  <si>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There is a copy of the cover page and the image type matches the License type on file</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</si>
  <si>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The License number on the cover sheet matches the customers actual license number</t>
    </r>
  </si>
  <si>
    <t>CHILD WAIVER FORMS</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</si>
  <si>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The child waiver form is being completed every time a child enters the warehouse.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</si>
  <si>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The completed forms must be kept on file at the branch for seven years.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</si>
  <si>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All required information (customer name, Customer Signature, Customer Number, Date and Branch Witness) must be filled in.</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</si>
  <si>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Branch maintains a file at reception by day for the previous year. Older may be moved to storage.</t>
    </r>
  </si>
  <si>
    <t>TEMPORARY NUMBER LOG</t>
  </si>
  <si>
    <t>More than 5 Temp numbers assigned due to changes in corporate policies</t>
  </si>
  <si>
    <r>
      <t xml:space="preserve">v</t>
    </r>
    <r>
      <rPr>
        <rFont val="Times New Roman"/>
        <b val="true"/>
        <i val="false"/>
        <strike val="false"/>
        <color rgb="FF000000"/>
        <sz val="7"/>
        <u val="none"/>
      </rPr>
      <t xml:space="preserve">  </t>
    </r>
    <r>
      <rPr>
        <rFont val="Arial"/>
        <b val="true"/>
        <i val="false"/>
        <strike val="false"/>
        <color rgb="FF000000"/>
        <sz val="10"/>
        <u val="none"/>
      </rPr>
      <t xml:space="preserve">All temporary numbers are set up as taxable in JSS.</t>
    </r>
  </si>
  <si>
    <r>
      <t xml:space="preserve">v</t>
    </r>
    <r>
      <rPr>
        <rFont val="Times New Roman"/>
        <b val="true"/>
        <i val="false"/>
        <strike val="false"/>
        <color rgb="FF000000"/>
        <sz val="7"/>
        <u val="none"/>
      </rPr>
      <t xml:space="preserve"> </t>
    </r>
    <r>
      <rPr>
        <rFont val="Arial"/>
        <b val="true"/>
        <i val="false"/>
        <strike val="false"/>
        <color rgb="FF000000"/>
        <sz val="10"/>
        <u val="none"/>
      </rPr>
      <t xml:space="preserve"> There are no temporary tax-exempt numbers set up in JSS.</t>
    </r>
  </si>
  <si>
    <r>
      <t xml:space="preserve">v</t>
    </r>
    <r>
      <rPr>
        <rFont val="Times New Roman"/>
        <b val="true"/>
        <i val="false"/>
        <strike val="false"/>
        <color rgb="FF000000"/>
        <sz val="7"/>
        <u val="none"/>
      </rPr>
      <t xml:space="preserve">  </t>
    </r>
    <r>
      <rPr>
        <rFont val="Arial"/>
        <b val="true"/>
        <i val="false"/>
        <strike val="false"/>
        <color rgb="FF000000"/>
        <sz val="10"/>
        <u val="none"/>
      </rPr>
      <t xml:space="preserve">There are no more than 5 temp numbers used for customers</t>
    </r>
  </si>
  <si>
    <r>
      <t xml:space="preserve">o</t>
    </r>
    <r>
      <rPr>
        <rFont val="Times New Roman"/>
        <b val="true"/>
        <i val="false"/>
        <strike val="false"/>
        <color rgb="FF000000"/>
        <sz val="7"/>
        <u val="none"/>
      </rPr>
      <t xml:space="preserve">   </t>
    </r>
    <r>
      <rPr>
        <rFont val="Arial"/>
        <b val="true"/>
        <i val="false"/>
        <strike val="false"/>
        <color rgb="FF000000"/>
        <sz val="10"/>
        <u val="none"/>
      </rPr>
      <t xml:space="preserve">Temp numbers should be rotated for each customer</t>
    </r>
  </si>
  <si>
    <r>
      <t xml:space="preserve">o</t>
    </r>
    <r>
      <rPr>
        <rFont val="Times New Roman"/>
        <b val="true"/>
        <i val="false"/>
        <strike val="false"/>
        <color rgb="FF000000"/>
        <sz val="7"/>
        <u val="none"/>
      </rPr>
      <t xml:space="preserve">   </t>
    </r>
    <r>
      <rPr>
        <rFont val="Arial"/>
        <b val="true"/>
        <i val="false"/>
        <strike val="false"/>
        <color rgb="FF000000"/>
        <sz val="10"/>
        <u val="none"/>
      </rPr>
      <t xml:space="preserve">Only Approved Employees, Approved Vendors &amp; Senior Manager Approved Non-Customers are issued Temp Numbers</t>
    </r>
  </si>
  <si>
    <r>
      <t xml:space="preserve">v</t>
    </r>
    <r>
      <rPr>
        <rFont val="Times New Roman"/>
        <b val="true"/>
        <i val="false"/>
        <strike val="false"/>
        <color rgb="FF000000"/>
        <sz val="7"/>
        <u val="none"/>
      </rPr>
      <t xml:space="preserve">  </t>
    </r>
    <r>
      <rPr>
        <rFont val="Arial"/>
        <b val="true"/>
        <i val="false"/>
        <strike val="false"/>
        <color rgb="FF000000"/>
        <sz val="10"/>
        <u val="none"/>
      </rPr>
      <t xml:space="preserve">All new Qualified Businesses are expected to open a membership made taxable until reseller or tax-exempt documents are provided by customer</t>
    </r>
  </si>
  <si>
    <r>
      <t xml:space="preserve">v</t>
    </r>
    <r>
      <rPr>
        <rFont val="Times New Roman"/>
        <b val="true"/>
        <i val="false"/>
        <strike val="false"/>
        <color rgb="FF000000"/>
        <sz val="7"/>
        <u val="none"/>
      </rPr>
      <t xml:space="preserve">  </t>
    </r>
    <r>
      <rPr>
        <rFont val="Arial"/>
        <b val="true"/>
        <i val="false"/>
        <strike val="false"/>
        <color rgb="FF000000"/>
        <sz val="10"/>
        <u val="none"/>
      </rPr>
      <t xml:space="preserve">Randomly choose 3 temporary taxable customer numbers and run the purchase history for each for the last 30 days.  Verify that each purchase has a corresponding entry in the temporary customer tracking log.</t>
    </r>
  </si>
  <si>
    <t>PRODUCT RECALL NOTICE</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</si>
  <si>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An example of the 'Product Recall Notice' is posted at the fax with "BRING TO MANAGERS ATTENTION IMMEDIATELY" notated on the sheet.</t>
    </r>
  </si>
  <si>
    <t>CONDITION OF ENTRANCE/MATS</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</si>
  <si>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The mats at the entrance are straight and not a tripping hazard.</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</si>
  <si>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There are no unattended spills or wet spots.</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</si>
  <si>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The coffee station is being maintained clean and is in good working order.</t>
    </r>
  </si>
  <si>
    <t>VENDOR/VISITOR SIGN-IN LOG</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</si>
  <si>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There is a visitor and a vendor sign in book at the reception desk</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</si>
  <si>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If a vendor/visitor is observed in the branch, verify they have signed the log.</t>
    </r>
  </si>
  <si>
    <t>CALL-IN LOG</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</si>
  <si>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The receptionist is logging all sick calls as they come in.</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</si>
  <si>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The sick log is turned into HR daily and no one on the sick log has an active work punch</t>
    </r>
  </si>
  <si>
    <t>EXIT CONTROL</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</si>
  <si>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No one is exiting from the entrance.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</si>
  <si>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Scanner is set to only allow the door to open into the branch.</t>
    </r>
  </si>
  <si>
    <t>SALES FLYERS</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</si>
  <si>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All current sales flyers and special sheets are available at the reception counter.</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</si>
  <si>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No old or expired flyers are found available to customers.</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</si>
  <si>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All Ad corrections are posted and visible to Customers.</t>
    </r>
  </si>
  <si>
    <t>CUSTOMER SCANNING</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</si>
  <si>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All customers entering the warehouse scan their customer card or give their number.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</si>
  <si>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If a customer is verbally giving his/her number, the receptionist must ask for business name and address to verify validity of person shopping.</t>
    </r>
  </si>
  <si>
    <t>LICENSE/COMPANY POSTING REQUIREMENT</t>
  </si>
  <si>
    <t>Missing ABM HACCP Certificate. Addressed</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</si>
  <si>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Verify the Branch resale license is posted and current.</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</si>
  <si>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Verify all other required Licenses (varies by state) are posted and current.</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</si>
  <si>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All Employee HACCP and Food Safety Certifications must be posted.</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</si>
  <si>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Service Animal Policy posted at entrance</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</si>
  <si>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Customer Safety Flyer (WEAR APPROPRIATE SHOES FLYER) is posted at reception and at the customer entrance and exit of the branch.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</si>
  <si>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Certificate of Conformance" (thermometer calibration certificate)   </t>
    </r>
  </si>
  <si>
    <t>RETURN PROCESS</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</si>
  <si>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All customer returns are being processed at reception.</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</si>
  <si>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All returned items at reception at time of audit have properly completed paperwork.</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</si>
  <si>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Properly includes: Customers hand written phone number, Customer Signature, processed by signature, Perishable Restock signature (if applies) the item returned matches the item processed,</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</si>
  <si>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Random weight returned matches item, case and unit returns match quantizes returned.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</si>
  <si>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All items at reception are pending approval at the time of the inspection and are active in the review return screen. (previously approved items must be removed from reception once approved)</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</si>
  <si>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All sellable perishables are approved and returned within 15 minutes of processing the return.</t>
    </r>
  </si>
  <si>
    <t xml:space="preserve">  </t>
  </si>
  <si>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(Exception: Any perishable manager can sign a "Receipt Details Receipt" to return a perishable item to be compliant with the 15-minute rule) this signature will service as proof that the merchandise was returned when a Senior manager performs the "Review Return" function in JSS.</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</si>
  <si>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Any return performed at any PC other than Reception is immediately approved by a senior manager.</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</si>
  <si>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Access the "Review approval" screen and verify that there are no returns from previous days still pending in the system.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</si>
  <si>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Verify that the senior managers are approving returns throughout the day and are not allowing an excessive amount of returns to accumulate. Verify that all returns are approved and restocked or damaged at days end.  More than 2 U-boats of returns found at reception is a finding.</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</si>
  <si>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Validate that any return indicated as damaged is being recorded on a damage sheet either at reception or in the department.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</si>
  <si>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All perishable returns have been signed off on by the customer attesting that they maintained proper storage and transportation temperatures while the product was in their possession.  If the customer did not sign, verify the item was damaged out of the branch inventory the same day.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</si>
  <si>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All returns have a reason for the return written on the return slip.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</si>
  <si>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All wine and spirit returns must be done within 10 days of purchase.  (14 in NY)</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</si>
  <si>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All wine and spirit returns must be approved by a senior manager even if the system does not force an approval.</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</si>
  <si>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All wine and spirit returns must be immediately returned to their department. </t>
    </r>
  </si>
  <si>
    <t>ACCUMULATION OF RETURNS/GO BACKS</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</si>
  <si>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There is no clutter or accumulation of "go-backs" at the reception area that can cause a hazard for customers or employees.</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</si>
  <si>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If there is a perishable return, it's restocked or damaged within 15 minutes of receipt.  </t>
    </r>
  </si>
  <si>
    <t>FIRST AID KIT</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</si>
  <si>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There is a fully stocked First Aid Kit located within 15 feet of the reception area.</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</si>
  <si>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There is no medicine of any kind in the kit.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</si>
  <si>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The First aid kit has each of the following contained in the kit. </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</si>
  <si>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[Rolled Gauze] [Forceps/Tweezers] [Scissor] [Band Aids] [Antibiotic Ointment] [Eye wash cups] [Alcohol Swabs] [Cold Pack] [Sterile Pads] [Eye Wash] [Burn Cream] [Antiseptic wipes] [Tape Roll]</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</si>
  <si>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Nothing is expired!</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</si>
  <si>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More than one (1) item missing or expired results in a loss of points.</t>
    </r>
  </si>
  <si>
    <t>NOTES FOR RECEPTION</t>
  </si>
  <si>
    <t xml:space="preserve">Patience </t>
  </si>
  <si>
    <t>Jesus Algarin</t>
  </si>
  <si>
    <t>[SMILE]  [GREET] [PROCESS]  [THANK]</t>
  </si>
  <si>
    <t>CUSTOMER SERVICE OPERATIONS</t>
  </si>
  <si>
    <t>CASHIER CUSTOMER SERVICE</t>
  </si>
  <si>
    <r>
      <t xml:space="preserve">v</t>
    </r>
    <r>
      <rPr>
        <rFont val="Times New Roman"/>
        <b val="false"/>
        <i val="false"/>
        <strike val="false"/>
        <color rgb="FF000000"/>
        <sz val="7"/>
        <u val="none"/>
      </rPr>
      <t xml:space="preserve">  </t>
    </r>
    <r>
      <rPr>
        <rFont val="Calibri"/>
        <b val="true"/>
        <i val="false"/>
        <strike val="false"/>
        <color rgb="FF000000"/>
        <sz val="11"/>
        <u val="none"/>
      </rPr>
      <t xml:space="preserve">Are all customers being greeted &amp; thanked by checkers, cashiers and door supervisors?</t>
    </r>
  </si>
  <si>
    <r>
      <t xml:space="preserve">v</t>
    </r>
    <r>
      <rPr>
        <rFont val="Times New Roman"/>
        <b val="false"/>
        <i val="false"/>
        <strike val="false"/>
        <color rgb="FF000000"/>
        <sz val="7"/>
        <u val="none"/>
      </rPr>
      <t xml:space="preserve">  </t>
    </r>
    <r>
      <rPr>
        <rFont val="Calibri"/>
        <b val="true"/>
        <i val="false"/>
        <strike val="false"/>
        <color rgb="FF000000"/>
        <sz val="11"/>
        <u val="none"/>
      </rPr>
      <t xml:space="preserve">Are any front-end associates rude or ignoring customers?</t>
    </r>
  </si>
  <si>
    <r>
      <t xml:space="preserve">v</t>
    </r>
    <r>
      <rPr>
        <rFont val="Times New Roman"/>
        <b val="false"/>
        <i val="false"/>
        <strike val="false"/>
        <color rgb="FF000000"/>
        <sz val="7"/>
        <u val="none"/>
      </rPr>
      <t xml:space="preserve">  </t>
    </r>
    <r>
      <rPr>
        <rFont val="Calibri"/>
        <b val="true"/>
        <i val="false"/>
        <strike val="false"/>
        <color rgb="FF000000"/>
        <sz val="11"/>
        <u val="none"/>
      </rPr>
      <t xml:space="preserve">Are cashiers in front of the register greeting all customers when not ringing?</t>
    </r>
  </si>
  <si>
    <t>FRONT END READINESS</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</si>
  <si>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Are all registers in good working order and turned on?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</si>
  <si>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Is there an open ticket in MIS or other repair request for broken registers?</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</si>
  <si>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All supervisors have a cash drawer ready to be a backup when lines begin to build up?</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</si>
  <si>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Verify that exit door is flowing properly (no customers waiting extended periods of time to be checked out)</t>
    </r>
  </si>
  <si>
    <t>SUPERVISOR'S COMMAND OF FRONT END</t>
  </si>
  <si>
    <r>
      <t xml:space="preserve">v</t>
    </r>
    <r>
      <rPr>
        <rFont val="Times New Roman"/>
        <b val="false"/>
        <i val="false"/>
        <strike val="false"/>
        <color rgb="FF000000"/>
        <sz val="7"/>
        <u val="none"/>
      </rPr>
      <t xml:space="preserve">  </t>
    </r>
    <r>
      <rPr>
        <rFont val="Calibri"/>
        <b val="true"/>
        <i val="false"/>
        <strike val="false"/>
        <color rgb="FF000000"/>
        <sz val="11"/>
        <u val="none"/>
      </rPr>
      <t xml:space="preserve">Front End Mgr./Supervisors are reacting quickly to building lines</t>
    </r>
  </si>
  <si>
    <r>
      <t xml:space="preserve">o</t>
    </r>
    <r>
      <rPr>
        <rFont val="Times New Roman"/>
        <b val="false"/>
        <i val="false"/>
        <strike val="false"/>
        <color rgb="FF000000"/>
        <sz val="7"/>
        <u val="none"/>
      </rPr>
      <t xml:space="preserve">   </t>
    </r>
    <r>
      <rPr>
        <rFont val="Calibri"/>
        <b val="true"/>
        <i val="false"/>
        <strike val="false"/>
        <color rgb="FF000000"/>
        <sz val="11"/>
        <u val="none"/>
      </rPr>
      <t xml:space="preserve">Are all cash registers open? (If not open are they being opened quickly?)</t>
    </r>
  </si>
  <si>
    <r>
      <t xml:space="preserve">o</t>
    </r>
    <r>
      <rPr>
        <rFont val="Times New Roman"/>
        <b val="false"/>
        <i val="false"/>
        <strike val="false"/>
        <color rgb="FF000000"/>
        <sz val="7"/>
        <u val="none"/>
      </rPr>
      <t xml:space="preserve">   </t>
    </r>
    <r>
      <rPr>
        <rFont val="Calibri"/>
        <b val="true"/>
        <i val="false"/>
        <strike val="false"/>
        <color rgb="FF000000"/>
        <sz val="11"/>
        <u val="none"/>
      </rPr>
      <t xml:space="preserve">Are customers being moved to shorter lines?</t>
    </r>
  </si>
  <si>
    <r>
      <t xml:space="preserve">o</t>
    </r>
    <r>
      <rPr>
        <rFont val="Times New Roman"/>
        <b val="false"/>
        <i val="false"/>
        <strike val="false"/>
        <color rgb="FF000000"/>
        <sz val="7"/>
        <u val="none"/>
      </rPr>
      <t xml:space="preserve">   </t>
    </r>
    <r>
      <rPr>
        <rFont val="Calibri"/>
        <b val="true"/>
        <i val="false"/>
        <strike val="false"/>
        <color rgb="FF000000"/>
        <sz val="11"/>
        <u val="none"/>
      </rPr>
      <t xml:space="preserve">Is the front-end staff making customers aware that their register is open?</t>
    </r>
  </si>
  <si>
    <r>
      <t xml:space="preserve">v</t>
    </r>
    <r>
      <rPr>
        <rFont val="Times New Roman"/>
        <b val="false"/>
        <i val="false"/>
        <strike val="false"/>
        <color rgb="FF000000"/>
        <sz val="7"/>
        <u val="none"/>
      </rPr>
      <t xml:space="preserve">  </t>
    </r>
    <r>
      <rPr>
        <rFont val="Calibri"/>
        <b val="true"/>
        <i val="false"/>
        <strike val="false"/>
        <color rgb="FF000000"/>
        <sz val="11"/>
        <u val="none"/>
      </rPr>
      <t xml:space="preserve">Are crossed trained cashiers banked to address lines when they exceed the minimum wait time standard &amp; listed on the front-end schedule for the day?</t>
    </r>
  </si>
  <si>
    <r>
      <t xml:space="preserve">v</t>
    </r>
    <r>
      <rPr>
        <rFont val="Times New Roman"/>
        <b val="false"/>
        <i val="false"/>
        <strike val="false"/>
        <color rgb="FF000000"/>
        <sz val="7"/>
        <u val="none"/>
      </rPr>
      <t xml:space="preserve">  </t>
    </r>
    <r>
      <rPr>
        <rFont val="Calibri"/>
        <b val="true"/>
        <i val="false"/>
        <strike val="false"/>
        <color rgb="FF000000"/>
        <sz val="11"/>
        <u val="none"/>
      </rPr>
      <t xml:space="preserve">The ready the cart program is being used to set up carts for quick processing and soft blitzing.</t>
    </r>
  </si>
  <si>
    <r>
      <t xml:space="preserve">v</t>
    </r>
    <r>
      <rPr>
        <rFont val="Times New Roman"/>
        <b val="false"/>
        <i val="false"/>
        <strike val="false"/>
        <color rgb="FF000000"/>
        <sz val="7"/>
        <u val="none"/>
      </rPr>
      <t xml:space="preserve">  </t>
    </r>
    <r>
      <rPr>
        <rFont val="Calibri"/>
        <b val="true"/>
        <i val="false"/>
        <strike val="false"/>
        <color rgb="FF000000"/>
        <sz val="11"/>
        <u val="none"/>
      </rPr>
      <t xml:space="preserve">Do Front end Supervisors understand why/what items are on manager ID and are checking them properly and not just turning a key to clear the transaction. There are 15 or less items on manager ID in total. </t>
    </r>
  </si>
  <si>
    <r>
      <t xml:space="preserve">v</t>
    </r>
    <r>
      <rPr>
        <rFont val="Times New Roman"/>
        <b val="false"/>
        <i val="false"/>
        <strike val="false"/>
        <color rgb="FF000000"/>
        <sz val="7"/>
        <u val="none"/>
      </rPr>
      <t xml:space="preserve">  </t>
    </r>
    <r>
      <rPr>
        <rFont val="Calibri"/>
        <b val="true"/>
        <i val="false"/>
        <strike val="false"/>
        <color rgb="FF000000"/>
        <sz val="11"/>
        <u val="none"/>
      </rPr>
      <t xml:space="preserve">Minimum wait time rule: More than one customer being processed, and two customer waiting requires additional line(s) to be opened until all registered are opened.</t>
    </r>
  </si>
  <si>
    <t>FRONT END SUPERVISORS</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</si>
  <si>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Are supervisors involved in processing and checking orders at all times? </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</si>
  <si>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Are supervisors just standing at the podium waiting to give out numbers?</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</si>
  <si>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Are supervisors encouraging scanning by helping the cashier's breakdown the U-boats?</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</si>
  <si>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Are supervisors checking random weight items, cases that look open and high-ticket items while product is being rung up?</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</si>
  <si>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Verify that no cashiers or supervisors are ringing on another employee’s number.</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</si>
  <si>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Verify that no Fes or members of management are sharing keys or allowing other employs to use their password for any reason.  Sharing of keys or passwords are grounds for immediate termination.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</si>
  <si>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Run a permission by position report on the server.  Verify that only senior managers and Regional approved Department managers have access to senior manager functions.  </t>
    </r>
  </si>
  <si>
    <t>U-BOAT/CART COLLECTION &amp; SAFETY</t>
  </si>
  <si>
    <r>
      <t xml:space="preserve">v</t>
    </r>
    <r>
      <rPr>
        <rFont val="Times New Roman"/>
        <b val="false"/>
        <i val="false"/>
        <strike val="false"/>
        <color rgb="FF000000"/>
        <sz val="7"/>
        <u val="none"/>
      </rPr>
      <t xml:space="preserve">  </t>
    </r>
    <r>
      <rPr>
        <rFont val="Calibri"/>
        <b val="true"/>
        <i val="false"/>
        <strike val="false"/>
        <color rgb="FF000000"/>
        <sz val="11"/>
        <u val="none"/>
      </rPr>
      <t xml:space="preserve">Are U-boats/carts collected in a timely manner? </t>
    </r>
  </si>
  <si>
    <r>
      <t xml:space="preserve">v</t>
    </r>
    <r>
      <rPr>
        <rFont val="Times New Roman"/>
        <b val="false"/>
        <i val="false"/>
        <strike val="false"/>
        <color rgb="FF000000"/>
        <sz val="7"/>
        <u val="none"/>
      </rPr>
      <t xml:space="preserve">  </t>
    </r>
    <r>
      <rPr>
        <rFont val="Calibri"/>
        <b val="true"/>
        <i val="false"/>
        <strike val="false"/>
        <color rgb="FF000000"/>
        <sz val="11"/>
        <u val="none"/>
      </rPr>
      <t xml:space="preserve">Are the U-boat/cart collectors wearing reflective safety vest?</t>
    </r>
  </si>
  <si>
    <r>
      <t xml:space="preserve">v</t>
    </r>
    <r>
      <rPr>
        <rFont val="Times New Roman"/>
        <b val="false"/>
        <i val="false"/>
        <strike val="false"/>
        <color rgb="FF000000"/>
        <sz val="7"/>
        <u val="none"/>
      </rPr>
      <t xml:space="preserve">  </t>
    </r>
    <r>
      <rPr>
        <rFont val="Calibri"/>
        <b val="true"/>
        <i val="false"/>
        <strike val="false"/>
        <color rgb="FF000000"/>
        <sz val="11"/>
        <u val="none"/>
      </rPr>
      <t xml:space="preserve">Any employee seen collecting U-boats/carts without a reflective vest is a finding.  </t>
    </r>
  </si>
  <si>
    <t>PARKING LOT CLEANLINESS</t>
  </si>
  <si>
    <t>Parking Lot needs cleaning, debriss and garbage around lot</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</si>
  <si>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Is the parking lot clean and free of debris?</t>
    </r>
  </si>
  <si>
    <t>RECEIPT VERIFICATION</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</si>
  <si>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Is there a supervisor at the door at all times?</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</si>
  <si>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Is the current supervisor signed in the "Security Door Log"? Every time there is an employee change it is signed off in the log?</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</si>
  <si>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When checking receipts</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</si>
  <si>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The current date is verified.</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</si>
  <si>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Verify that cases are not rung up as units or units as cases.</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</si>
  <si>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Checking all cases that appear to be tampered with.</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</si>
  <si>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Verify the actual weight label on random weight items to the weight on receipt for accuracy.</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</si>
  <si>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U-boat count vs. receipt matches and all receipts exiting building are signed.</t>
    </r>
  </si>
  <si>
    <t>(JETRO STORES ONLY ALSO VERIFY)</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</si>
  <si>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Customer number matches on all the receipts.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</si>
  <si>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Number of checker receipts equals the amount on the paid cashier receipt.</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</si>
  <si>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Each receipt has the U-boat number and stamped as paid.</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</si>
  <si>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Number of U-boats equals amount of receipts.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</si>
  <si>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All receipts are signed by supervisor.</t>
    </r>
  </si>
  <si>
    <t>IF 2 WAITING - OPEN A LINE                         IF 2 WAITING - OPEN A LINE                         IF 2 WAITING - OPEN A LINE</t>
  </si>
  <si>
    <t>DOOR SECURITY FOR PALLETIZED PRODUCTS</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</si>
  <si>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Is the "Customer Palletized Product Log" being used?</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</si>
  <si>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Are all pallets, invoiced items or pre checked orders piece counted as they exit the branch?</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</si>
  <si>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Are all pallets properly invoiced or rung at the register prior to leaving the building?</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</si>
  <si>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Sale of Chep pallets (UPC # 6691350111, item # 50111)</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</si>
  <si>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All customers are charged $20.00 for every Chep pallet that leaves the branch.</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</si>
  <si>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If a customer has their own "Chep Account" the branch is using the "Transfer Out" function on the Chep website.</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</si>
  <si>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Make sure that when Chep pallets are refunded at the branch level we only return what the customer has purchased. Do not refund more pallets than purchased.</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</si>
  <si>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Is the pallet type chart posted on the front end for quick reference?</t>
    </r>
  </si>
  <si>
    <t>TEST CHECKS</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</si>
  <si>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Randomly choose 1 week of 3 Test Check Logs and verify that 5 test checks per done by each Manager &amp; Supervisor on Duty every day</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</si>
  <si>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Are all test checks directed by Front End Management?</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</si>
  <si>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(We require test checks to be directed by senior mgrs. at our peak times throughout the day)</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</si>
  <si>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Review the process, perform a test check with senior management and front-end supervisors.</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</si>
  <si>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Spot check information recorded for Test Checks in JSS. </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</si>
  <si>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Did the customer shop? Are the piece counts Accurate?</t>
    </r>
  </si>
  <si>
    <t>CASH DRAWER VERIFICATION</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</si>
  <si>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Review a random five (5) cashier drawers, verify the till is a total of $50.00.</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</si>
  <si>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Has the cashier counted and signed the till prior to use?</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</si>
  <si>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Do the managers change drawer have the correct amount of money in it?</t>
    </r>
  </si>
  <si>
    <t>ALPHA LOOKUP &amp; AUTHORIZED UPC BOOKS</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</si>
  <si>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ONLY Supervisors should do alpha look-up, carry a book with barcodes or give out numbers.</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</si>
  <si>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Verify there are no unauthorized cheat sheets in use and only the regional approved UPC book is being used and is not in possession of the cashiers.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</si>
  <si>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When a FES is running register, they should not be using their own book to scan UPCs.</t>
    </r>
  </si>
  <si>
    <t>UPC SCANNING ISSUES</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</si>
  <si>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Branch is utilizing the JSS Keyed at POS report to identify UPC scanning issues</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</si>
  <si>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Branch has a current UPC change form available.</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</si>
  <si>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Branch is using the correct UPC Thermal Printer procedures to complete UPC Change Form.</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</si>
  <si>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Previously sent UPC change requests are filed, reviewed for completion (HIGHLIGHTED) when unable to resolve UPC issue, branch is blaster labeling un-scannable product.</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</si>
  <si>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UPC Change forms should be scanned a minimum of two times a week.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</si>
  <si>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Branch is sending pictures of all UPCs that need to be changed with their UPC change log.</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</si>
  <si>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Pictures of items with no bar code on the case or unit are being emailed to buyer.</t>
    </r>
  </si>
  <si>
    <t>CASHIER OBSERVATION (manual key)</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</si>
  <si>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There are no cashiers keying in items that clearly scan.</t>
    </r>
  </si>
  <si>
    <t>CASHIER OBSERVATION (view display)</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</si>
  <si>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All cashiers are viewing the register display:</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</si>
  <si>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When scanning Random Weight Products verifying item and weight.</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</si>
  <si>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When scanning products with blaster labels verifying product is correct.</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</si>
  <si>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Can the cashiers explain why they are required to do this?</t>
    </r>
  </si>
  <si>
    <t>CASHIER OBSERVATION (item marking)</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</si>
  <si>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Everyone who is ringing uses a red/black marker to check off items as they are scanned.</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</si>
  <si>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Are cart to cart transfers done where required by region or markers not in use.</t>
    </r>
  </si>
  <si>
    <t>CASHIER OBSERVATIONS (multiple U-boats/carts)</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</si>
  <si>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(JETRO) Order was totaled and U-boat/cart number is written on each receipt.</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</si>
  <si>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(RD) Order was sub-totaled after each U-boat/cart.</t>
    </r>
  </si>
  <si>
    <t>ERROR RECORDING</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</si>
  <si>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Checker/Cashier errors;</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</si>
  <si>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Each week the branch is tracking errors on a log by quantity and dollar amount.</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</si>
  <si>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Corrective action is taken for all incidents based on our "Error &amp; Standards Policy"</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</si>
  <si>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Log is posted and visible to all checkers and cashiers.</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</si>
  <si>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All corrective consultations are given in a timely manner and signed by all parties involved.</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</si>
  <si>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Cashiers on a final warned must be retrained &amp; certified</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</si>
  <si>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Review the Supervisors Error Tracker and validate completion of wily spreadsheet.</t>
    </r>
  </si>
  <si>
    <t xml:space="preserve">CUSTOMER NUMBER USAGE </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</si>
  <si>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Customer Numbers are only to be used by Customer making purchase</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</si>
  <si>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Customers may not use other Customers’ numbers</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</si>
  <si>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Jobbers must have their own customer number &amp; if receiving preferred pricing must link to their customer using a valid Jetro/RD customer number</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</si>
  <si>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Temp Numbers are only to be used for approved employee purchases, approved vendor purchases, and Senior Manager approved non-member purchases</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</si>
  <si>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All transactions made with Temp Numbers are to be taxable</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</si>
  <si>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All transactions made with Temp Numbers are to be on the Temp Number Log</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</si>
  <si>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All transactions made with a Temp Number are to be paid with Cash, Debit or Credit Only</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</si>
  <si>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Credit Card must be captured in a Chip Reader Only</t>
    </r>
  </si>
  <si>
    <t>CLICK &amp; COLLECT REPORTS</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</si>
  <si>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The Completed Order Report is printed daily &amp; kept with closing paperwork in Cash Room</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</si>
  <si>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Verify there is a completely filled out Pickup Order Signoff Slip from the POS signed by the customer once the order is picked-up for each order completed that day attached to report</t>
    </r>
  </si>
  <si>
    <t>HYPERCOM &amp; CELLUAR BACK-UP MACHINE</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</si>
  <si>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Verify the cellular back up is maintained in the Cashroom safe until it is needed.</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</si>
  <si>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Verify that both the Hypercom and Cellular backups are batched daily when used.</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</si>
  <si>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Batch both machines when performing audit.  Any evidence of old transactions in the machines is a finding.</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</si>
  <si>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Verify that the FD 200 check verification scanner is operational, and branch is scanning checks that are over check limit or any unusual large purchases where a check is used as form of payment</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</si>
  <si>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Verify that no credit cards being processed by the branch is keyed manually. If an active customers card will not process because of a bad chip at pos the transaction must be moved to the Hypercom or mobile CC reader.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</si>
  <si>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If the Hypercom or mobile CC reader indicates the chip must be read and it cannot be read the customer should be informed that we will require another form of payment.  If the Hypercom or mobile reader allows the card to be swiped payment may be accepted.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</si>
  <si>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If the branch is witnessed manually keying a credit card and an approved token code is not being used it is an automatic finding and must be immediately reported to the Regional Manager for investigation.</t>
    </r>
  </si>
  <si>
    <t>CHECK INFORMATION</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</si>
  <si>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Customer Signature</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</si>
  <si>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Correct Date</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</si>
  <si>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Matching Numeric and Written Amounts</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</si>
  <si>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Cashier Number/Initial</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</si>
  <si>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Printed Business Name matching Account Name</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</si>
  <si>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Phone Number</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</si>
  <si>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Customer Number</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</si>
  <si>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Driver’s License Number &amp; expiration Date</t>
    </r>
  </si>
  <si>
    <t>PRODUCT HANDLING</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</si>
  <si>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Are all returned/left behind perishables returned to their dept. within 15 minutes of receipt.</t>
    </r>
  </si>
  <si>
    <r>
      <t xml:space="preserve">v </t>
    </r>
    <r>
      <rPr>
        <rFont val="Arial"/>
        <b val="true"/>
        <i val="false"/>
        <strike val="false"/>
        <color rgb="FF000000"/>
        <sz val="10"/>
        <u val="none"/>
      </rPr>
      <t xml:space="preserve">Is there a U-boat/cart set up for damages, sellable returns and bad stock?</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</si>
  <si>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All damages are processed through POS then taken to the compactor immediately for discarding.</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</si>
  <si>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If any damages are not processed through POS, they are written on a damage sheet with the adjustment signed by person performing adjustment attached.</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</si>
  <si>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Damage Sheets are submitted to manager/IC daily for processing</t>
    </r>
  </si>
  <si>
    <t>CHECK STAND MATERIAL</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</si>
  <si>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All check stands must have the following:</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</si>
  <si>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Store directory</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</si>
  <si>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Most current flyer is available</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</si>
  <si>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Random hot sheets and sale signs posted.</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</si>
  <si>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All 4 KIK educational brochures</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</si>
  <si>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PCI Compliance Poster - Front End is posted @ each podium in branch</t>
    </r>
  </si>
  <si>
    <t>CASHIER CERTIFICATION</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</si>
  <si>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All cashiers/checkers have been certified using the cashier training program within 5 days of being hired.</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</si>
  <si>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Are all cashier certificates in one file ready for review?</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</si>
  <si>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Only certificates need to be in this file, rest of training materials go in employee file</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</si>
  <si>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All cashiers on "Final Warning" have been "Re-Certified"?</t>
    </r>
  </si>
  <si>
    <t>SHELLFISH LOGS (WA, OR, NY, CA and TX only)</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</si>
  <si>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Is branch running the "Shellfish Sales Log" daily?</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</si>
  <si>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Do all issued &amp; retained tags have a customer number on them?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</si>
  <si>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Do all tags retained match what is on report and filed by day with tags stapled to report?</t>
    </r>
  </si>
  <si>
    <t>REGISTER/LRT LOG</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</si>
  <si>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Log with Model # &amp; Serial # and number of registers.</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</si>
  <si>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Verify there are no missing or broken register components on the front end.</t>
    </r>
  </si>
  <si>
    <t>BROKEN POS EQUIPMENT</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</si>
  <si>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Validate any broken register was sent to Illinois register for repair. Email w/ RMA from Illinois as proof</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</si>
  <si>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Is there a "Broken POS Equipment Log" available tracking Type of Equipment, Serial #, Date Requested, Date Received, RMA #</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</si>
  <si>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All currently broken equipment must be listed on this log</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</si>
  <si>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Is the Equipment Check List Form competed daily and weekly and available for review?</t>
    </r>
  </si>
  <si>
    <t>DOOR SECURITY</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</si>
  <si>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All employee bags, coats &amp; freezer suits are being checked.</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</si>
  <si>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All customer backpacks &amp; bags are checked. </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</si>
  <si>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Customer purses cannot be checked</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</si>
  <si>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No purses, personal bags or back packs are to be stored at the registers</t>
    </r>
  </si>
  <si>
    <t>SAFETY VIOLATIONS</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</si>
  <si>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Were any safety violations observed while auditing the Front End? </t>
    </r>
  </si>
  <si>
    <t>sa</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</si>
  <si>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Wet floor sign readily available.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</si>
  <si>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If no violations observed the question becomes N/A.</t>
    </r>
  </si>
  <si>
    <t>SAFETY MATS</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</si>
  <si>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Does every cashier/checker terminal have an anti-fatigue mat?</t>
    </r>
  </si>
  <si>
    <t>MSS Log: Review the current and previous month</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</si>
  <si>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MSS LOG BEING SIGNED AS COMPLETED AND NOT ACTUALLY DONE IS AN AUTOMATIC FINDING SUBJECT TO LOSING ALL FOOD SAFETY POINTS ON THE DEPARTMENT AUDIT.</t>
    </r>
  </si>
  <si>
    <t>KEEP IT KOOL (KIK) (na if temps under 80 degrees)</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</si>
  <si>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If the temperature exceeds 80 degrees are the cashiers suggesting "Keep It Kool" products gel packs?</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</si>
  <si>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Are yellow bags being tied to the U-boat to alert door guard that they must direct the customer to KIK gel packs.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</si>
  <si>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Is the inside "KIK" display fully stocked? Does it have the "KIK" banner and signage?</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</si>
  <si>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Are the educational brochures all (4) available on display?</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</si>
  <si>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Are all cashier and front-end personnel wearing "Keep It Kool" Buttons OR Shirts?</t>
    </r>
  </si>
  <si>
    <t>Notes for Front End Manager:</t>
  </si>
  <si>
    <t xml:space="preserve">Jasmine             </t>
  </si>
  <si>
    <t xml:space="preserve">                                                                    Jeff    </t>
  </si>
  <si>
    <t>RECEIVING [STOP SHRINK BEFORE IT STARTS]</t>
  </si>
  <si>
    <t>OPERATIONS SECURITY</t>
  </si>
  <si>
    <t>RECEIVING DOOR SECURITY</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</si>
  <si>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Are all receiving doors not in use locked and alarmed when the dock is left unattended?</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</si>
  <si>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All exits are secured when a manager is not present on the dock.</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</si>
  <si>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The only people allowed to use receiving doors are: </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</si>
  <si>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[Truck drivers] [Receiving Managers] [Senior Mgrs.]  [JETRO/RD Drivers]</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</si>
  <si>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All drop trailers are pin locked regardless. (inc pallet trailers)</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</si>
  <si>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Employees are not using receiving doors to enter and exit building.</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</si>
  <si>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The dock is always manned by a member of management when receiving.</t>
    </r>
  </si>
  <si>
    <t>TRASH COMPACTOR</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</si>
  <si>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When in use (garbage is being crushed) the door to the compactor is closed.</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</si>
  <si>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Compacting garbage/cardboard with an open door is an automatic finding.</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</si>
  <si>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All trash or Compactor pulls that take place during the audit are checked to ensure a minimum of 1800 PSI was contained in the compactor before requesting a pull.</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</si>
  <si>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Compactor door must always remain locked, unlocked by manager only when in use</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</si>
  <si>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Compact area is clean and free of excessive debris</t>
    </r>
  </si>
  <si>
    <t>DRIVER'S LOG</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</si>
  <si>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The Receiving Driver's Log is being signed by the driver with the appointment, arrival time, and the departure time</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</si>
  <si>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Every Truck that delivers must utilize the log even if no appointment was scheduled</t>
    </r>
  </si>
  <si>
    <t>RECEIPTS CONTROL</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</si>
  <si>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All cross dock, IBT and logistic arranged loads a have a seal on arrival and is only broken and verified by a receiving team member.</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</si>
  <si>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All multi stop cross dock, IBT and logistic arranged loads are being resealed by the branch.</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</si>
  <si>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The branch is applying the seal, notating the seal on the next stops BOL and emailing the seal number to the next stop.</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</si>
  <si>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Are GRN’s assigned to all POs before product is unloaded from truck?</t>
    </r>
  </si>
  <si>
    <t>INCOMING DELIVERIES (check all POs for 2 random days since last audit)</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</si>
  <si>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All perishable products are being inspected for MFG. or Exp. Date. </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</si>
  <si>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All Dates are within acceptable guidelines and nothing received is expired.</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</si>
  <si>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Dept. Mgr. or Sr. Mgr. is immediately notified of close dated product</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</si>
  <si>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Cross Dock deliveries</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</si>
  <si>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Each PO is to be filled out by team member receiving product &amp; assigned its own receiving number.  </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</si>
  <si>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Temp Checks are done at the Tail, Middle and Nose of the truck for perishable deliveries. </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</si>
  <si>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Trucks with multiple temp chambers should have 3 temps taken within each chamber. (Frozen &amp; Refrigerated)</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</si>
  <si>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Managers are verifying the physical count of items received to the BOL and then to the Branch PO.</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</si>
  <si>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UPC numbers for all products are matched from the physical product to the PO.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</si>
  <si>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Multiple pallet quantities of same item are accounted for as they are offloaded on PO/BOL.</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</si>
  <si>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AV's are written and properly completed where required. </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</si>
  <si>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Properly is defined as Vendor Info, OS&amp;D number (when applicable) UPC/Item Number, Description, Quantity, Item Cost, Extended Costs, Driver’s Signature, Receiving Managers Signature.</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</si>
  <si>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Receiving discrepancies should be notated on the Drivers copy of the BOL.  The Driver and the receiver should both sign the Drivers BOL.</t>
    </r>
  </si>
  <si>
    <t>OUTGOING DELIVERIES INC. IBTS</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</si>
  <si>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All outgoing refrigerated PO have a temperature.</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</si>
  <si>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All IBT'S are being piece counted to the IBT PO as they exit the building.</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</si>
  <si>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All Delivery orders are being piece counted to Invoice as they exit the building.</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</si>
  <si>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All outgoing IBT's have the Seal Number written on the Goods Received Log and on the BOL (Usually the store PO)</t>
    </r>
  </si>
  <si>
    <t>UPS/FEDEX DELIVERIES.</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</si>
  <si>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All UPS or FedEx deliveries are being delivered to Receiving and recorded on the GRL Goods Received Log and staged in a designated area to be received by 3pm.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</si>
  <si>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Order is received in JSS the day it was delivered</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</si>
  <si>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When the balance of the order is delivered, generate a store PO for supplier and receive product that came in same day referencing the Original PO it was shipped under</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</si>
  <si>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Any POs found received and not entered in JSS within 24 hrs. is a finding.</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</si>
  <si>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Any evidence of deliveries being received at Frontend/Reception area is a finding.</t>
    </r>
  </si>
  <si>
    <t>RECEIVING [STOP SHRINK BEFORE IT STARTS]                               RECEIVING [STOP SHRINK BEFORE IT STARTS]</t>
  </si>
  <si>
    <t>RECEIVING STAMP (review all POs for 2 random days, both should include TTRs)</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</si>
  <si>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All produce received has BOL stamped capturing the following data:</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</si>
  <si>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Receivers signature (IBT's also need Drivers Signature)</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</si>
  <si>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PO Number</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</si>
  <si>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GRN Number</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</si>
  <si>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Case Count</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</si>
  <si>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Temp for all perishable deliveries</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</si>
  <si>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AV number (When Applicable)</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</si>
  <si>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OS&amp;D Claim Number (When Applicable)</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</si>
  <si>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Pallets received. (regardless of type or how billed entered what is received)</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</si>
  <si>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Final written count matches the PO and BOL. </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</si>
  <si>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Totals &amp; case/unit extension are correct</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</si>
  <si>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The Conditional Acceptance Stamp was used for all deliveries with TTRs</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</si>
  <si>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Graph and Summary page attached to paperwork</t>
    </r>
  </si>
  <si>
    <t>RANDOM WEIGHT VERIFICATION (review 2 random weight POs)</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</si>
  <si>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Random weight deliveries have a notated weight sheet or a weight tape itemizing all items.</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</si>
  <si>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All weight sheet/weight tapes are attached to BOL as proof of weight verification.</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</si>
  <si>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All overages or shortages are properly notated on BOL &amp; PO with an AV attached. </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</si>
  <si>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Driver must sign the AV or attach approval from buyer/vendor</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</si>
  <si>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All random weight items that has an accompanying RW weight sheet from the supplier can be received off that with proper notations (includes all cross-dock deliveries).</t>
    </r>
  </si>
  <si>
    <t>IBTS (review 2 days)</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</si>
  <si>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All IBT deliveries have a seal when they arrive that is broken by a receiving team member.</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</si>
  <si>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All IBT trucks are resealed by the branch when shipping/receiving has been completed.</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</si>
  <si>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Both incoming and outgoing seal numbers are properly notated on BOL &amp; GRL.</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</si>
  <si>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Any "Corporate Generated IBTs are using the sending branch quantities (even if incorrect).</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</si>
  <si>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"Store Generated IBTs must be received using the sending branch cost and quantities (even if qty is incorrect).</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</si>
  <si>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When quantities for either Corporate or Store generated IBT'S do not match:</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</si>
  <si>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Receiving Branch notifies Sending Branch/Logistics notifying them of discrepancies</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</si>
  <si>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Original PO is always received in full by Receiving Branch</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</si>
  <si>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A new PO is created to correct variances</t>
    </r>
  </si>
  <si>
    <r>
      <t xml:space="preserve">§</t>
    </r>
    <r>
      <rPr>
        <rFont val="Times New Roman"/>
        <b val="false"/>
        <i val="false"/>
        <strike val="false"/>
        <color rgb="FF000000"/>
        <sz val="7"/>
        <u val="none"/>
      </rPr>
      <t xml:space="preserve">  </t>
    </r>
    <r>
      <rPr>
        <rFont val="Arial"/>
        <b val="true"/>
        <i val="false"/>
        <strike val="false"/>
        <color rgb="FF000000"/>
        <sz val="10"/>
        <u val="none"/>
      </rPr>
      <t xml:space="preserve">If over shipped: Shipping Branch creates PO</t>
    </r>
  </si>
  <si>
    <r>
      <t xml:space="preserve">§</t>
    </r>
    <r>
      <rPr>
        <rFont val="Times New Roman"/>
        <b val="false"/>
        <i val="false"/>
        <strike val="false"/>
        <color rgb="FF000000"/>
        <sz val="7"/>
        <u val="none"/>
      </rPr>
      <t xml:space="preserve">  </t>
    </r>
    <r>
      <rPr>
        <rFont val="Arial"/>
        <b val="true"/>
        <i val="false"/>
        <strike val="false"/>
        <color rgb="FF000000"/>
        <sz val="10"/>
        <u val="none"/>
      </rPr>
      <t xml:space="preserve">If under shipped: Receiving Branch creates PO</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</si>
  <si>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New PO is sent to other branch for data entry</t>
    </r>
  </si>
  <si>
    <t>AVs (review 2 days)</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</si>
  <si>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If the order is to be counted after the driver leaves then "Subject to Count" (STC) must be written on the packing BOL and signed by driver and receiver.</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</si>
  <si>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Only vendors on approved STC List are marked STC</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</si>
  <si>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Any differences in BOL to Corp PO is notated on BOL and signed by Manager. &amp; Driver</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</si>
  <si>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A properly completed AV is also written and signed by Manager &amp; Driver</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</si>
  <si>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OS&amp;D number is recorded on AV (when applicable)</t>
    </r>
  </si>
  <si>
    <t>PAPERWORK RETENTION (review 2 days of receiving books)</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</si>
  <si>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For every entry on Goods Received Log there is a hard copy of the corresponding paperwork.</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</si>
  <si>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All corresponding PO's, BOL's, and AV's are being kept on file organized for easy reference when researching</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</si>
  <si>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Including Receiving Books filed by date if kept in receiving</t>
    </r>
  </si>
  <si>
    <t>CRT PROCESS - STAMPING (review 2 days of paperwork)</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</si>
  <si>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Stamping the PO "Received/Entered" once it is systematically received in JSS.</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</si>
  <si>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Is the "CRT Entry" box initialed by the person entering the PO?</t>
    </r>
  </si>
  <si>
    <t>CRT PROCESS - DATA VERIFICATION (review 2 days of paperwork)</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</si>
  <si>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All required stamp information is filled out correctly.</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</si>
  <si>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PO# used matches PO# on vendor BOL</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</si>
  <si>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Vendor BOL quantities match Corp PO quantities</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</si>
  <si>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All variances are properly notated on BOL &amp; properly completed AV written when applicable</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</si>
  <si>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Goods Received Number on PO matches the number assigned on the "Goods Received Log"</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</si>
  <si>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All POs with required paperwork recorded as received on the Goods Received Log are present &amp; accounted for.</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</si>
  <si>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All items partially received or sent to Smallwares marked "To Follow" have been fully received WITHIN 48 HOURS.</t>
    </r>
  </si>
  <si>
    <t>OPEN POs</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</si>
  <si>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Are all overdue POs worked daily by the CRT clerk?</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</si>
  <si>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Is the Inventory Controller working this report in full twice a week with the CRT clerk?</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</si>
  <si>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Properly Worked is defined as:</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</si>
  <si>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Specific notations typed in JSS in the comment field with all Overdue/Late POs </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</si>
  <si>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There should be no POs over 3 days with no confirmation date or comment from vendor/carrier.</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</si>
  <si>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For POs that are 4 or more days overdue from their buyer indicated due Date:</t>
    </r>
  </si>
  <si>
    <r>
      <t xml:space="preserve">§</t>
    </r>
    <r>
      <rPr>
        <rFont val="Times New Roman"/>
        <b val="false"/>
        <i val="false"/>
        <strike val="false"/>
        <color rgb="FF000000"/>
        <sz val="7"/>
        <u val="none"/>
      </rPr>
      <t xml:space="preserve">  </t>
    </r>
    <r>
      <rPr>
        <rFont val="Arial"/>
        <b val="true"/>
        <i val="false"/>
        <strike val="false"/>
        <color rgb="FF000000"/>
        <sz val="10"/>
        <u val="none"/>
      </rPr>
      <t xml:space="preserve">CRT should contact buyer to help determine reason for delay or expedite delivery.</t>
    </r>
  </si>
  <si>
    <r>
      <t xml:space="preserve">§</t>
    </r>
    <r>
      <rPr>
        <rFont val="Times New Roman"/>
        <b val="false"/>
        <i val="false"/>
        <strike val="false"/>
        <color rgb="FF000000"/>
        <sz val="7"/>
        <u val="none"/>
      </rPr>
      <t xml:space="preserve">  </t>
    </r>
    <r>
      <rPr>
        <rFont val="Arial"/>
        <b val="true"/>
        <i val="false"/>
        <strike val="false"/>
        <color rgb="FF000000"/>
        <sz val="10"/>
        <u val="none"/>
      </rPr>
      <t xml:space="preserve">CRT should update comments and follow as required until product is received.</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</si>
  <si>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Do all drop ship delivery PO’s have the customer name and customer # in the po comments section”</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</si>
  <si>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WWCS REPORT on the report server to see if PO in JSS is still active in World Wide.  </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</si>
  <si>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If active- Buyer has been contacted for status and PO comment is updated in JSS</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</si>
  <si>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If not WWCS REPORT PO can and should be deleted.  Buyer should be notified.</t>
    </r>
  </si>
  <si>
    <t>PALLET RECEIVING</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</si>
  <si>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The receiving manager notates on the BOL the actual number pallets received by type</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</si>
  <si>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All pallets are received using the corresponding UPC/Item number</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</si>
  <si>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Chep/Blue (item# 50111)</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</si>
  <si>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Wood/White (item# 990014)</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</si>
  <si>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PECO (item# 990018)</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</si>
  <si>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iGPS (item# 990017)</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</si>
  <si>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Small Beverage (item# 990016)</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</si>
  <si>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The CRT is entering pallet activity for each PO or IBT manually.</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</si>
  <si>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Pallets are only exchanged with Vendors that have "Pallet Exchange" noted on Corp. PO.</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</si>
  <si>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If driver refuses to take pallets back, driver must sign BOL as refused to take back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</si>
  <si>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Does not apply to Exchange Vendors delivered via Cross-Dock</t>
    </r>
  </si>
  <si>
    <t>PALLET EXCHANGE</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</si>
  <si>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Every outgoing pallet is recorded on an AV and entered as a Negative Receiving</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</si>
  <si>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AV is signed by both Driver &amp; Receiving Manager</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</si>
  <si>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Original White Copy of AV is kept with the White pallet records held at the branch</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</si>
  <si>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Page 2 of the AV is Given to the driver</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</si>
  <si>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Page 3 or copy is attached to the negative receiving.</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</si>
  <si>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Av lists the total number of outgoing pallets by type</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</si>
  <si>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Returned pallets are stored in stacks no more than 20 pallets high.</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</si>
  <si>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Verify that the branch is exchanging only brown wood with vendors that are tagged pallet exchange only.  </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</si>
  <si>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No Chep/Peco or IGPS is being exchanged at any time</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</si>
  <si>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Using the pallet exchange report on the server: Verify that the branch is not over exchanging brown wood with any exchange vendor.</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</si>
  <si>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Using the pallet exchange report on the server: Verify that the branch is not exchanging pallets with any non-exchange vendors.</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</si>
  <si>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Through observation and questioning verify that no one in the branch is privately selling pallets to any non-exchange/non authorized pallet company.</t>
    </r>
  </si>
  <si>
    <t>PALLET RETURN PROCESS (effective 4/1/2019)</t>
  </si>
  <si>
    <t>Missing AV #s on thw store generated Pos for returned pallets</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</si>
  <si>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The branch is returning brown wood only to Authorized Pallet pick-up providers.</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</si>
  <si>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An AV is written and signed by driver and receiving manager for all outgoing pallets to authorized pallet pick-up vendors.</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</si>
  <si>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A negative receiving is performed for all outgoing pallets with AV# entered in AV field &amp; GRN is recorded on AV</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</si>
  <si>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Each AV has a copy of the "Pallet Load Sheet" indicating the loading configuration</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</si>
  <si>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The branch is loading each pallet truck with a minimum of 420 pallets in any branch where a pallet storage truck is kept on site.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</si>
  <si>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The branch is only returning pallets to authorized pallet pick-up vendors</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</si>
  <si>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CHEP pallets are stacked 15-18 high when being returned.</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</si>
  <si>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White Wood Pallets are stacked 20 pallets high when being returned.</t>
    </r>
  </si>
  <si>
    <t>UPC CHANGES</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</si>
  <si>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Is there an LRT Gun in use verifying product is scanning upon being unloaded?</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</si>
  <si>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Are items with incorrect/no scannable UPC labeled using number on Corp PO?</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</si>
  <si>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 UPC change form is being completed daily &amp; submitted along with the product not scanning to Inv Controller to request UPC changes these are done separate from the front end.</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</si>
  <si>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Does receiving have the current UPC change form?</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</si>
  <si>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Can all Receiving Managers &amp; CRT explain how the process works?</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</si>
  <si>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Review previously submitted UPC change requests. Retain audit to audit</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</si>
  <si>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All pallets with perishable product (edible, drinkable, consumable) has a properly completed block tag in the bottom right hand corner of pallet</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</si>
  <si>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All items on a pallet have their own block tag</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</si>
  <si>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Dry Grocery Items, Deli, Provisions &amp; HBA</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</si>
  <si>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Date received </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</si>
  <si>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Expiration/Best by Date or MFG/Pack Date </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</si>
  <si>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Item Number/Description</t>
    </r>
  </si>
  <si>
    <r>
      <t xml:space="preserve">v </t>
    </r>
    <r>
      <rPr>
        <rFont val="Arial"/>
        <b val="true"/>
        <i val="false"/>
        <strike val="false"/>
        <color rgb="FF000000"/>
        <sz val="10"/>
        <u val="none"/>
      </rPr>
      <t xml:space="preserve">Fresh Meat</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</si>
  <si>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Date Received</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</si>
  <si>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Fresh Meat: Pack Date</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</si>
  <si>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Eggs</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</si>
  <si>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Julian Production/Pack Date</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</si>
  <si>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Description</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</si>
  <si>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Freezer</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</si>
  <si>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Produce</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</si>
  <si>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Julian Reduction Date (can be done by produce manager)</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</si>
  <si>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Odd Yrs. [Q1 Orange] [Q2 Purple] [Q3 Lime] [Q4 Pink] </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</si>
  <si>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Even Yrs. [Q1 Blue] [Q2 Yellow] [Q3 Red] [Q4 Green]</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</si>
  <si>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Does every REQUIRED pallet leaving receiving have a properly completed block tag?</t>
    </r>
  </si>
  <si>
    <t>SEAFOOD GRL</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</si>
  <si>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The log is completed in full for all seafood items received fresh, frozen &amp; refrigerated.</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</si>
  <si>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The log is signed off "Daily" by a HACCP certified manager.</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</si>
  <si>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Validate Branch Name, Address and Shell Fish License Number is noted on all logs. </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</si>
  <si>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All branches may not have Shell Fish License Number</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</si>
  <si>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Verify with Regional HACCP Coordinator</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</si>
  <si>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All shellfish must have time received recorded on the Store Stamp on the BOL.</t>
    </r>
  </si>
  <si>
    <t>HANDHELD THERMOMETER CALIBRATION</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</si>
  <si>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Place thermometer in a cup full of ice and small amount of cold water</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</si>
  <si>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Leave for 2-3 minutes Thermometer should read 32° +/- 2° F (30-34 F).</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</si>
  <si>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Hand Held is calibrated and results recorded daily before accepting any deliveries.</t>
    </r>
  </si>
  <si>
    <t>FROZEN/REFRIGERATED TEMP CHECK (review 2 days receiving books)</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</si>
  <si>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All BOL's must be stamped with TEMP recorded as outlined in Question 5</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</si>
  <si>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Through observation ensure that all REFRIGERATED deliveries are checked with the non-contact thermometer. </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</si>
  <si>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Check actual merchandise in the front, middle and back of the truck recording an average temperature on the BOL.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</si>
  <si>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Frozen Deliveries </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</si>
  <si>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Any temp over 25°F must be refused</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</si>
  <si>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If Avg. Temp is between 11°F to 24° F Conditional Acceptance Stamp is used and product is placed in Freezer</t>
    </r>
  </si>
  <si>
    <r>
      <t xml:space="preserve">§</t>
    </r>
    <r>
      <rPr>
        <rFont val="Times New Roman"/>
        <b val="false"/>
        <i val="false"/>
        <strike val="false"/>
        <color rgb="FF000000"/>
        <sz val="7"/>
        <u val="none"/>
      </rPr>
      <t xml:space="preserve">  </t>
    </r>
    <r>
      <rPr>
        <rFont val="Arial"/>
        <b val="true"/>
        <i val="false"/>
        <strike val="false"/>
        <color rgb="FF000000"/>
        <sz val="10"/>
        <u val="none"/>
      </rPr>
      <t xml:space="preserve">If temps are not within guidelines in 4 hours product is to be returned</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</si>
  <si>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The "HACCP Corrective Action log" &amp; BOL must be notated that corrective action was taken.</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</si>
  <si>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Oregon and Massachusetts where required</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</si>
  <si>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Frozen Deliveries: Conditionally accept between 1°F and 24°F. Following instructions above.</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</si>
  <si>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Refrigerated deliveries temped over 45°F must be refused</t>
    </r>
  </si>
  <si>
    <r>
      <t xml:space="preserve">§</t>
    </r>
    <r>
      <rPr>
        <rFont val="Times New Roman"/>
        <b val="false"/>
        <i val="false"/>
        <strike val="false"/>
        <color rgb="FF000000"/>
        <sz val="7"/>
        <u val="none"/>
      </rPr>
      <t xml:space="preserve">  </t>
    </r>
    <r>
      <rPr>
        <rFont val="Arial"/>
        <b val="true"/>
        <i val="false"/>
        <strike val="false"/>
        <color rgb="FF000000"/>
        <sz val="10"/>
        <u val="none"/>
      </rPr>
      <t xml:space="preserve">If Avg. Temp is between 40°F to 45° F use Conditional Acceptance Stamp &amp; put in freezer (except for produce)</t>
    </r>
  </si>
  <si>
    <r>
      <t xml:space="preserve">§</t>
    </r>
    <r>
      <rPr>
        <rFont val="Times New Roman"/>
        <b val="false"/>
        <i val="false"/>
        <strike val="false"/>
        <color rgb="FF000000"/>
        <sz val="7"/>
        <u val="none"/>
      </rPr>
      <t xml:space="preserve">  </t>
    </r>
    <r>
      <rPr>
        <rFont val="Arial"/>
        <b val="true"/>
        <i val="false"/>
        <strike val="false"/>
        <color rgb="FF000000"/>
        <sz val="10"/>
        <u val="none"/>
      </rPr>
      <t xml:space="preserve">If temps not within guidelines in 4 hours product to be returned</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</si>
  <si>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The "HACCP Corrective Action log" &amp; the "Bill of Lading" must be notated that corrective action was taken.</t>
    </r>
  </si>
  <si>
    <t>FRESH SEAFOOD TEMP CHECK (review 2 days receiving books)(na if no fresh seafood)</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</si>
  <si>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All BOL's must be stamped with a temp recorded following instructions in Question 5.</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</si>
  <si>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Temp is taken and recorded on EACH Cross-Dock PO</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</si>
  <si>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Any fresh seafood PO with internal temp &gt; 40°F is refused and no PO has been accepted</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</si>
  <si>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Fresh fish must be packed in ice or vacuum packed depending on type. </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</si>
  <si>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Any delivery without vacuum packages &amp; not adequately packed in ice is immediately covered in ice.</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</si>
  <si>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Live Shellfish orders must have Harvester Tag attached and received with temp &lt; 45°F</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</si>
  <si>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Live Shellfish with no Harvester Tag or temped &gt; 45°F is refused and no orders have been accepted</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</si>
  <si>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If avg. temp is between 41°F to 45° F use Conditional Acceptance Stamp &amp; put in refrigerated area immediately</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</si>
  <si>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If Temp not within guidelines in 4 hours product is to be returned.</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</si>
  <si>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Any Smoked Fish Delivery with temps &gt; 45°F is refused and no orders have been accepted</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</si>
  <si>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The "HACCP Corrective Action log" &amp; the "Bill of Lading" must be notated that corrective action was taken for any deviance of receiving policy</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</si>
  <si>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Current monthly list of authorized Shellfish vendors is posted in receiving.</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</si>
  <si>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Deli Receiving has one temp log for cold dock</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</si>
  <si>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Verify Deli Receiving temps are within guidelines if product stored within</t>
    </r>
  </si>
  <si>
    <t>SENSI-TECH TIME TEMP CAPTURING (TTR) (review 5 random TTR deliveries since last audit)</t>
  </si>
  <si>
    <t>TTR curently not working. Branch running TTRs at sister branch until new unit arrives</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</si>
  <si>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Verify that receiving has docking station and is retaining a computer file of each downloaded graph.</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</si>
  <si>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Verify that the Sensi-Tech Print outs are attached to each TTR PO's Receiving paperwork.</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</si>
  <si>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Review Each graph and verify that the product maintains proper temp during its transportation.</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</si>
  <si>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Review summary page to verify High &amp; Low Temps</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</si>
  <si>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Any receiving found out of safe temperature guidelines has a properly completed Final TTR Corrective Action Log &amp; Branch notified HOT TTR GROUP for acceptance approval</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</si>
  <si>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Validate the "Conditional Acceptance" Stamp is used on all BOLs that is accompanied by a TTR</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</si>
  <si>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If second stop on a two stop cross dock truck, make sure TTR data was received from first stop.</t>
    </r>
  </si>
  <si>
    <t>FOOD STORAGE - DELI RECEIVING (cold dock)</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</si>
  <si>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No product is found stored on or above any product that could cause cross contamination</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</si>
  <si>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No Raw Product stored over Pre-Cooked/Ready to Eat product</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</si>
  <si>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Shell eggs are only stored above other shell eggs. </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</si>
  <si>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Pre-Cooked/Ready to eat may be stored above eggs</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</si>
  <si>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Raw meats must only be stored over the same raw food type </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</si>
  <si>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Chicken over Chicken, Beef over Beef &amp; Pork over Pork </t>
    </r>
  </si>
  <si>
    <t>RECEIVING REQUIRED POSTERS</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</si>
  <si>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The following should be posted in the receiving area</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</si>
  <si>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Hot TTR Procedure</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</si>
  <si>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Min-Max Receiving Temps on Cold-Chain product</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</si>
  <si>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Minimum Receiving Dates for Fresh Meat</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</si>
  <si>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All Posters can be received from Marketing</t>
    </r>
  </si>
  <si>
    <t>RECEIVING DOCK SAFETY</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</si>
  <si>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All trucks unloaded have a wheel chock on the wheel closest to dock plate or power restraint</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</si>
  <si>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The driver is in receiving and the engine is turned off with the parking brake is engaged.</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</si>
  <si>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No one is in the Trailer of the truck while it is being unloaded.</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</si>
  <si>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No pallet stack is more than 20 pallets high on the receiving dock.</t>
    </r>
  </si>
  <si>
    <t>RECEIVING SAFETY OBSERVATIONS</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</si>
  <si>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Were any violations of the safety audit observed while auditing the Receiving Dept. </t>
    </r>
  </si>
  <si>
    <t>NOTES FOR RECEIVING MANAGER/CRT:</t>
  </si>
  <si>
    <t>Glendy</t>
  </si>
  <si>
    <t xml:space="preserve">                                                                           Jeff</t>
  </si>
  <si>
    <t>INVENTORY CONTROL                                   INVENTORY CONTROL                         INVENTORY CONTROL</t>
  </si>
  <si>
    <t>RECEIVING BOOKS (check 3 days)</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</si>
  <si>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Is it checked and signed off daily?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</si>
  <si>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Are there notations such as hash marks verifying each line has been reviewed?</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</si>
  <si>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The GRN, PO NUMBER, QUANTITY RECEIVED is checked for every PO vs. Invoice/Bill of Lading</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</si>
  <si>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All store generated PO's and IBT's have notations verifying that the cost on the Goods      Received Book was compared to the sending Branches cost or the Vendors Invoice.</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</si>
  <si>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The reference number for IBT must match the number from the sending branch.</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</si>
  <si>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Any Receiving books more than 2 days old unchecked is a finding.</t>
    </r>
  </si>
  <si>
    <t>OPEN Pos (include incoming IBTs &amp; Confirmed POs)</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</si>
  <si>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Specific notations typed in JSS in the comment field with all overdue POs or Late POs.</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</si>
  <si>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There should be no POs over 3 days with no confirmation date or comment.</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</si>
  <si>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There are no confirmed POs past due and not received.</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</si>
  <si>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Anything over 4 days past the due date the branch needs to find out the reason why this is happening and communicate the reason with your regional manager, we want to determine if this is a store specific issue or a companywide vendor issue, lead time issue etc.</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</si>
  <si>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Is the Inventory Controller working this report in full two times a week with the CRT clerk?</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</si>
  <si>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Prior to contacting buyer/logistics for status of open Po's is the branch utilizing the server to WWCS REPORT on the report server to see if PO in JSS is still active in World Wide.  </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</si>
  <si>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If PO is not on WWCS REPORT PO can and should be deleted.  Buyer should be notified.</t>
    </r>
  </si>
  <si>
    <t>OPEN IBT REPORT (back 6 months forward one day)</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</si>
  <si>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Verify there are no Open Outgoing IBT'S more than 8 days old from the order date.</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</si>
  <si>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Using the Cancelled IBT report Verify any IBT cancelled in the previous week was communicated to the receiving branch and the Buyer.</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</si>
  <si>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Are the department managers running and submitting their first received reports weekly for the previous week?</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</si>
  <si>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Are the reports notated with action taken to address items with no sales?</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</si>
  <si>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Are all the items from previously worked reports out for sale and properly binned in JSS?</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</si>
  <si>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Is senior manager spot checking the list for completion by walking the floor to verify the department manager’s notes?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</si>
  <si>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Deli, Floor, Meat, Produce, Seafood, Smwares and Wine and Spirit must be worked weekly</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</si>
  <si>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Department Managers should sign master report even if no new items.  This is checked on Department Audits</t>
    </r>
  </si>
  <si>
    <t>THE PURPOSE OF LRT NO/LOW STOCKS IS TO FILL ALL HOLES AS QUICKLY AS POSSIBLE EVERY DAY. DROP &amp; PACK OUT EVERYTHING FOUND. DO NOT LET ITEMS YOU NEED TO RESEARCH TAKE PRECEDENT OVER FILLING ALL HOLES. WHEN WALKING THE BRANCH IF THE DEPARTMENT HAS STOCK ON HAND AND IT IS NOT PACKED OUT 
IT WILL RESULT IN LOSS OF ALL POINTS</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</si>
  <si>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Are Inv Controllers randomly choosing one aisle from each LRT No/Low stock verifying items labeled as dropped were dropped? (Check sales history if necessary, to verify)</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</si>
  <si>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Are all items not out for sale shot on a low stock? (Check sales history if necessary)</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</si>
  <si>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Items with zero stock on hand with orders</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</si>
  <si>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All merchandise with orders coming in are confirmed? If the confirmation date is too far out there is an IBT's in the system or is the branch attempting to push up the order?</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</si>
  <si>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Zero on hand and No Orders in the system</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</si>
  <si>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Has the Inv Controller contacted the buying office to get an order placed? Is there an IBT in the system for merchandise if possible?</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</si>
  <si>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Inventory Controller process</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</si>
  <si>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Has the branch established a cut off time for LRT No/Low Stock to be completed daily? </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</si>
  <si>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This time should be no later than 11am local time</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</si>
  <si>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Are all departments completing LRT No/Low stocks as required? </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</si>
  <si>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"Can't Find" items. Adjusted to policy 24 hrs. (48 Hrs. if research needed) or found &amp; dropped.</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</si>
  <si>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Report signed by manager who did LRT No/Low Stock &amp; IC/Senior mgr. signed off on adjustments?</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</si>
  <si>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No/Low Stocks are retained for a rolling 30 days</t>
    </r>
  </si>
  <si>
    <t>YOI BY REORDER LEVEL 3000</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</si>
  <si>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Is the report being generated and worked daily all weekdays.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</si>
  <si>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Is report run for a minimum of the top 3000 items with on hand less then Reorder level.</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</si>
  <si>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Once all items with open PO's are removed, the remaining items addressed as follows:</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</si>
  <si>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Buyers are notified via email of all items with no PO on Monday, branch will only need to report new item's appearing on the report with no PO's to the buyers for the remainder of week. </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</si>
  <si>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IBT requests for items are notated on the report and communicated to Branches on the IBT route.</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</si>
  <si>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CRT is given a list of all items without a Confirmation date to expedite appointments to arrive on or prior to the buyer requested due date.  </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</si>
  <si>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CRT is addressing all overdue POs</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</si>
  <si>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Smallwares, Produce, Seafood and Fresh Meat are exempt from this process but should be communicated as needed.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</si>
  <si>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Retain worked report for rolling 30 days</t>
    </r>
  </si>
  <si>
    <t>NEGATIVE STOCK BY ITEM NUMBER (review previous 4 weeks)</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</si>
  <si>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All YOI negative items indicated on the Negative stock report with an "*" are worked and addressed daily before 10:00am eastern 7 days a week.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</si>
  <si>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All other items on the report worked daily five (5) days per week (minimum)?</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</si>
  <si>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Run a current Negative Stock report: </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</si>
  <si>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There should be no more than 10 items over 14 days old or it’s a finding.</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</si>
  <si>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Ideally the report should not be longer than 2 pages. (Exception to this would be export items that are in transit. Audit accordingly)</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</si>
  <si>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Negative adjustments are not allowed. Must do supplier count to validate count was researched.</t>
    </r>
  </si>
  <si>
    <t>PRODUCT NOT SOLD REPORTS (review previous 30 days)</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</si>
  <si>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Major Depts. 13, 22, 25 &amp; 66 are run every Monday for the previous 7 days.</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</si>
  <si>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Major Depts. 12, 14, 20, 21 &amp; 23 are run the 1st &amp; 3rd Monday of every month for the previous 14 days</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</si>
  <si>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Major Depts. 10, 11, 15, 17, 18, 19, 26, 30, 35, 37, 40, 45, 60 are run by the 15th of every month for the previous 30 Days? </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</si>
  <si>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Report should be worked in full by the last day of the month.</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</si>
  <si>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Major Depts. 24 &amp; 27 are run the by the 15th of every month for the previous 45 days</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</si>
  <si>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All reports have properly completed notations.  OFS, CF, PFS, AD, SO.  </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</si>
  <si>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All Can’t Find "CF" have follow-up notations and resolution added by IC to the report.</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</si>
  <si>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All Adjust "AD" have been removed from inventory within 48 hours or notations of final action taken are made on the report.</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</si>
  <si>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If "OFS" branch has notated bin location (general location notated if not bin assigned)</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</si>
  <si>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Verify any updated Bin Numbers are reflected in JSS</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</si>
  <si>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Review 5 OFS items off each most recent report and verify that the item is out for sale or there was item movement after report was worked proving the item had sold.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</si>
  <si>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Review all Items listed with date of 1/1/1900 and verify they are on the selling floor.</t>
    </r>
  </si>
  <si>
    <t>OPEN SELECT REPORT</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</si>
  <si>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Verify the branch is running and working the report a minimum of one time per month.</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</si>
  <si>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Verify the final worked copy is printed and notated indicating actions taken for all line items.</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</si>
  <si>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Branch is retaining excel copy so that they can reference previously worked line items until they fall off the report.</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</si>
  <si>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Any pallet only variances are notated as such and require no further action.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</si>
  <si>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Branch has email approval for all items indicated as fix, including the receiving correction form.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</si>
  <si>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The approved correction amount appears on the excel spreadsheet and monthly print out.</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</si>
  <si>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All email approvals, receiving corrections and receiving paperwork with GRN for all items corrected each month is filed with the print out of the worked monthly report.</t>
    </r>
  </si>
  <si>
    <t>OLD STOCK REPORT (review previous quarter)</t>
  </si>
  <si>
    <t>New in position IC has not been in Branch long enough to run report. Points awarded</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</si>
  <si>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The Report Is Run Quarterly 1st Week of MARCH, JUNE, SEPTEMBER, DECEMBER Focusing on All Perishable Grocery, Food Service &amp; HBA items only</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</si>
  <si>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It's completed by the end of that month report was run</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</si>
  <si>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Has branch notated all items with a last received date greater than 11 months?</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</si>
  <si>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Acceptable notations:  </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</si>
  <si>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Actual expiration date of all perishable product – (2) On floor – (3) Adjustment (the adjustment needs to be attached &amp; signed by Sr. Mgr. performing)</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</si>
  <si>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Take a random ten (10) items and verify</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</si>
  <si>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Item is out for sale (2) Item is priced correctly (3) Item is not expired (4) Expiration information matches what is on the report</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</si>
  <si>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Report should be printed &amp; worked monthly -- due by EOD the 1st Friday of the Fiscal Month</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</si>
  <si>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JSS-&gt;Reports-&gt;Product Stock-&gt;Products By Bin</t>
    </r>
    <r>
      <rPr>
        <rFont val="Courier New"/>
        <b val="true"/>
        <i val="false"/>
        <strike val="false"/>
        <color rgb="FF000000"/>
        <sz val="10"/>
        <u val="none"/>
      </rPr>
      <t xml:space="preserve"> </t>
    </r>
    <r>
      <rPr>
        <rFont val="Arial"/>
        <b val="true"/>
        <i val="false"/>
        <strike val="false"/>
        <color rgb="FF000000"/>
        <sz val="10"/>
        <u val="none"/>
      </rPr>
      <t xml:space="preserve">(see caret for more info)</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</si>
  <si>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Department Managers should work reports for their departments</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</si>
  <si>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IC is responsible for updating all bin numbers that is returned from departments</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</si>
  <si>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Departments are tested in department</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</si>
  <si>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IC is responsible for updating all bin numbers that is returned from departments</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</si>
  <si>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More than 10 items on total report with 0 sales received more than 30 days ago is a finding</t>
    </r>
  </si>
  <si>
    <t>PENDING DELETE (review current and previous month)</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</si>
  <si>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Is it being run and worked every two (2) weeks?</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</si>
  <si>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The branch is reducing all items on the report following the PD reduction guidelines </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</si>
  <si>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(1) week reduce selling price to Cost- NE &amp; MW branches authorized to go 50% of cost immediately</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</si>
  <si>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Two (2) - Three (3) weeks reduce selling price to 75% of Cost </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</si>
  <si>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Four (4) weeks on reduce selling price to 50% of Cost</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</si>
  <si>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Using the most current Pending Delete check ten (10) items and see if the posted sign reflects the correct reduced selling price. </t>
    </r>
  </si>
  <si>
    <t>SMALLWARES WEEKLY CYCLE COUNTS</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</si>
  <si>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Are Depts. 269, 273, 274 counted in full weekly?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</si>
  <si>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Do all negative items in 273 and 274 have an Open PO or invoice notated?</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</si>
  <si>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The negative SOH in department 269 matches what’s on order?</t>
    </r>
  </si>
  <si>
    <t>CYCLE COUNT REPORTING</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</si>
  <si>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Is the branch percentage at regional average or above?</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</si>
  <si>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Cycle Counts are done with LRT gun.</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</si>
  <si>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Cycle Counts are processed through JSS Mandatory Cycle Count Program as required by region</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</si>
  <si>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Are the counts reported accurately?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</si>
  <si>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Is senior mgmt. signing off on the adjustments made by inventory controller?</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</si>
  <si>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All required research with count discrepancies are reviewed/initialed by Sr Managers.</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</si>
  <si>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Counts must be completed by the week they are due.  Counts can be done up to 2 weeks in advance of their due date.</t>
    </r>
  </si>
  <si>
    <t>CYCLE COUNT PROCESS</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</si>
  <si>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Are variances are adjusted within 24 hours of date when the cycle count was performed?</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</si>
  <si>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Any counts listed as "Research Needed" has a recount of the items that were not adjusted on a separate count and signed off by manager who did the count. (Print name)</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</si>
  <si>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Counts that need research are adjusted within 48 hrs. of original count.</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</si>
  <si>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Fresh Seafood must be done same day</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</si>
  <si>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Inv Controller and Senior managers are required to perform recounts.</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</si>
  <si>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IC is keeping a list of items that require research and is reacting to it promptly</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</si>
  <si>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ALL HARDCOPIES NEED TO BE AVAILABLE FOR REVIEW </t>
    </r>
  </si>
  <si>
    <t>REQUIRED MONTHLY SENIOR COUNTS (BM, ABM or IC)</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</si>
  <si>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 senior manager is to be directly involved in each of the following weekly required cycle counts at least once per month.  The senior manager should be part of the physical count team as well as be directly involved in addressing all items that require recounts based on the inventory count results.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</si>
  <si>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Senior managers should be spot checking a minimum of 5 items from all other required weekly counts. Senior manager should focus on recounting the top shrink items from the most recent physical inventory for each of the required weekly cycle counts they are spot checking.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</si>
  <si>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All items recounted should be identified on the count paperwork and signed off on by the senior manager who performed the counts.</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</si>
  <si>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The required Monthly Senior Counts are Produce, Seafood, Meat, Chicken, Pork, Veal/Lamb/Goat, Hi-Value Frozen Seafood, Depts 273/274/269</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</si>
  <si>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For all other cycle counts verify that all submitted adjustments have been signed off on by a senior manager approving the adjustments.  Notations should be made where research and recounts where identified to be performed and what the research or recount resulted in.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</si>
  <si>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Senior manager counts should not be performed by the same Senior for two consecutive months</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</si>
  <si>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If Manager A counts produce this month Manager B should count produce next month.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</si>
  <si>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Any of the above not performed as required is a finding.</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</si>
  <si>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All hard copy count documents should be retained Inventory to Inventory.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</si>
  <si>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Based on shrink results and previous compliance your regional auditor may randomly request copies of your cycle counts. Missing counts indicated as performed will be a finding on the next audit</t>
    </r>
  </si>
  <si>
    <t>DAMAGE ADJUSTMENT SUPPLIER SUMMARY REPORT</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</si>
  <si>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There are notations of action taken to obtain AV's for:</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</si>
  <si>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Code (0) Undefined</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</si>
  <si>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Code (3) Call vendor for Disposition</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</si>
  <si>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Code (4) No Av call buyer</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</si>
  <si>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Acceptable notations are:</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</si>
  <si>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Obtained AV list AV number (2) Called buyer no credit (3) Called vendor no credit (4) Minimum return amount requirement</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</si>
  <si>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Any damage adjustment that is five percent (5%) or over of the receiving value has notations that address the cause as well as the action taken to prevent this in the future.</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</si>
  <si>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The monthly Auto AV Report must be printed and retained, any product that is sold must be sold under "damage sales" and a printout attached to this report and filed.</t>
    </r>
  </si>
  <si>
    <t>PRODUCE CONVERSIONS (review previous 2 weeks)</t>
  </si>
  <si>
    <t>Missing 3 days in the month of November</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</si>
  <si>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Conversions are performed daily 7 Days a week by close of business each day.</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</si>
  <si>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All converted cases require the cost be divided by the case/unit conversion amount evenly.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</si>
  <si>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Look for evidence of excessive unit adjustments (indicating conversions not being done properly)</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</si>
  <si>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 case containing less than 50% of its contents should be damaged and any sellable product should be bagged without converting.  Branch will take a positive interim on the unit(s).</t>
    </r>
  </si>
  <si>
    <t>DAMAGE PROCESS</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</si>
  <si>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Verify the branch has a damage number set up in the system</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</si>
  <si>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All damages are processed through the registers.  </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</si>
  <si>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Senior managers are involved in damage process and are challenging items that could be recovered, converted to units or sold reduced.</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</si>
  <si>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Compactor is always locked and only opened after damages are processed.</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</si>
  <si>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Damage process takes place through the day and damages are properly removed from the front end.</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</si>
  <si>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All Damage Receipts/Sheets maintained by IC verifying proper processing</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</si>
  <si>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Any damages on a damage sheet are processed and filed daily for a rolling 30 days.</t>
    </r>
  </si>
  <si>
    <t>DAILY NEGATIVE RECEIVINGS</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</si>
  <si>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Process must be managed by IC, regardless of who does it</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</si>
  <si>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Negative receiving's are created and scanned to corporate daily. Copies are retained and filed at the branch with the negative receiving report, filed by the date with the batch number on each AV</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</si>
  <si>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Weekly- review branch submissions on the report server to validate the scanned info has been processed by corporate. </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</si>
  <si>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Allow 14 days from scan to validate scan was accepted. Report should be run for 180 days.</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</si>
  <si>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Call your AP rep to inquire why any properly scanned items with batch numbers have not dropped off the report.  Notate Reasons and contact Corporate Auditor.</t>
    </r>
  </si>
  <si>
    <t>STORE ITEM MOD REPORT (review 5; worked daily)</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</si>
  <si>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Has Senior Mgr. signed off on the report?</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</si>
  <si>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Are notations made for any store generated negative margins?</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</si>
  <si>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Only Senior Managers are performing price changes.  All items that have more than 1 price change in a day have an explanation for the reason or email approval from buyer.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</si>
  <si>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Review that all store level item modifications have a valid &amp; proper reason code applied</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</si>
  <si>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Items marked on sale or on pending delete do not apply, all others need notations.</t>
    </r>
  </si>
  <si>
    <t>ABNORMAL PROFIT REPORT (review 5; worked daily)</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</si>
  <si>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Inv Controller is aware why items are going negative and has taken action to prevent issue in the future.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</si>
  <si>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Action taken or buyer explanation is properly notated for all negative margins across all selling classifications (unit, case, 5 plus, tier pricing).</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</si>
  <si>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Have all perishable dept. managers initialed all negative margin on the report?</t>
    </r>
  </si>
  <si>
    <t>ABNORMAL SELLING MARGIN REPORT (review 5; worked daily)</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</si>
  <si>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All negative margin issues have a notation and are fixed.</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</si>
  <si>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Branch is reviewing positive margins greater than 50% and contacting buyers with any abnormal items (i.e. not Smallwares)</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</si>
  <si>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Margin issues are notated directly on the report. Acceptable Notations:</t>
    </r>
  </si>
  <si>
    <t xml:space="preserve">             1. Avg Cost                  2. Receiving Error        3. Item on Sale</t>
  </si>
  <si>
    <t xml:space="preserve">             4. Price Adjustment    5. As per Buyer             6. Corrected Retail        </t>
  </si>
  <si>
    <t xml:space="preserve">             7. Return                     8.  Pending Delete       9.  Store Level Reduction</t>
  </si>
  <si>
    <t>ABNORMAL RECEIVING MARGIN REPORT (review 5; worked daily)</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</si>
  <si>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Branch is reviewing positive margins greater than 50% and taking action on any abnormal item (i.e. not Smallwares)</t>
    </r>
  </si>
  <si>
    <t xml:space="preserve">             1. Avg Cost                   2. Receiving Error        3. Item on Sale</t>
  </si>
  <si>
    <t xml:space="preserve">             4. As per Buyer           5. Corrected Retail        6.  Receiving Correction (for high margins)</t>
  </si>
  <si>
    <t>CORPORATE PRICE COMPARISON REPORT (review 5; worked M-F)</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</si>
  <si>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There is a notation for every item that appears on the report.</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</si>
  <si>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Acceptable Notations:</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</si>
  <si>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FAB: Fixed at Branch</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</si>
  <si>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FBB: Fixed by Buyer</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</si>
  <si>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PPR: Product Price Reduction (Branch discounting close coded merchandise)</t>
    </r>
  </si>
  <si>
    <t>PRE-AD REPORT (review current sales flyer)</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</si>
  <si>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JSS PRE-AD report is verified against actual flyer &amp; printed sales signs</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</si>
  <si>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Verify any errors have been noted on report &amp; communicated to buyers</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</si>
  <si>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Verify buyers have been communicated any order requests for low-stock, no-stock, expected sales increase</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</si>
  <si>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Notate on report if no order requests are required</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</si>
  <si>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Verify that all two-week beverage ads have the correct pricing on items out for sale</t>
    </r>
  </si>
  <si>
    <t>ITEMS ON SALE REPORT (review current sales flyer)</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</si>
  <si>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Is report run &amp; verified during the first week of the most recent sale?</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</si>
  <si>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Are there notations next to all items that have no, old or incorrect add number</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</si>
  <si>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Verify these items have been unmarked "On Sale" in JSS</t>
    </r>
  </si>
  <si>
    <t>MIS-MATCH IBT REPORT</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</si>
  <si>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Run the mismatch IBT report weekly for year to date open issues (January run Dec prior year) focusing on all out bound IBTs that are open or are mismatched.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</si>
  <si>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Print, work &amp; retain raw report for reference.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</si>
  <si>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Notate action taken for each line item.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</si>
  <si>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Retain a rolling 3 months of monthly reports for review.</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</si>
  <si>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Regardless of the date range you run the report automatically looks back 90 days and looks forward 60 day</t>
    </r>
  </si>
  <si>
    <t>THEO (review previous 2 months)</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</si>
  <si>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The branch is using the new Inv. to Inv. Theo issued in March of 2018 with auto carry over feature</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</si>
  <si>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Damage and Interim Totals match what was captured in JSS for the date range checked</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</si>
  <si>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AP Shrink is entered for all month since last inventory they have been finalized by AP</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</si>
  <si>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All months are tied out at months end</t>
    </r>
  </si>
  <si>
    <t>CUMULATIVE DIFFERENCES</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</si>
  <si>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Any change in the cumulative difference +/- $1000 from any one day to the other is notated on the Theo as to the reason why</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</si>
  <si>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Utilize JSS-&gt;Reports-&gt;Inventory-&gt;SOH Value Change Report for investigation</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</si>
  <si>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Verify the Regional Manager was notified of the change as well as the reason why.</t>
    </r>
  </si>
  <si>
    <t>AP Shrink</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</si>
  <si>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Is Branch properly completing &amp; submitting AP Shrink monthly</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</si>
  <si>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AP shrink is completed properly by date set by AP and submitted to AP via Capture it (Branch Submissions) using the correct cover sheet (Shrink Response)</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</si>
  <si>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 separate file by month for all required AP Shrink responses received from AP is being maintained</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</si>
  <si>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The file should have a copy of the original request and proper research &amp; backup and notations with action taken for each notation with action taken for each item on the report.</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</si>
  <si>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Review AP Shrink for the last year to ensure branch have properly submitted shrink items.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</si>
  <si>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Any notations from AP showing 'Not Returned', request for Additional info not followed up on &amp; untimely submissions after due date is a finding.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</si>
  <si>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 Senior Mgr (not IC) must sign off on cover sheet for AP Shrink to verify the material was reviewed before submission.</t>
    </r>
  </si>
  <si>
    <t>JSS COUPON ISSUED REPORT (RD only)</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</si>
  <si>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Verify there is no coupon active past the end date.</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</si>
  <si>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Is the branch printing the 'Value Discount' signs for items that have a coupon showing the additional savings to the customers? (RD Only)</t>
    </r>
  </si>
  <si>
    <t>CHEP RECONCILIATION</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</si>
  <si>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All CHEP pallets must be received and sold using UPC 6691350111 (item # 50111)</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</si>
  <si>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The online Chep report is run weekly, run report two weeks prior to current week (Sunday To Saturday)</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</si>
  <si>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TRANSFERS (Receiving);</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</si>
  <si>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Is the branch verifying each entry on the Chep website vs. the receiving history in JSS for the Chep UPC 6691350111 weekly?</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</si>
  <si>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Are any discrepancies entered as a "Correction" on the Chep Website?</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</si>
  <si>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Are any "Pending Corrections" reviewed and closed out weekly? </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</si>
  <si>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Notations Used:</t>
    </r>
  </si>
  <si>
    <r>
      <t xml:space="preserve">§</t>
    </r>
    <r>
      <rPr>
        <rFont val="Times New Roman"/>
        <b val="false"/>
        <i val="false"/>
        <strike val="false"/>
        <color rgb="FF000000"/>
        <sz val="7"/>
        <u val="none"/>
      </rPr>
      <t xml:space="preserve">  </t>
    </r>
    <r>
      <rPr>
        <rFont val="Arial"/>
        <b val="true"/>
        <i val="false"/>
        <strike val="false"/>
        <color rgb="FF000000"/>
        <sz val="10"/>
        <u val="none"/>
      </rPr>
      <t xml:space="preserve">RC - Receiving Correction</t>
    </r>
  </si>
  <si>
    <r>
      <t xml:space="preserve">§</t>
    </r>
    <r>
      <rPr>
        <rFont val="Times New Roman"/>
        <b val="false"/>
        <i val="false"/>
        <strike val="false"/>
        <color rgb="FF000000"/>
        <sz val="7"/>
        <u val="none"/>
      </rPr>
      <t xml:space="preserve">  </t>
    </r>
    <r>
      <rPr>
        <rFont val="Arial"/>
        <b val="true"/>
        <i val="false"/>
        <strike val="false"/>
        <color rgb="FF000000"/>
        <sz val="10"/>
        <u val="none"/>
      </rPr>
      <t xml:space="preserve">CCR - Chep Correction Request (Include as a notation the date correction actually is made) (ref. e-mail from Chep to validate correction requests)</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</si>
  <si>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Are unresolved disputes escalated to Regional Manager?</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</si>
  <si>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Is there a printed "Hard Copy" of the Chep sheet retained at branch level for 6 months?</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</si>
  <si>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RETURNS (Collections)</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</si>
  <si>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Every outgoing pallet is recorded as a "Negative Receiving AV" and entered against appropriate vendor.</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</si>
  <si>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All AVs must driver &amp; manager signed and printed name (kept at branch for 180 days)</t>
    </r>
  </si>
  <si>
    <r>
      <t xml:space="preserve">§</t>
    </r>
    <r>
      <rPr>
        <rFont val="Times New Roman"/>
        <b val="false"/>
        <i val="false"/>
        <strike val="false"/>
        <color rgb="FF000000"/>
        <sz val="7"/>
        <u val="none"/>
      </rPr>
      <t xml:space="preserve"> </t>
    </r>
    <r>
      <rPr>
        <rFont val="Arial"/>
        <b val="true"/>
        <i val="false"/>
        <strike val="false"/>
        <color rgb="FF000000"/>
        <sz val="10"/>
        <u val="none"/>
      </rPr>
      <t xml:space="preserve">For all pallet returns branch is notating their GLID # on the AV and is the AV number is being entered in the AV Reference field in JSS when receiving negative PO in JSS.</t>
    </r>
  </si>
  <si>
    <r>
      <t xml:space="preserve">§</t>
    </r>
    <r>
      <rPr>
        <rFont val="Times New Roman"/>
        <b val="false"/>
        <i val="false"/>
        <strike val="false"/>
        <color rgb="FF000000"/>
        <sz val="7"/>
        <u val="none"/>
      </rPr>
      <t xml:space="preserve">  </t>
    </r>
    <r>
      <rPr>
        <rFont val="Arial"/>
        <b val="true"/>
        <i val="false"/>
        <strike val="false"/>
        <color rgb="FF000000"/>
        <sz val="10"/>
        <u val="none"/>
      </rPr>
      <t xml:space="preserve">Original White Copy of AV is kept with the White pallet records held at the branch</t>
    </r>
  </si>
  <si>
    <r>
      <t xml:space="preserve">§</t>
    </r>
    <r>
      <rPr>
        <rFont val="Times New Roman"/>
        <b val="false"/>
        <i val="false"/>
        <strike val="false"/>
        <color rgb="FF000000"/>
        <sz val="7"/>
        <u val="none"/>
      </rPr>
      <t xml:space="preserve">  </t>
    </r>
    <r>
      <rPr>
        <rFont val="Arial"/>
        <b val="true"/>
        <i val="false"/>
        <strike val="false"/>
        <color rgb="FF000000"/>
        <sz val="10"/>
        <u val="none"/>
      </rPr>
      <t xml:space="preserve">Page 2 of the AV is Given to the driver</t>
    </r>
  </si>
  <si>
    <r>
      <t xml:space="preserve">§</t>
    </r>
    <r>
      <rPr>
        <rFont val="Times New Roman"/>
        <b val="false"/>
        <i val="false"/>
        <strike val="false"/>
        <color rgb="FF000000"/>
        <sz val="7"/>
        <u val="none"/>
      </rPr>
      <t xml:space="preserve">  </t>
    </r>
    <r>
      <rPr>
        <rFont val="Arial"/>
        <b val="true"/>
        <i val="false"/>
        <strike val="false"/>
        <color rgb="FF000000"/>
        <sz val="10"/>
        <u val="none"/>
      </rPr>
      <t xml:space="preserve">Page 3 or copy is attached to the negative receiving.</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</si>
  <si>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The AV will list type of pallets; Chep, White-Good, White-Bad</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</si>
  <si>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Bad is defined as pallets missing more than two boards and or broken or missing stringers.</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</si>
  <si>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Branches that send back CHEP Direct are responsible to verify their own quantities on portfolio plus each time they sign off on a CHEP invoice.</t>
    </r>
  </si>
  <si>
    <t>All None participating 'Third Party Returns' CHEP pick ups branch should be writing their GLID#  on the AV # referencing the pallets being returned to CHEP.</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</si>
  <si>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Every time an invoice is received from Chep for collections, the branch is verifying the quantities on the CHEP invoice vs. their "Load Sheets" &amp; Negative Receiving as backup before they sign off?</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</si>
  <si>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Using the "Transaction Detail Report" on the CHEP website verify that correction requests are performed.</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</si>
  <si>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For branches that have direct trailer ships - is the branch transferring Chep pallets shipped to the customer Gild/Global account on MY CHEP? Each transfer should be entered in MY CHEP referencing the customer JRD account and Invoice #. Review CHEP report that pallets are being transferred to each drop ship customer Gild account. Any customers with drop ship loads that do not have a Gild account is being charged $20 per pallet.</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</si>
  <si>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Branch is comparing quantities of pallets from their Load Sheets to the CHEP transaction detail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</si>
  <si>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Are all reversals that do not get posted or challenged by Chep elevated to The Regional Manager for resolution.</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</si>
  <si>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Are any open F6's over 30 days for pallets resolved before additional pallets are sold?</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</si>
  <si>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Verification that CHEP pallet returns do not exceed purchases for a given customer</t>
    </r>
  </si>
  <si>
    <t>FILE ORGANIZATION</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</si>
  <si>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Is all paperwork kept filed, organized and readily available for review?</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</si>
  <si>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Are receiving books kept neat, organized and filed by date for quick and easy reference for review</t>
    </r>
  </si>
  <si>
    <t>BROKEN SCAN GUNS</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</si>
  <si>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Broken LRT Guns from Carlton are recorded on a log indicating Serial#, Date Requested, Date Returned, Date Received, RMA# from Carlton</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</si>
  <si>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Broken Wi-Fi Scan Guns are processed via MIS Support Portal</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</si>
  <si>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Select LRT Guns as Category &amp; include Branch #, Serial # &amp; Issue in Short Description</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</si>
  <si>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Log should be kept indicating Serial#, Date Requested, Date Shipped, Date Received, Portal Reference#, Any Reference/Tracking# from Adirondack</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</si>
  <si>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Logs can be stored electronically for review</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</si>
  <si>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Reference Caret for location of logs on SharePoint</t>
    </r>
  </si>
  <si>
    <t>NOTES FOR INVENTORY CONTROLLLER</t>
  </si>
  <si>
    <t xml:space="preserve">ALL INVENTORY REPORTS MUST BE KEPT FROM AUDIT TO AUDIT OR FOR A MINIMUM OF ONE MONTH ADEQUATE RESEARCH NOTATIONS MUST BE MADE FOR </t>
  </si>
  <si>
    <t>ALL RESEARCHED REPORT OR COPIES OF LISTS FOR THE BUYERS, CLERK, DEPT HEADS ETC. MUST BE KEPT ATTACHED TO THE REPORTS.</t>
  </si>
  <si>
    <t>CONRAD BONET</t>
  </si>
  <si>
    <t>CASH/CHECK/CREDIT CARD SETTLEMENT</t>
  </si>
  <si>
    <t>ALL REPORTS NEED TO BE PRINTED DAILY BY OPENING MANAGER</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</si>
  <si>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The Branch Manager/Cash Room has a binder with the current Fiscal Year on File.</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</si>
  <si>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Senior management is verifying deposits &amp; debits daily and signing off on the paperwork;</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</si>
  <si>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Cash and Checks deposit vs. JSS. (Chase Bank or Bank of America)</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</si>
  <si>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Bank of America stores must run a separate cash report</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</si>
  <si>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Credit Card Totals in JSS match the total transmitted daily. (Client line look at Dashboard)</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</si>
  <si>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All returned checks that appear on bank report have been entered on the customer’s account</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</si>
  <si>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If a check(s) has not been entered the opening manager inputs the check (s) in JSS in the         morning and is not waiting for cash room manager to perform the task)</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</si>
  <si>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The branch has researched and notated the reason for all debits.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</si>
  <si>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***FOR ANY DEBITS OVER $100 YOU NEED TO NOTIFY YOUR REGIONAL MGR***</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</si>
  <si>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Failure to record a debit, no explanation or over $100 non-counterfeit related debit is a finding</t>
    </r>
  </si>
  <si>
    <t>OPEN ITEMS AGING</t>
  </si>
  <si>
    <t>BIG DADDY'S HAS A BALANCE AND LAST PAYMENT MADE 30+ DAYS AGO.</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</si>
  <si>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When running this choose ALL and DETAIL and run report for 60 days.</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</si>
  <si>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This report will show everything from invoices to items in collection. For items in collection our main concern is if customer is shopping with us, they are making payments towards their balance.</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</si>
  <si>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Verify that all Receivables owed over 30 days old have a current payment history.</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</si>
  <si>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No payments made in 30 days not moved into collections without reasonable explanation is a finding</t>
    </r>
  </si>
  <si>
    <t>VOIDS ON SUSPENDED TRANSACTIONS</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</si>
  <si>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Review 10 days of “Voids on a Suspended Transaction” Report</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</si>
  <si>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All Line items have a reprinted slip available for review.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</si>
  <si>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All reprinted receipts are signed by the senior manager who performed the transaction at the register.</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</si>
  <si>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All reprinted receipts have an explanation written on receipt.</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</si>
  <si>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The original receipt is printed &amp; kept for all transactions that end in a zero balance</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</si>
  <si>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Zero Balance Transactions must have SR Mgrs. signatures that approved transaction on receipt with explanation</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</si>
  <si>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The report must be printed/reviewed the following day. If dated same day, compare that day's detail to JSS and validate all transactions appear. If not, print the report and research.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</si>
  <si>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Any one (1) missing, not signed results in a loss of points.</t>
    </r>
  </si>
  <si>
    <t>TOTAL TRANSACTION VOIDS</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</si>
  <si>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Review 10 days of “Void Total” Report</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</si>
  <si>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Every original receipt is present and is signed by the Senior Manager.</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</si>
  <si>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The report must be printed/reviewed the following day. If dated same day, compare</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</si>
  <si>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that day detail to JSS and validate all transactions appear. If not, print the report and research.</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</si>
  <si>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Each Void total has a reason for the Void Total written on the original receipt or a total void log.</t>
    </r>
  </si>
  <si>
    <t>PERSONAL GUARANTEES (PG)</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</si>
  <si>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Any customer writing a check or receiving an IOU must have a PG on file prior to transaction being processed.</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</si>
  <si>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If, at the discretion of a senior manager, a customer with no PG on file is allowed to pay by check or is given an IOU it is the responsibility of that manager to have the PG signed by the customer prior allowing the check purchase or IOU to be given.</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</si>
  <si>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Review the tender exchange report look for instances of cash being exchanged for check. Any evidence of cashiers/Supervisors changing tenders to avoid check approval is a finding.</t>
    </r>
  </si>
  <si>
    <t>NEGATIVE RECEIVING &amp; AP SHRINK</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</si>
  <si>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Negative receiving's created each day are being scanned to corporate daily via Capture It (AV's &amp; Vendor Credit Memo) option.</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</si>
  <si>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Copies are retained at the branch with the Negative Receiving Report, filed by the date with server batch number on each AV.</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</si>
  <si>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Every report is signed off by the Branch Manager verifying that they reviewed the report and addressed any issues they discovered ensuring the proper scan process was completed.</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</si>
  <si>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Run the "Open Negative Receiving Report" isolate all items that appear older than 10 days</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</si>
  <si>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Does the branch have physical back up that the items were scanned to corporate?</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</si>
  <si>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AP shrink is completed properly by date set by AP and submitted to AP via Capture it (Branch Submissions) using the correct document type (Shrink Response)</t>
    </r>
  </si>
  <si>
    <t>LOSS PREVENTION OPERATIONS</t>
  </si>
  <si>
    <t>EXPORT SALES (n/a if no export sales)</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</si>
  <si>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Sales made to ANY FOREIGN ENTITY that were not charged Tax for the State that the sale took place in has each of the following on file:</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</si>
  <si>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Copy of the customers business license from the Country of Origin and or an unexpired copy    of the purchaser’s passport.</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</si>
  <si>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Signed copy of the Branch invoiced sales receipt.</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</si>
  <si>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Copy of the Bill of Lading that was used to ship the product directly to port. (JETRO/ RD branches need to indicate as the shipper).</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</si>
  <si>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Shippers dock receipt. (Obtained from the Port)</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</si>
  <si>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Copy of the Shippers Export declaration.</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</si>
  <si>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In cases where JETRO/ RD is not the shipper to port, tax must be charged until the customer provides each of the items required above.</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</si>
  <si>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The branch has fourteen (14) days from date of transaction to obtain all required information from the freight forwarder and the customer.</t>
    </r>
  </si>
  <si>
    <t>WAREHOUSE EXPENSES</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</si>
  <si>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 Cover Sheet is used listing all invoices being scanned.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</si>
  <si>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The Cover Sheet has the batch number as reference listed.</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</si>
  <si>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Invoices less than $500.00 has branch manager sign off and greater than $500.00 has Regional Sign off.</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</si>
  <si>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All invoices must be processed within 2 weeks of receipt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</si>
  <si>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All invoices must be submitted to corporate by 22nd (for 1st through 15th) and by the 7th (for the 16th through the 31st)</t>
    </r>
  </si>
  <si>
    <t>COUPON REPORT</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</si>
  <si>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Is the "Coupon Report" printed and notated monthly for the previous 90 days?</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</si>
  <si>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Any customer with more than one coupon listed needs to have a reason notating why.</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</si>
  <si>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Pick five (5) customers off the report who received multiple coupons and 5 customers who received coupons for greater than $25.</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</si>
  <si>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Do the notations on the report match what is written on the coupon?</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</si>
  <si>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Each coupon is signed and the reason it was given is written on the coupon.</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</si>
  <si>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"Other" being checked off needs a hand-written explanation as to why it was given.</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</si>
  <si>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Any evidence of taxes being refunded via coupon is a finding.  Immediately report to REG MGR.</t>
    </r>
  </si>
  <si>
    <t>STORE USE</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</si>
  <si>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Verify store has a store use account that charges taxes and is cost + zero</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</si>
  <si>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Check last two (2) weeks of slips</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</si>
  <si>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Is merchandise being rung up immediately and signed off by senior management?</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</si>
  <si>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Verify items that are being submitted for store use are valid.</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</si>
  <si>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Any items found be purchased in excess of the immediate needs is a finding.</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</si>
  <si>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All Wine Steward samples are purchased under a separate Wine Steward Account.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</si>
  <si>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Auditor validate that all store use accounts are paid for at month end automatically.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</si>
  <si>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Report any store use found that is not automatically paid at month end to that branch’s controller.</t>
    </r>
  </si>
  <si>
    <t>RETURNS (see caret for review)</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</si>
  <si>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Every "Return Module" return has an a properly completed receipt. This includes customer hand written phone number, customer signature, processors signature, perishable restock signature (if applies), perishable return attestation (if applies) senior manager verification signature.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</si>
  <si>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All "Return Module" returns were approved on the same day they were processed by a senior manager.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</si>
  <si>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Verify all "Returns processed at POS" (indicated with a "*" on the Customer Return Summary): have an original copy of the receipt. </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</si>
  <si>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All returns done at the register have been approved and sign for by a senior manager.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</si>
  <si>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Verify all "Invoice Returns" (indicated with an "$" on the "Customer Return Summary"):</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</si>
  <si>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Have the original invoice and the return invoice attached together signed by the person who created the return and a different senior manager validating the need for the return.</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</si>
  <si>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The refund has been processed by cash room manager or a senior manager?</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</si>
  <si>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All Line items on the report with a "#" are returns processed and approved without a receipt.</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</si>
  <si>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These customers should be randomly called to validate the return.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</si>
  <si>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Any missing return paperwork for any line item on the "Customer Summary Report" must have a valid explanation for the reason notated on the report.</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</si>
  <si>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Verify only authorized users are set up to perform returns in the return module.  Verify each user has their own code and no user is using someone else's code?</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</si>
  <si>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Any return performed on any PC other than Reception has a notation for the reason for the return.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</si>
  <si>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Verify only IC, ABM and BM are authorized to approve returned items.  Regional manager may assign two additional senior employees to approve returns.   This is validated in JSS (Op Routines/Returns/Returns report) go back 30 days and review the approving managers listed.  If any manager is not a senior manager contact Regional to verify they have been authorized to perform returns.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</si>
  <si>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Verify all returns refunded at the register that were originally paid with a credit card are processed as a refund using the same credit card in the original purchase. Use the original receipt to verify the same CC was used by matching the last 4 digits.  If the original credit card is not present or you are unable to determine the original form of payment, then the balance due must remain on the customers' account until it is used to make new purchases.</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</si>
  <si>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Refund slips printed from POS after refund is made must be signed by Customer &amp; Senior Manager approving refund &amp; kept with original return receipt from Reception or POS</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</si>
  <si>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All Wine and spirit returns must be made within 10 days of the original date of purchase. (14 days in NY)</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</si>
  <si>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A senior manager must sign off on all wine and spirit returns even if the system does not request senior approval. Wine and spirit returns must be immediately returned to the wine and spirit room or selling self.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</si>
  <si>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Any two or more missing items paperwork or incorrectly completed paperwork is a finding.</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</si>
  <si>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Any unauthorized user given access to the return system without Regional approval is a finding.</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</si>
  <si>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Any Manager seen using another managers code to process or approve returns is a finding.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</si>
  <si>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All return slips must be retained for a rolling 180 days. Filed by date and month for easy review.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</si>
  <si>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WEST COST to verify all returns at 1pm and closing everyday perishables within 15 minutes of return</t>
    </r>
  </si>
  <si>
    <t>BRANCH TRASH</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</si>
  <si>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Do the managers address safety issues like unattended loose straps, shrink wrap. String, bands, unattended empty pallets or pallets to be stocked less than two levels high?</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</si>
  <si>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Only Clear Trash Bags are used in all Trash Cans</t>
    </r>
  </si>
  <si>
    <t>BROKEN U-BOATS/CARTS</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</si>
  <si>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Any broken U-boat/cart found in use is a finding</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</si>
  <si>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Excess broken U-boats/carts not being repaired is a finding</t>
    </r>
  </si>
  <si>
    <t>DAILY WALKS (re-walk 3 days worth)</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</si>
  <si>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The "Daily Merchandising walk" is being completed every day.  (retain 30 days)</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</si>
  <si>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The Daily weight verification walk, and scale calibration checks are done each day</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</si>
  <si>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New scale indictors must show a last calibration of 28 hours or less at the time they are checked.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</si>
  <si>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Verify all scale files have been updated in the last 7 days.  Any actively used scale that shows a last update of more than 7 days is a finding.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</si>
  <si>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The issues notated were communicated to department mgrs. and are being addressed.</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</si>
  <si>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The "Produce Fresh Walk" is performed and notated daily. Retain 30 days</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</si>
  <si>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The "Meat Fresh Walk" is performed and notated a min. of Tue and Fri. Retain 30 days</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</si>
  <si>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The "Seafood Fresh Walk" is performed and notated daily. Retain 30 days</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</si>
  <si>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The "Deli Fresh Walk" is performed and notated a min. of Mon and Thu. Retain 30 days</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</si>
  <si>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The 3 "Store Readiness Check-List" will be reviewed on the Safety Audit for compliance</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</si>
  <si>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Daily Floor Freshness walk (retain 30 days)- Walks by category should be done using an LRT gun to capture the expiration date of any item with 60 days or less shelf life.</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</si>
  <si>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Any items found that should have been found on a walk or found and not addressed is a finding.</t>
    </r>
  </si>
  <si>
    <t>SEVEN DAY REPORT</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</si>
  <si>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Senior mgrs. are meeting all new customers. This is showing our commitment to customer      service by introducing yourself to your new client. We understand that every customer does not want a tour, but this is to make them understand that you are at their disposal.</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</si>
  <si>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Are Senior Managers handing out their business cards to new customers?</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</si>
  <si>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All corrections are entered in JSS. (Mgr. signature is proof of review)</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</si>
  <si>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All Food Service/Grocery (Jetro) customers with no sales are contacted by senior manager.</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</si>
  <si>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Example; spoke with customer - arranged tour - bringing an invoice.</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</si>
  <si>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Choose three (3) random customers that have been contacted, verify by calling the customers.</t>
    </r>
  </si>
  <si>
    <t>REQUIRED MANAGER MEETINGS (review 3 months)</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</si>
  <si>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Is there a managers meeting held each month with all Department Managers? </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</si>
  <si>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All topics discussed were recorded on an agenda by the branch manager. </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</si>
  <si>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All employees attending the meeting sign in and indicate what department they are from</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</si>
  <si>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Is there a weekly meeting with the Branch Shop Steward properly documented &amp; kept with monthly Dept. Mgr meeting notes</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</si>
  <si>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All actionable items have been resolved by due date indicated on form</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</si>
  <si>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Proper form located on SharePoint -- See Carat for location</t>
    </r>
  </si>
  <si>
    <t>SHOP OUTS</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</si>
  <si>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Are Shop outs done and reported to corporate buying a minimum of once (1) a month.</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</si>
  <si>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Is there a minimum of one invoice and one club shop reported for the previous month?</t>
    </r>
  </si>
  <si>
    <t>FMR RIDE ALONG</t>
  </si>
  <si>
    <t>COVID</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</si>
  <si>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Review two (2) most recent months and verify there is documentation of a senior manager ride along. (the weekly FMR visit details should be printed out and retained)</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</si>
  <si>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Using the FMR Emergency Report identify 10 core customers are in the emergency report but have failed to qualify.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</si>
  <si>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Notations of the customer interaction for each visit are entered in the tablet.  Notations of follow-up where needed is recorded on the retained copy of the weekly visit notes.</t>
    </r>
  </si>
  <si>
    <t>FMR WEEKLY MEETING</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</si>
  <si>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For the Branch where the FMR is based out there needs to be weekly interaction between the FMR and branch manager about the prior week’s visit notes.  Business opportunities as notated by FMR.</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</si>
  <si>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Are there notations of customer requests, complaints and issues and Branch follow up recorded on the printed copy of the weekly visit detail.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</si>
  <si>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Is there evidence of managers addressing issues with the FMR visit detail such as: low visit totals, visits outside of assigned route, poor or no notes on visit detail, improper coding of visits lack of communication regarding visits that require follow up or signing up customers as new that did not qualify for a new sign up designation. RSD input is required in these matters.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</si>
  <si>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Are all FMRs collecting at least 4 invoices per month and are the invoices being sent to corporate office for price comparison. (branch should retain email or copy of invoice for review)</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</si>
  <si>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Is the FMR Emergency report being printed weekly and are the top customers who are within two weeks of expiring that have already achieved the dollars required but need 1 shop or have all shops but are short dollars being contacted by the branch.  Are notations being made for all contact results.</t>
    </r>
  </si>
  <si>
    <t>QUARTERLY SAFETY AWARENESS WORKSHOP</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</si>
  <si>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Validate the correct Safety Awareness Training was held the prior Quarter with the correct training materials used.</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</si>
  <si>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There is an attendance log for all managers and employees validating that they attended a training session.  </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</si>
  <si>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Compare names to the Branch Roster 100% compliance is expected.</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</si>
  <si>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Any accident that occurred in the prior quarter is reviewed at the subsequent quarters meeting.</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</si>
  <si>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 File with prior Safety Awareness training materials and attendance log for all prior Safety awareness meetings is being maintained.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</si>
  <si>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All new hires must attend a meeting for the Quarter they are hired in.</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</si>
  <si>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Interview 22 employees to validate meeting attendance and have them explain the topics.</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</si>
  <si>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Combine interview with question 34 from the Safety audit requirement</t>
    </r>
  </si>
  <si>
    <t>QUARTERLY CUSTOMER SERVICE WORKSHOP</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</si>
  <si>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Requires 100% participation by all employees</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</si>
  <si>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Is there a Quarterly Workshop Conducted with existing management, Union &amp; Non-Union employees?</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</si>
  <si>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New hires review the material and sign attendance log during orientation</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</si>
  <si>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Workshop is conducted by Branch or Assistant Branch Manager by last day of the quarter.</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</si>
  <si>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The "Corporate Customer Service Module" material is used for this training?</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</si>
  <si>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Is there a sign in sheet for those attending the meeting that lists what department they are from?</t>
    </r>
  </si>
  <si>
    <t>INVOICES AND QUOTES</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</si>
  <si>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Run a cancelled quote report at month end for the entire fiscal month</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</si>
  <si>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Notate the reason for any cancelled.</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</si>
  <si>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Auditor should verify previous reports notations and follow up to ensure quotes listed as cancelled were cancelled. </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</si>
  <si>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Retain audit to audit</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</si>
  <si>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Branch should run and print open invoice report at each month end.</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</si>
  <si>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Branch should notate an acceptable reason for any invoice open over 30 days.</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</si>
  <si>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Report should file and retain inventory to inventory.</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</si>
  <si>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Branch should run and print an Open Quote report at each month end (going back 1 year)</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</si>
  <si>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Any open quote over 30 days must have an explanation for why it is open.  </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</si>
  <si>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Any quote no longer needed should be cancelled and notated as such on the report.</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</si>
  <si>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Report should be retained inventory to inventory.  </t>
    </r>
  </si>
  <si>
    <t>MANUAL PUNCH REPORT (review 2 previous pay periods)</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</si>
  <si>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Branch should print this report weekly for the previous week’s activity (retain 7 years)</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</si>
  <si>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Branch is notating the reason for any employee on the list with 5 or more manual punches in the week.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</si>
  <si>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Proper corrective action is being taken where appropriate to policy violations.</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</si>
  <si>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Any employee with only manual punches for the period checked must be physically seen to verify that they are employed.  If the auditor cannot get confirmation the name(s) should be given to the regional for proper follow up.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</si>
  <si>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ANY EMP. WHO DOES NOT WORK IN THE BRANCH &amp; HAS A PAYCHECK IS A FINDING</t>
    </r>
  </si>
  <si>
    <t>KEEP IT KOOL (KIK) PROGRAM</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</si>
  <si>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Are the "Keep It Kool" signs hanging outside displayed in a prominent location?</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</si>
  <si>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Are the 'Keep It Kool" displays merchandised outside by the front door?</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</si>
  <si>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Does the branch have a freezer set up for the free "Keep It Kool" gel packs stationed outside all days that the temperature is 80 degrees and above?</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</si>
  <si>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Is the freezer kept fully stocked with frozen gel packs?</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</si>
  <si>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The "Keep It Kool Promo Kit" has in it: KIK buttons - Freezer blanket - Transport Bag -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</si>
  <si>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Are all cashiers and front-end personnel wearing "Keep It Kool" buttons or shirts?</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</si>
  <si>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If the temperature exceeds 80 degrees are the cashiers suggesting "Keep It Kool" products        free gel packs and handing out brochures?</t>
    </r>
  </si>
  <si>
    <t>RECALL PROCEDURE</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</si>
  <si>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All product under the recall is removed from selling and non-selling areas and placed on a pallet wrapped with RED shrink wrap.</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</si>
  <si>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Apply a placard (made at the branch) on all 4 sides of pallet that reads "Recall Do Not Sell"</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</si>
  <si>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Does branch have roll(s) of RED shrink wrap available?</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</si>
  <si>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Can senior managers and department managers explain the recall procedure?</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</si>
  <si>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Is there a folder/binder in the managers office keeping all recall documents together?</t>
    </r>
  </si>
  <si>
    <r>
      <t xml:space="preserve">o</t>
    </r>
    <r>
      <rPr>
        <rFont val="Times New Roman"/>
        <b val="true"/>
        <i val="false"/>
        <strike val="false"/>
        <color rgb="FF000000"/>
        <sz val="7"/>
        <u val="none"/>
      </rPr>
      <t xml:space="preserve">   </t>
    </r>
    <r>
      <rPr>
        <rFont val="Arial"/>
        <b val="true"/>
        <i val="false"/>
        <strike val="false"/>
        <color rgb="FF000000"/>
        <sz val="10"/>
        <u val="none"/>
      </rPr>
      <t xml:space="preserve">Recall documents are to be maintained in the branch for 2 years from recall date</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</si>
  <si>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Choose at random an associate from each department;</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</si>
  <si>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Can the associate explain what a pallet wrapped with Red shrink wrap means?</t>
    </r>
  </si>
  <si>
    <t>PORTER MSS LOG (review current and previous month)</t>
  </si>
  <si>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Log is signed weekly by the dept. manager as verification that the cleaning was done. </t>
    </r>
  </si>
  <si>
    <t>BATHROOM MOP USAGE</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</si>
  <si>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Is there a bucket labeled Restroom or Mop handle/Bucket with red tape or paint used to clean the restroom?</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</si>
  <si>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Verify the bucket is only used in the Restroom.</t>
    </r>
  </si>
  <si>
    <t>RESTROOMS</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</si>
  <si>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Is there an "All Employees Must Wash Hands" sign in the restroom?</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</si>
  <si>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Are all employees witnessed using the restrooms washing their hands before leaving?</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</si>
  <si>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All Toilets, Urinals and Sinks are in proper working order.  </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</si>
  <si>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Do all bathroom sinks have hot water?</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</si>
  <si>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Adequate Towels and Toilet paper are available.</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</si>
  <si>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Are the restrooms maintained in a sanitary condition at all times in accordance to the Cleaning Restroom SOP?</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</si>
  <si>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Does each restroom have a cleaning log being signed off on?</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</si>
  <si>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A dirty restroom or evidence of a falsified cleaning log is an automatic finding.</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</si>
  <si>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There is a garbage can positioned just outside of the restrooms for towel disposal.</t>
    </r>
  </si>
  <si>
    <t>MOP HEAD CLEANING PROCEDURE</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</si>
  <si>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Bring all mops to the Porters closet and rinse all equipment with the hose.</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</si>
  <si>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After rinsing, use bleach and cold water to ring out all mop heads.</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</si>
  <si>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Stand mops up along the wall and let dry overnight</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</si>
  <si>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Evidence of multiple dirty mop heads is a finding</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</si>
  <si>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BLEACH MUST BE LABELED. ONLY TO BE USED AND STORED IN THE PORTERS CLOSET</t>
    </r>
  </si>
  <si>
    <t>MOP HANDLES &amp; BUCKETS</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</si>
  <si>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All Mop Buckets are either color coded or clearly labeled as indicted</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</si>
  <si>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General Cooler or Blue Mop Bucket and Blue Mop Handle (tape or paint)</t>
    </r>
  </si>
  <si>
    <r>
      <t xml:space="preserve">§</t>
    </r>
    <r>
      <rPr>
        <rFont val="Times New Roman"/>
        <b val="false"/>
        <i val="false"/>
        <strike val="false"/>
        <color rgb="FF000000"/>
        <sz val="7"/>
        <u val="none"/>
      </rPr>
      <t xml:space="preserve">  </t>
    </r>
    <r>
      <rPr>
        <rFont val="Arial"/>
        <b val="true"/>
        <i val="false"/>
        <strike val="false"/>
        <color rgb="FF000000"/>
        <sz val="10"/>
        <u val="none"/>
      </rPr>
      <t xml:space="preserve">To be used in Meat/Provisions/Deli/Freezer/Perishable Receiving and Produce only</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</si>
  <si>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Chicken or Brown Mop Bucket and Brown Mop Handle (tape or paint)</t>
    </r>
  </si>
  <si>
    <r>
      <t xml:space="preserve">§</t>
    </r>
    <r>
      <rPr>
        <rFont val="Times New Roman"/>
        <b val="false"/>
        <i val="false"/>
        <strike val="false"/>
        <color rgb="FF000000"/>
        <sz val="7"/>
        <u val="none"/>
      </rPr>
      <t xml:space="preserve">  </t>
    </r>
    <r>
      <rPr>
        <rFont val="Arial"/>
        <b val="true"/>
        <i val="false"/>
        <strike val="false"/>
        <color rgb="FF000000"/>
        <sz val="10"/>
        <u val="none"/>
      </rPr>
      <t xml:space="preserve">To be used in Chicken Pit only</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</si>
  <si>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Seafood or Green Mop Bucket and Green Mop Handle (tape or paint)</t>
    </r>
  </si>
  <si>
    <r>
      <t xml:space="preserve">§</t>
    </r>
    <r>
      <rPr>
        <rFont val="Times New Roman"/>
        <b val="false"/>
        <i val="false"/>
        <strike val="false"/>
        <color rgb="FF000000"/>
        <sz val="7"/>
        <u val="none"/>
      </rPr>
      <t xml:space="preserve">  </t>
    </r>
    <r>
      <rPr>
        <rFont val="Arial"/>
        <b val="true"/>
        <i val="false"/>
        <strike val="false"/>
        <color rgb="FF000000"/>
        <sz val="10"/>
        <u val="none"/>
      </rPr>
      <t xml:space="preserve">To be used in the Seafood Department only</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</si>
  <si>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General Warehouse or Yellow Mop Bucket and Yellow Mop Handle (tape or paint)</t>
    </r>
  </si>
  <si>
    <r>
      <t xml:space="preserve">§</t>
    </r>
    <r>
      <rPr>
        <rFont val="Times New Roman"/>
        <b val="false"/>
        <i val="false"/>
        <strike val="false"/>
        <color rgb="FF000000"/>
        <sz val="7"/>
        <u val="none"/>
      </rPr>
      <t xml:space="preserve">  </t>
    </r>
    <r>
      <rPr>
        <rFont val="Arial"/>
        <b val="true"/>
        <i val="false"/>
        <strike val="false"/>
        <color rgb="FF000000"/>
        <sz val="10"/>
        <u val="none"/>
      </rPr>
      <t xml:space="preserve">To be used in the Dry Produce, Dry warehouse, Dry Receiving and Offices only</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</si>
  <si>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Restroom or Red Mop Bucket and Red Mop Handle (tape or paint)</t>
    </r>
  </si>
  <si>
    <r>
      <t xml:space="preserve">§</t>
    </r>
    <r>
      <rPr>
        <rFont val="Times New Roman"/>
        <b val="false"/>
        <i val="false"/>
        <strike val="false"/>
        <color rgb="FF000000"/>
        <sz val="7"/>
        <u val="none"/>
      </rPr>
      <t xml:space="preserve">  </t>
    </r>
    <r>
      <rPr>
        <rFont val="Arial"/>
        <b val="true"/>
        <i val="false"/>
        <strike val="false"/>
        <color rgb="FF000000"/>
        <sz val="10"/>
        <u val="none"/>
      </rPr>
      <t xml:space="preserve">To be used in Restrooms only</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</si>
  <si>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Any Mop bucket or Mop handle not properly labeled or color coded or any Mop Bucket or Mop Handle being used in the wrong area is an automatic finding.</t>
    </r>
  </si>
  <si>
    <t>FOOD SAFETY CHECKLIST (review current and previous week)</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</si>
  <si>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It is properly completed and initialed for all days worked.</t>
    </r>
  </si>
  <si>
    <t>DAILY SANITATION CONTROL CHECKLIST (review current and previous week)</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</si>
  <si>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It is properly completed for each day of the week &amp; signed by HACCP Mgr weekly</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</si>
  <si>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The exterior of the building, parking islands and the perimeter of the building are free of debris.</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</si>
  <si>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The compactor area is free of excess debris.</t>
    </r>
  </si>
  <si>
    <t>SCALE TRAINING</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</si>
  <si>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Identify anyone seen using a scale and verify that they have a scale training document on file.</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</si>
  <si>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Verify that all perishable managers and union people who operate scales hired since the last audit have a copy of the scale training document on file in their employee file.</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</si>
  <si>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Verify that only senior managers have access to modifying the master file of each department’s scales.</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</si>
  <si>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Question department managers to determine if they have access, if they do it is a finding.</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</si>
  <si>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Using the scale master file find 10 items with a tare above .03 and verify that those items are loaded in the scale with the correct tare, matching the current master file,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</si>
  <si>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Verify all scale users know what the top shrink items are in their department and understand the case to unit audit process.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</si>
  <si>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Any one seen using the scale without a scale training document on file is a finding. Any none senior with access to the master file is a finding. Any incorrect tare is a finding.</t>
    </r>
  </si>
  <si>
    <t>HACCP RECORD KEEPTING</t>
  </si>
  <si>
    <t>MISSING SIGN OFF FOR SEAFOOD END OF AUGUST.</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</si>
  <si>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Verify the previous three (3) months of the following HACCP forms are properly completed and only performed on most Current Form(s) available:</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</si>
  <si>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Daily Food Safety Checklist </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</si>
  <si>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Daily Sanitation Control Record </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</si>
  <si>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HACCP Plan Meeting     </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</si>
  <si>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All HACCP Department SOP </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</si>
  <si>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Product Recall Procedures </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</si>
  <si>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Product Recalls              </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</si>
  <si>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Consumer Form</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</si>
  <si>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ALL TEMP LOGS Completed weekly (ideally filed by log then by date)</t>
    </r>
  </si>
  <si>
    <r>
      <t xml:space="preserve">§</t>
    </r>
    <r>
      <rPr>
        <rFont val="Times New Roman"/>
        <b val="false"/>
        <i val="false"/>
        <strike val="false"/>
        <color rgb="FF000000"/>
        <sz val="7"/>
        <u val="none"/>
      </rPr>
      <t xml:space="preserve">  </t>
    </r>
    <r>
      <rPr>
        <rFont val="Arial"/>
        <b val="true"/>
        <i val="false"/>
        <strike val="false"/>
        <color rgb="FF000000"/>
        <sz val="10"/>
        <u val="none"/>
      </rPr>
      <t xml:space="preserve">Deli (One Log for Cooler)</t>
    </r>
  </si>
  <si>
    <r>
      <t xml:space="preserve">§</t>
    </r>
    <r>
      <rPr>
        <rFont val="Times New Roman"/>
        <b val="false"/>
        <i val="false"/>
        <strike val="false"/>
        <color rgb="FF000000"/>
        <sz val="7"/>
        <u val="none"/>
      </rPr>
      <t xml:space="preserve">  </t>
    </r>
    <r>
      <rPr>
        <rFont val="Arial"/>
        <b val="true"/>
        <i val="false"/>
        <strike val="false"/>
        <color rgb="FF000000"/>
        <sz val="10"/>
        <u val="none"/>
      </rPr>
      <t xml:space="preserve">Freezer(s) (Separate Logs for any Stand-Alone Freezers)</t>
    </r>
  </si>
  <si>
    <r>
      <t xml:space="preserve">§</t>
    </r>
    <r>
      <rPr>
        <rFont val="Times New Roman"/>
        <b val="false"/>
        <i val="false"/>
        <strike val="false"/>
        <color rgb="FF000000"/>
        <sz val="7"/>
        <u val="none"/>
      </rPr>
      <t xml:space="preserve">  </t>
    </r>
    <r>
      <rPr>
        <rFont val="Arial"/>
        <b val="true"/>
        <i val="false"/>
        <strike val="false"/>
        <color rgb="FF000000"/>
        <sz val="10"/>
        <u val="none"/>
      </rPr>
      <t xml:space="preserve">Shrimp OR Crab Cases (Separate Logs for any Stand-Alone Cases)</t>
    </r>
  </si>
  <si>
    <r>
      <t xml:space="preserve">§</t>
    </r>
    <r>
      <rPr>
        <rFont val="Times New Roman"/>
        <b val="false"/>
        <i val="false"/>
        <strike val="false"/>
        <color rgb="FF000000"/>
        <sz val="7"/>
        <u val="none"/>
      </rPr>
      <t xml:space="preserve">  </t>
    </r>
    <r>
      <rPr>
        <rFont val="Arial"/>
        <b val="true"/>
        <i val="false"/>
        <strike val="false"/>
        <color rgb="FF000000"/>
        <sz val="10"/>
        <u val="none"/>
      </rPr>
      <t xml:space="preserve">Meat &amp; Provisions (One Log for Cooler)</t>
    </r>
  </si>
  <si>
    <r>
      <t xml:space="preserve">§</t>
    </r>
    <r>
      <rPr>
        <rFont val="Times New Roman"/>
        <b val="false"/>
        <i val="false"/>
        <strike val="false"/>
        <color rgb="FF000000"/>
        <sz val="7"/>
        <u val="none"/>
      </rPr>
      <t xml:space="preserve">  </t>
    </r>
    <r>
      <rPr>
        <rFont val="Arial"/>
        <b val="true"/>
        <i val="false"/>
        <strike val="false"/>
        <color rgb="FF000000"/>
        <sz val="10"/>
        <u val="none"/>
      </rPr>
      <t xml:space="preserve">Stand-Alone Case(s) In the Front End. (One Log for Each Case)</t>
    </r>
  </si>
  <si>
    <r>
      <t xml:space="preserve">§</t>
    </r>
    <r>
      <rPr>
        <rFont val="Times New Roman"/>
        <b val="false"/>
        <i val="false"/>
        <strike val="false"/>
        <color rgb="FF000000"/>
        <sz val="7"/>
        <u val="none"/>
      </rPr>
      <t xml:space="preserve">  </t>
    </r>
    <r>
      <rPr>
        <rFont val="Arial"/>
        <b val="true"/>
        <i val="false"/>
        <strike val="false"/>
        <color rgb="FF000000"/>
        <sz val="10"/>
        <u val="none"/>
      </rPr>
      <t xml:space="preserve">Produce (One temperature for cooler)</t>
    </r>
  </si>
  <si>
    <r>
      <t xml:space="preserve">§</t>
    </r>
    <r>
      <rPr>
        <rFont val="Times New Roman"/>
        <b val="false"/>
        <i val="false"/>
        <strike val="false"/>
        <color rgb="FF000000"/>
        <sz val="7"/>
        <u val="none"/>
      </rPr>
      <t xml:space="preserve">  </t>
    </r>
    <r>
      <rPr>
        <rFont val="Arial"/>
        <b val="true"/>
        <i val="false"/>
        <strike val="false"/>
        <color rgb="FF000000"/>
        <sz val="10"/>
        <u val="none"/>
      </rPr>
      <t xml:space="preserve">Receiving (Any Refrigerated Trucks using as Storage)</t>
    </r>
  </si>
  <si>
    <r>
      <t xml:space="preserve">§</t>
    </r>
    <r>
      <rPr>
        <rFont val="Times New Roman"/>
        <b val="false"/>
        <i val="false"/>
        <strike val="false"/>
        <color rgb="FF000000"/>
        <sz val="7"/>
        <u val="none"/>
      </rPr>
      <t xml:space="preserve">  </t>
    </r>
    <r>
      <rPr>
        <rFont val="Arial"/>
        <b val="true"/>
        <i val="false"/>
        <strike val="false"/>
        <color rgb="FF000000"/>
        <sz val="10"/>
        <u val="none"/>
      </rPr>
      <t xml:space="preserve">Seafood (One Log for cooler) using new 2-hour form.</t>
    </r>
  </si>
  <si>
    <r>
      <t xml:space="preserve">§</t>
    </r>
    <r>
      <rPr>
        <rFont val="Times New Roman"/>
        <b val="false"/>
        <i val="false"/>
        <strike val="false"/>
        <color rgb="FF000000"/>
        <sz val="7"/>
        <u val="none"/>
      </rPr>
      <t xml:space="preserve">  </t>
    </r>
    <r>
      <rPr>
        <rFont val="Arial"/>
        <b val="true"/>
        <i val="false"/>
        <strike val="false"/>
        <color rgb="FF000000"/>
        <sz val="10"/>
        <u val="none"/>
      </rPr>
      <t xml:space="preserve">Deli Receiving (one log for area)</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</si>
  <si>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Temp taken during Open Store Hrs. AT A MINIMUM OF EVERY (4) HOURS</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</si>
  <si>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All logs signed off by Tuesday of the following week by a HACCP Certified Manager.</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</si>
  <si>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All HACCP Plan forms (1-5) are signed, dated and address stamped by current Branch Manager.</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</si>
  <si>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CALIBRATION LOGS</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</si>
  <si>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Hand Held Thermometer in receiving calibrated daily &amp; signed off on by a Manager.</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</si>
  <si>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Fixed thermometers are calibrated weekly, logged on the Temp Logs (Seafood Daily) by HACCP certified employee.</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</si>
  <si>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Certificate of Conformance" (thermometer calibration certificate) is posted at reception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</si>
  <si>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CORRECTIVE ACTION LOG is notated for any temperatures over the JETRO/RD Standards.</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</si>
  <si>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AS PART OF CORRECTIVE ACTION NEED TO TAKE THE TEMP OF MERCHANDISE IN REFRIGERATED AREAS.</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</si>
  <si>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MSS LOGS: The Following must be complete and signed weekly by department manager and monthly by HACCP certified employee verifying tasks were completed.</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</si>
  <si>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Deli - Freezer - Produce - Seafood - Meat &amp; Provisions - Receiving - Deli Receiving - Front End - Dry Warehouse - Porter - Restroom Cleaning Log.</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</si>
  <si>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MSS Logs signed but not completed will result in loss of ALL food safety points in dept audit.</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</si>
  <si>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Any racking being stored outside is on pallets and covered with a tarp so as not to rust.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</si>
  <si>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There are no excess U-boats or accumulation of trash in the parking lot.</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</si>
  <si>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There is a sign at the entrance and on every other light pole in the parking lot stating that we are not responsible for damage caused by carts or U-boats.</t>
    </r>
  </si>
  <si>
    <t>COMPUTER ROOM</t>
  </si>
  <si>
    <t>NEED TO CLEAN AND ORGANIZE.</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</si>
  <si>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The computer room is neat and clean.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</si>
  <si>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There is access to the branch operating PC's and that there is no excessive storage</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</si>
  <si>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Is always locked and is only accessible by Senior Managers with a sign in sheet posted.</t>
    </r>
  </si>
  <si>
    <t>VIDEO SURVEILANCE</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</si>
  <si>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Is there a secure and working DVR or VCR recording the activity in the Branch?</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</si>
  <si>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The previous thirty (30) days’ worth of recordings are available for review?</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</si>
  <si>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Is there a functional camera fixed on each of the following areas?</t>
    </r>
  </si>
  <si>
    <t>Front End Registers, Entrance, Exit, Receiving Bay Doors, Cash Room Safe, Cash Room</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</si>
  <si>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Are all security monitors (i.e. employee entrance, customer entrance view) in working order?</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</si>
  <si>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Is there a work order for any non working component not older than 2 weeks old?</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</si>
  <si>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Any work order older than 2 weeks must be bubbled up to regional/director</t>
    </r>
  </si>
  <si>
    <t>SELF AUDIT REPORTING</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</si>
  <si>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Dairy, Meat, Produce and Seafood are performing weekly self-audits</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</si>
  <si>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Weekly Perishable audits should be kept together in BM/ABM office</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</si>
  <si>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Are Senior Managers performing weekly Self Audits according to schedule</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</si>
  <si>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Are audits submitted weekly as required by region?</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</si>
  <si>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Is branch maintaining a rolling master audit with all required audits complete to date?</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</si>
  <si>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Has branch submitted a full Corp Self-Audit by the 7th of the 1st month of the following quarter (i.e.  1st Quarter audits submitted by Apr 7, 2nd Quarter by July 7, etc.)</t>
    </r>
  </si>
  <si>
    <t>LIGHTING</t>
  </si>
  <si>
    <t>WORKING ON GETTING GROCERY LIGHTS REPLACED WITH LEDS</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</si>
  <si>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Are all overhead lights operational? </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</si>
  <si>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3 or more not working is a finding</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</si>
  <si>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Are all Door &amp; display lights working?</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</si>
  <si>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Lights for the Shrimp &amp; free-standing coolers are operational.</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</si>
  <si>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Do all door and display florescent lights have tube holders with connecting end caps to prevent glass from a broken light contaminating food products or injuring customers?</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</si>
  <si>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Door all receiving doors have working lights allowing visibility into all trailers being unloaded.</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</si>
  <si>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Any deficiencies found above without a work order/estimate less than 2 weeks old is a finding</t>
    </r>
  </si>
  <si>
    <t>MANAGEMENT FRONT END BLITZ</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</si>
  <si>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Is the "READY THE CART" Program being performed at all times by Supervisors.</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</si>
  <si>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Senior management is overseeing the Blitz process and is involved in program, validating a complete transfer of goods from U-boat to U-boat where required?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</si>
  <si>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All managers listed on the right have performed and notated a minimum of 5 blitzes for each day worked. (this is 7 days per week unless no manager is present in the department for the day)</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</si>
  <si>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BLITZ PROCESS</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</si>
  <si>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Approach customer prior to check out. Introduce yourself.</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</si>
  <si>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Engage in conversation discussing products not on U-boat/cart, categories they do not buy from us.</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</si>
  <si>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Manager should prepare the cart by facing out UPCs.  LOOK FOR:</t>
    </r>
  </si>
  <si>
    <t>NOT BEING DONE CONSISTENTLY.</t>
  </si>
  <si>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Repacked boxes - stuffed with other product, like product in different box, blacked out UPC's,</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</si>
  <si>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Random weight items - label reflects both the correct weight and item number for item that is present.</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</si>
  <si>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Blaster labels - Correct product description on label matches merchandise.</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</si>
  <si>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Re-sealed boxes - should be open and inspected.</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</si>
  <si>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Any box stored on a U-boat upside down is inspected.</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</si>
  <si>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Heavy items- like rice should be moved to ensure nothing is hidden underneath or between.</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</si>
  <si>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Items without UPC's or Labels are addressed before customer is rung up.</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</si>
  <si>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Give a business card to the customer for future contact.</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</si>
  <si>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The Blitz Tracker Form is completed and signed by managers.</t>
    </r>
  </si>
  <si>
    <t>MANAGERS AND ASSISTANT MANAGERS (review all hired and promoted since last audit)</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</si>
  <si>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Obtain a list of all new hired and promoted managers since the last audit.</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</si>
  <si>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Make sure each newly hired or promoted manager has a properly completed training acknowledgement form in their file.  Signed off by both the Trainer and Trainee.</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</si>
  <si>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 hard copy of the department test result showing a passing score of 85 or better is on file.</t>
    </r>
  </si>
  <si>
    <t>DRESS CODE</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</si>
  <si>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All Managers and employees have Visible Name tag and are properly dressed per the dress code policy per department.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</si>
  <si>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ALL Union Employees are wearing steel toe shoes.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</si>
  <si>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Verify that there is no unauthorized use of cell phones or texting during working hours.</t>
    </r>
  </si>
  <si>
    <t>WALKIE TALKIE</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</si>
  <si>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Verify each Dept. manager or employee and Sr. Managers have a working Walkie-Talkie</t>
    </r>
  </si>
  <si>
    <t>DECLINING CUSTOMER REVIEW</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</si>
  <si>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Senior Managers are contacting/visiting all declining customers from the prior week’s report.</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</si>
  <si>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Is the branch using the Yr. vs YR customer sales report from the server to determine items that the declining customer is no longer purchasing?</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</si>
  <si>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Branch is notating contact detail in the customer Contact module.</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</si>
  <si>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Branch is identifying declining customers that require visits and is adding them to their Monthly Ride along.</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</si>
  <si>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Branch is retaining automated contact logs for Regional and audit verification.  Retain 30 days or any incomplete.</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</si>
  <si>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Contact any 4 customers from the past 4 weeks that the branch indicated contact and validate they had contact with a senior manager. (Branches below 90% compliance is a finding)</t>
    </r>
  </si>
  <si>
    <t>PRICE ADJUSTMENT (reviewed during Cash Room audit)</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</si>
  <si>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If a review of the PAJ question on the Cashroom audit shows that Senior managers did not apply approval notations to any PAJ missing a slip it is an automatic finding here.</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</si>
  <si>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Verified previous week price adjustments –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</si>
  <si>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Does the branch have email approval from buyers, merchandisers or Regional Mgr. for any price adjustments greater than 25% of selling price?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</si>
  <si>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Any price adj. found where branch does not have authorized approvals is a finding.</t>
    </r>
  </si>
  <si>
    <t>TALENT REEF REVIEW (BMs responsible for accuracy of all new hire paperwork)</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</si>
  <si>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Access Talent Reef, select reports, click on "Paperwork Audit report".</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</si>
  <si>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ANY Employee in the status bar not at 100% must be reviewed to determine what was not completed (if determined to be required, then this is a finding).</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</si>
  <si>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If a start dates changes, the manager must update the start date in Talent Reef to reflect the revised start date.  Any employee whose paperwork shows past due because of an incorrect start date is a finding.</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</si>
  <si>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ANY Corp notification of inaccurate info regarding new hires is a finding.</t>
    </r>
  </si>
  <si>
    <t>FROST ONLINE/ IN-TRAK OFF HOUR MONITORING- Review 10 random reports since the last audit</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</si>
  <si>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Verify the branch has access to Fol-Intrak and is printing the report daily</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</si>
  <si>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Is HACCP certified manager is reviewing and signing off on the report focusing on all off hours monitoring.</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</si>
  <si>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Verify that corrective action taken is notated for any 4 hour or greater time period where temperature guidelines consistently exceed safe food handling standards.</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</si>
  <si>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Verify the branch is maintaining a binder with a rolling 6 months of reports.</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</si>
  <si>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Verify the Bi-Monthly Frost Online checklists are being completed timely and all identified repairs have a work order placed in frost online. </t>
    </r>
  </si>
  <si>
    <t>EXCESS OT REPORT</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</si>
  <si>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Should be run weekly for the previous week. Retain 90 days (excel or pdf)</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</si>
  <si>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Senior management should be subscribed to this report and be receiving it weekly.   </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</si>
  <si>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(no subscription is a finding) It should be set up for the current week.</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</si>
  <si>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Auditor Should run the report for previous 90 days.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</si>
  <si>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Auditor should identify any employee working 7.5 or more hours above their standard hours for the time frame of the report.</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</si>
  <si>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Auditor should review the weekly reports generated by the manager for the time frame current report was run.</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</si>
  <si>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Auditor should review notes and determine if OT, based on notes, is warranted based on circumstances in the branch.</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</si>
  <si>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If the issue is due to staffing can the manager show sufficient evidence that the branch has attempted to properly fill any open positions.</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</si>
  <si>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Any missing reports, reports not properly annotated, evidence of neglect in replacing staff or willful participation in allowing unnecessary overtime is a finding. (Regional should be consulted as needed)</t>
    </r>
  </si>
  <si>
    <t>APPROACHING OVERTIME</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</si>
  <si>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This report should be run daily for the previous day (Mon-Sat) retain 90 days (excel or pdf)</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</si>
  <si>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Senior management should be subscribed to this report and be receiving it daily.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</si>
  <si>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Senior managers should notate daily the reason for any employee who shows that they are approaching overtime in excess of 5 hours based on the +/- Scheduled hours column.</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</si>
  <si>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Manager should notate if OT was not authorized and discipline as necessary.</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</si>
  <si>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Any excess OT without explanation is a finding.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</si>
  <si>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Having a properly inputted schedule is key to minimizing this report</t>
    </r>
  </si>
  <si>
    <t>EXPENSE/AGENCY VISIT/SUPBOENA TRACKER</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</si>
  <si>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Branch has a copy of the current year’s tracker available for review</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</si>
  <si>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Any subpoena or summons received by the branch has been recorded.</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</si>
  <si>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All DEPT of Health visits, Weights and Measures visits, Alarm testing, Back flow testing, OSHA visits or visits by any Government Agency (Local, State or Federal) are logged</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</si>
  <si>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Email QA/FS coordinators, HR Department and Regional Corporate Secretary to validate that all notifications have been received by them have been registered at the branch.</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</si>
  <si>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Verify sr. managers are aware of notification process and can articulate what must be done.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</si>
  <si>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All bills received are logged into the tracker as they are approved and scanned to corporate.</t>
    </r>
  </si>
  <si>
    <t>LEGIONELLA REQUIREMENT (na if no water tower)</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</si>
  <si>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Daily water samples are being taken from each tower that measure PH Levels, Conductivity, Temperature and Free Chlorine</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</si>
  <si>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A log is being maintained capturing each measurement.  </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</si>
  <si>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If a measurement is found out of acceptable range, it is notated on the log and the proper authority is notified.  </t>
    </r>
  </si>
  <si>
    <r>
      <t xml:space="preserve">v</t>
    </r>
    <r>
      <rPr>
        <rFont val="Arial"/>
        <b val="true"/>
        <i val="false"/>
        <strike val="false"/>
        <color rgb="FF000000"/>
        <sz val="10"/>
        <u val="none"/>
      </rPr>
      <t xml:space="preserve"> Weekly Cooler Tower Inspection checklist is being completed on a weekly basis and all observational requirements are being checked off as being in compliance.  Any Item marked with an "x" has an entry in the action item box and is followed through to completion.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</si>
  <si>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Tower is being cleaned bi-annually and a copy of the cleaning record is being maintained at the branch.</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</si>
  <si>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An outside service has been hired to perform a quarterly Legionella testing and quarterly tower inspection.  Branch must retain written reports for 3 years.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</si>
  <si>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All documents must be retained for 3 years.  Any missing or incomplete paperwork is a finding.</t>
    </r>
  </si>
  <si>
    <t>SEXUAL HARRASMENT TRAINING (within 6 months for new hires/ annually for all)</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</si>
  <si>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Is annual sexual harassment training for all supervisor level and above employees completed annually</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</si>
  <si>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 Are new managers receiving sexual harassment within 6 months of hire? (30 days NYS)</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</si>
  <si>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Verify every employee hired in the last year with more than 6 months of employment have a signed copy of the companies Harassment training policy acknowledging having been trained.</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</si>
  <si>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If training is online reach out to regional compliance contact (Ken B, Scott T, Cal C) to verify they have captured the completed training requirement for all new hire managers.</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</si>
  <si>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Verify that the companies "Non-Discrimination and Anti-Harassment/Sexual Harassment policy" is posted in the breakroom next to the State/Federal All in one poster.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</si>
  <si>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Training in CT/CA for managers and supervisors only is for a duration of not less than 2 hours and the time being trained is captured on the sign in log.</t>
    </r>
  </si>
  <si>
    <t>OPENING AND CLOSING PROCEDURES</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</si>
  <si>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Verify that all key holders have a signed "Key Holder Opening and Closing Requirements" acknowledgement on file and it is less than 1 year old.</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</si>
  <si>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This document should be updated annually in October for all key holders.</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</si>
  <si>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If the Branch has non senior key holders (max of 2) verify that they have been authorized as key holders by the regional manager and they have the document above on file.</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</si>
  <si>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Have each key holder explain the opening and closing procedure to the auditor.  Failure to properly explain the procedure is a finding.</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</si>
  <si>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Observe- one opening and one closing and verify that the actual procedures are being followed.</t>
    </r>
  </si>
  <si>
    <t>DAILY SHELF TAG VERIFICATION PROGRAM (done 7 days a week)</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</si>
  <si>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The branch has an assigned tag coordinator who prints all daily price changes from label program</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</si>
  <si>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The coordinator records the number of tags issued by MD on the "Corporate Items Mods Report"</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</si>
  <si>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The tags are then issued to the parties responsible for hanging them daily in each department</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</si>
  <si>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Old tags and unused tags are returned to coordinator</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</si>
  <si>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Coordinator records the number of tags returned and compares that totals to the number of tags issued.</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</si>
  <si>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Coordinator notates on the daily "Corporate Item Mod Report" reasons for any variances</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</si>
  <si>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Coordinator files daily "Corporate Item Mod Report" and returned tags for a rolling 30 days retained with the report.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</si>
  <si>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Using the prior days "Corporate Item Mod's Report - A senior manager will spot check 20 items from the prior days prices changes, notating the items checked and notating the status of the price change items reviewed. (correct, missing and fix, wrong and fix).</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</si>
  <si>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Senior manager prints name sign name on report and will file audit of prior days price changes back in the rolling 30-day file.</t>
    </r>
  </si>
  <si>
    <r>
      <t xml:space="preserve">v </t>
    </r>
    <r>
      <rPr>
        <rFont val="Arial"/>
        <b val="true"/>
        <i val="false"/>
        <strike val="false"/>
        <color rgb="FF000000"/>
        <sz val="10"/>
        <u val="none"/>
      </rPr>
      <t xml:space="preserve">Verify the proper tag colors are being used when hanging price changes- (JAN-JUNE Yellow, JULY-DEC White).  </t>
    </r>
  </si>
  <si>
    <t>IOU CREDIT LIMIT/IOU REVIEW</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</si>
  <si>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On the day of the audit run an open item aging detail report on the server: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</si>
  <si>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Isolate all open IOU's with a balance of $500.00 or more.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</si>
  <si>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Isolate all customer with an outstanding IOU balance in the total balance column.</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</si>
  <si>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Compare the total balance column with the credit limit column.</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</si>
  <si>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If any customer has a balance in excess of their credit limit it is a finding.</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</si>
  <si>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Notify the Regional Director of all customers with balances in excess of their credit limit.</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</si>
  <si>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Director will advise if any known customers excessive balance is being managed with a payment plan and can be exempted from being a finding.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</si>
  <si>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Verify any IOU balance of $1-$4999.00 has a personal guaranty in their customer file</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</si>
  <si>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Verify any customer with a credit balance of more than $5,000 has an over $5k Acknowledgement on file in Managers office with a balance equal to what is currently owed.</t>
    </r>
  </si>
  <si>
    <t>INVOICE BALANCE REVIEW</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</si>
  <si>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Isolate all open invoices regardless of value</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</si>
  <si>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Isolate all customer with an outstanding Invoice balance in the total balance column.</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</si>
  <si>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If any customer has an invoice balance in excess of their credit limit it is a finding.</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</si>
  <si>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Any customer with no credit limit, with a balance that is not a Smallwares special order or an approved drop shipment is a finding.  Special order paperwork must be reviewed to validate.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</si>
  <si>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Verify any invoice balance of $1-$4999.00 has a personal guaranty and a signed copy of the invoice on file with a balance equal to what is currently owed.</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</si>
  <si>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Verify that any invoice balance greater than $5000 has a personal guaranty and an "Accounts Receivable Acknowledgement "form on file with an amount due equal to the current balance.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</si>
  <si>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Negative balances must be explained by branch management and must have backup to match explanation.</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</si>
  <si>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If the invoice is a Smallwares special order the branch has a copy of the invoice, deposit payment or payment in full.</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</si>
  <si>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Wine and spirit open invoices are excluded from this question but should reviewed using the wine and spirit audit and should not be older than 35 days</t>
    </r>
  </si>
  <si>
    <t>RECORDS RETENTION</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</si>
  <si>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Verify that the branch is retaining required records in an organized manor within guidelines.</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</si>
  <si>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Verify that records are being purged timely and no recorded is kept more than 6 months beyond its retention requirement.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</si>
  <si>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Any missing or disorganized records is a finding.  </t>
    </r>
  </si>
  <si>
    <t>JULIAN DATE POSTING</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</si>
  <si>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Current Julian date is posted at Time Clock &amp; Front End podium</t>
    </r>
  </si>
  <si>
    <t>HIGH SHRINK ITEM POSTING</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</si>
  <si>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Branch has Top 10 Fresh High Shrink Items for previous quarter posted at Front End</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</si>
  <si>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List is updated by end of 1st month of each quarter (Jan, Apr, Jul, Oct) </t>
    </r>
  </si>
  <si>
    <t>Notes for Senior Managers:</t>
  </si>
  <si>
    <t>DJ</t>
  </si>
  <si>
    <t>SODA JUICES AND BEVERAGES</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</si>
  <si>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Walk the dept. and verify there is no outdated/mis-rotated product out for sale.</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</si>
  <si>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Randomly check five (5) pallets in the steel for expiration or manufacture date and verify no merchandise out for sale is newer than the product found in the steel.</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</si>
  <si>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Enter the number of pieces found below "Pieces Found".  1 (10) points, 2-3 (5) points, more than 3 (0) points.</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</si>
  <si>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Any EXPIRED items on the Opportunity Rack/U-boat for sale is a loss of points</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</si>
  <si>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Enter "E" for any expired product found = loss of all points.</t>
    </r>
  </si>
  <si>
    <t>SALAD DRESSINGS, SAUCES AND CONDIMENTS</t>
  </si>
  <si>
    <t>SUGAR FLOUR AND CAKE MIXES</t>
  </si>
  <si>
    <t>CANDY, NUTS, SNACKS, CHIPS (All DSD except Bread)</t>
  </si>
  <si>
    <t>ALL OTHER PRODUCT NOT SPECIFIED ABOVE</t>
  </si>
  <si>
    <t>DENTED CANS</t>
  </si>
  <si>
    <t>Dented Pizza Sauce Cans. Vegetables and Beans cans dented as well</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</si>
  <si>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There are no dented or rusted cans out for sale. There are no items missing labels out for sale.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</si>
  <si>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Dented is defined by the FDA as: Enough to prevent normal stacking or the ability not to open with a manual wheel type can opener. (This includes swelling; leakage; punctures; holes; fractures; extensive deep rusting; or severe crushing/denting).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</si>
  <si>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Are cans that do not fall under the above criteria are being marked down and sold?</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</si>
  <si>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There are no dented or rusted cans out for sale as indicated in item 6</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</si>
  <si>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Verify there is a Rack/U-boat set up in the department.</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</si>
  <si>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Review (10) tags, ensure "NOW”, item number, Pull Date (if applies) Lbs. (if applies) and approved by are properly completed following company reduction standards.</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</si>
  <si>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Verify there are no excess PAJ tags in dept &amp; that senior mgrs. approve all</t>
    </r>
  </si>
  <si>
    <t>Verify that floor fresh walks are being completed with a scan gun by category scanning all items that expire in next 60 days</t>
  </si>
  <si>
    <t>Any grocery item found to be within 30 day of its expiration date should be Immediately communicated to the buyer.    Attempt to arrange an IBT.</t>
  </si>
  <si>
    <t>21 days from expiration:  The product should be reduced by up to 25% of its current retail</t>
  </si>
  <si>
    <t>14 days from expiration:  Communicate to buyer for additional discount or possible IBT/Credit</t>
  </si>
  <si>
    <t>Day prior to expiration:  the product should be damaged out and thrown away</t>
  </si>
  <si>
    <t xml:space="preserve">A total of 34 block tags missing around the grocery department </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</si>
  <si>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Every pallet that is edible/drinkable/consumable has a block tag with:</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</si>
  <si>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The date received </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</si>
  <si>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The correct "Expiration Date" or "Best by Date" of the product.</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</si>
  <si>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If there is no "Expiration Date" use the "Manufacture" or "Pack Date"</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</si>
  <si>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The block Tag is applied in lower right-hand corner of pallet.  </t>
    </r>
  </si>
  <si>
    <t>TAGS FOUND</t>
  </si>
  <si>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Tag Colors Odd Yrs.- Q1 Orange, Q2 Purple, Q3 Lime, Q4 Pink </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</si>
  <si>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Tag Colors Even Yrs.- Q1 Blue, Q2 Yellow, Q3 Red, Q4 Green</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</si>
  <si>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Enter # of missing tags found in "Tags Found" &gt;8 (10) points, &gt;15 (5) points, &gt;15 (0) pts</t>
    </r>
  </si>
  <si>
    <t>CHEMICAL STORAGE</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</si>
  <si>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There are no chemicals being stored in the overstock over any food products in any aisle.</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</si>
  <si>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No merchandise can be stored or put out for sale on the physical floor</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</si>
  <si>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Is there a bucket labeled General Warehouse or Mop handle/Bucket that has Yellow tape or paint used to clean the Floor/Dry Receiving/Dry Produce/Offices?</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</si>
  <si>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Verify the bucket is used only for the grocery floor (It cannot be used in Seafood/Chicken/Restrooms)</t>
    </r>
  </si>
  <si>
    <t>CONDITION OF PACK OUT ON FLOOR (no crates used for displays)</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</si>
  <si>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Pallet Displays</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</si>
  <si>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Are both cases and units available on the pallet for sale?</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</si>
  <si>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Is there at least 1 pallet space between floor displays?</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</si>
  <si>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Each Pallet Display is a minimum of 4 feet high.</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</si>
  <si>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Based on the stock on hand is pack out sufficient?</t>
    </r>
  </si>
  <si>
    <t>DAMAGES (Review the previous two weeks)</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</si>
  <si>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All damages are processed through POS then brought to the compactor immediately for discarding.</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</si>
  <si>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Is the report run weekly Sun or Mon verifying items received the previous week Dept?</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</si>
  <si>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Floor Must address all items in - 10,11,15,17,18,19, 26, 30, 45, 65</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</si>
  <si>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Make sure items with zero sales are on the selling floor. (Dept. Mgr. sign off)</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</si>
  <si>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Make sure all new items are binned with their selling location and notated on the report. </t>
    </r>
  </si>
  <si>
    <t>PRODUCT NOT SOLD BY ITEM REPORT (review 2 months)</t>
  </si>
  <si>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Major Dept. (10, 11, 15, 17, 18, 19, 26, 30, 35, 37, 40, 45, 60) is run by the 15th of every month for the previous 30 Days. Report should be worked in full by the last day of the month.</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</si>
  <si>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CF - Can't Find (This requires a follow up with notations), </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</si>
  <si>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AD - Adjustment needed and list quantity to be adjusted,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</si>
  <si>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Take 5 items from the most recent report with 14 or more days of no sales and verify the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</si>
  <si>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item is out for sale and properly signed. </t>
    </r>
  </si>
  <si>
    <t>LOW STOCKS (Review the previous two (2) weeks low stocks)</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</si>
  <si>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Once worked each low stock is turned into IC manager to: Adjust stock, request IBT or research any item that cannot be found.  All can’t find items must be adjusted in 24 hours.</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</si>
  <si>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If a can’t find item requires further research, it must be adjusted and moved to a research sheet.</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</si>
  <si>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Research items must be resolved within 48 hours.  Inventory corrected if necessary.</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</si>
  <si>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Any can’t find items on the same low stock for 3 or more days not adjusted is a finding.</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</si>
  <si>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Use yesterday’s low stock report for the department, verify that all items indicated as found and dropped where packed out.  Verify that any cant finds where adjusted and moved to a research sheet if necessary (items over $250 in value should be moved to a research sheet.)</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</si>
  <si>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What should be scanned? - All holes, all items with units but no cases, anything with less than 1 days’ supply based on reorder level.  Any item with a missing sign (use 999 to indicate sign)</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</si>
  <si>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BEST PRACTICE- The floor department performs an additional one page "no stock" to be performed two hours before closing. This No stock should focus only on holes and any item that shows stock must be packed out before the replenishment team leaves for the day.  </t>
    </r>
  </si>
  <si>
    <t>OVERSTOCK MANAGEMENT</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</si>
  <si>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Is the Overstock being managed effectively?</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</si>
  <si>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Items are stored in the overstock within 1 aisle of where product is sold or within reason.</t>
    </r>
  </si>
  <si>
    <t>SHADOW BOXES</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</si>
  <si>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Do the shadow boxes have samples posted for all items?</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</si>
  <si>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Are the samples in good condition.</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</si>
  <si>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No blaster labels should be pre-printed for future use. No labels are left unattended</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</si>
  <si>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No labels should be filed or stored. Any labels being used need to be the current Julian date.</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</si>
  <si>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Any item that does not scan at the register without a blaster label on it is a finding.</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</si>
  <si>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The sign is not more than six (6) months old.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</si>
  <si>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Ten (10) or more of the above not correct results in a loss of points.</t>
    </r>
  </si>
  <si>
    <t>(JETRO HBA) COMPUTER GENERATED SIGNS (check 30)</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</si>
  <si>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Six (6) or more of the above not correct results in a loss of points.</t>
    </r>
  </si>
  <si>
    <t>(JETRO) SALES FLYER</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</si>
  <si>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Using the current flyer verify 10 items in the flyer have sale signs over them.</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</si>
  <si>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Any missing, wrong or old signs results in a loss of points.</t>
    </r>
  </si>
  <si>
    <t>(JETRO HBA) SALES FLYER</t>
  </si>
  <si>
    <t>SALES FLYER/VALUE DISCOUNT SIGNING</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</si>
  <si>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Verify all items on sale with an electric coupon have a Value plus or Special sign posted showing the "Sale Price", "Special Discount" and the "You Pay" price.</t>
    </r>
  </si>
  <si>
    <t>CRV SIGNING (west coast only)</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</si>
  <si>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Is the "Plus CRV" sign hanging next to all beverage price tags?</t>
    </r>
  </si>
  <si>
    <t>HAND WRITTEN SIGNS (more than 1 missing/incorrect sign is a finding)</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</si>
  <si>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The sign is not more than 30 days old.</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</si>
  <si>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The price (s) and the Item Number on the sign is correct.</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</si>
  <si>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The sign has the date it was created on it and the Sign is legible.</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</si>
  <si>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The sign has a product description and case and unit pricing (if it applies)</t>
    </r>
  </si>
  <si>
    <t>DEMOS OCCURING IN DEPT (na if no demos)</t>
  </si>
  <si>
    <t>BEHAVIORAL OBSERVATIONS</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</si>
  <si>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Are all employees using the proper lifting techniques?</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</si>
  <si>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Are garbage cans emptied as needed?</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</si>
  <si>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Are the aisles shoppable.  Are the drivers making proper space to allow the customers to shop?</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</si>
  <si>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straight line, 3ft of space between each pallet and at least 4ft high</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</si>
  <si>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Are the aisles clear of debris, shrink wrap and plastic bands?</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</si>
  <si>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Are empty pallets being staged safely? Are drivers taking back after dropping freight?</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</si>
  <si>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There are no single layer pallets either empty or with product found on the selling floor.</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</si>
  <si>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Is recovery (code M) being done at least twice per day?</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</si>
  <si>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Are employees wearing bumper caps when working under steel.</t>
    </r>
  </si>
  <si>
    <t>DEPT SAFETY</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</si>
  <si>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Were any violations of the safety audit observed while auditing the Floor Dept.</t>
    </r>
  </si>
  <si>
    <t>"Negative Stock by Item" (Review previous day as well as the week)</t>
  </si>
  <si>
    <t>MADATORY BUYER ENDCAPS/PALLET DISPLAYS/METRO RACKS</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</si>
  <si>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Obtain the current mandatory buyer items for pallet drops/endcaps and metro racks as required by region</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</si>
  <si>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Verify all items on the report with stock on hand are stocked in designated locations</t>
    </r>
  </si>
  <si>
    <r>
      <t xml:space="preserve">o</t>
    </r>
    <r>
      <rPr>
        <rFont val="Times New Roman"/>
        <b val="false"/>
        <i val="false"/>
        <strike val="false"/>
        <color rgb="FF000000"/>
        <sz val="7"/>
        <u val="none"/>
      </rPr>
      <t xml:space="preserve">   </t>
    </r>
    <r>
      <rPr>
        <rFont val="Arial"/>
        <b val="false"/>
        <i val="false"/>
        <strike val="false"/>
        <color rgb="FF000000"/>
        <sz val="10"/>
        <u val="none"/>
      </rPr>
      <t xml:space="preserve"> </t>
    </r>
    <r>
      <rPr>
        <rFont val="Arial"/>
        <b val="true"/>
        <i val="false"/>
        <strike val="false"/>
        <color rgb="FF000000"/>
        <sz val="10"/>
        <u val="none"/>
      </rPr>
      <t xml:space="preserve">Pallet Drops should be located on the Front End or in other high traffic areas</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</si>
  <si>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Required Metro Racks/End Caps in place and all required items with stock are packed out.</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</si>
  <si>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Verify the items are signed with the correct prices.</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</si>
  <si>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Notify the buyer of any items on the report without stock on hand.</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</si>
  <si>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Items with SOH not packed out, items with no SOH with no orders not sold today and/or items not properly signed is a finding</t>
    </r>
  </si>
  <si>
    <t>Martin</t>
  </si>
  <si>
    <t xml:space="preserve">                                                                  Jeff</t>
  </si>
  <si>
    <t>[IN STOCK] [ON DISPLAY] [PRICED RIGHT] [ ALWAYS CLEAN]</t>
  </si>
  <si>
    <t>CUSTOMER SERVICE</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</si>
  <si>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Are employees greeting all customers as they enter the department?</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</si>
  <si>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Customers are being approached by the employees for assistance.</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</si>
  <si>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Employees are not waiting for customers to approach them to ask for help.</t>
    </r>
  </si>
  <si>
    <t>CONDITION OF PACKOUT</t>
  </si>
  <si>
    <t>Department is remerchandising glassware and china. Display shelves are also being reset. Points awarded</t>
  </si>
  <si>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Both cases and units are available for sale on the pallet.</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</si>
  <si>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They are not blocking access to product on the selling floor.</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</si>
  <si>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There should be a full pallet space between any pallet displays on the selling floor</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</si>
  <si>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Each pallet display is a minimum of 4 feet high.</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</si>
  <si>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No milk crates are used for permanent displays</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</si>
  <si>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Based in the stock on hand is pack out sufficient?</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</si>
  <si>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Cross merchandising hooks are being maintained in compliance with Regional policies.</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</si>
  <si>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All china and glassware on display in china cabinets or in shadow boxes must have each sample markers with the vendors product code and with RD item number.</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</si>
  <si>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Excessive samples of the same item on display in shadow box or cabinet is a finding.</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</si>
  <si>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 Low Stock Report is being performed and notated 5 days between 10am and 12pm.</t>
    </r>
  </si>
  <si>
    <t>CYCLE COUNTS (review previous 2 weeks)</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</si>
  <si>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Are Depts. 269, 273, 274 counted in full as required by region? </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</si>
  <si>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Do all negative on hands have an Open PO in either File #1 or File #2?</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</si>
  <si>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Is the open PO number/Invoice Number notated on the reports for all negative on hands?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</si>
  <si>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Are all other department counts counted in full according to regional cycle count program?</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</si>
  <si>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Are hard copies of the counts available for review</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</si>
  <si>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Are all adjustments adjusted within 24 hours (48 hrs. if research is required) &amp; signed by manager that performed the adjustment?</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</si>
  <si>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The count should be signed by person forming count</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</si>
  <si>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Any research required is performed by the IC or Sr Mgr. and is signed.</t>
    </r>
  </si>
  <si>
    <t>[IN STOCK] [ON DISPLAY] [PRICED RIGHT] [ ALWAYS CLEAN]          [IN STOCK] [ON DISPLAY] [PRICED RIGHT] [ ALWAYS CLEAN]</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</si>
  <si>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Major Depts. 24 &amp; 27 run by the 15th of the month for 45 days.</t>
    </r>
  </si>
  <si>
    <t>SPECIAL ORDER FILES</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</si>
  <si>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File#1 Orders Not Yet Received </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</si>
  <si>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These orders show up on the Negative Stock report received in JSS</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</si>
  <si>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File#2 All Open Drop Shipment Orders </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</si>
  <si>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These orders should not be received in JSS until proof of delivery to customer can be produced and attached to PO</t>
    </r>
    <r>
      <rPr>
        <rFont val="Courier New"/>
        <b val="false"/>
        <i val="false"/>
        <strike val="false"/>
        <color rgb="FF000000"/>
        <sz val="10"/>
        <u val="none"/>
      </rPr>
      <t xml:space="preserve"> </t>
    </r>
    <r>
      <rPr>
        <rFont val="Arial"/>
        <b val="true"/>
        <i val="false"/>
        <strike val="false"/>
        <color rgb="FF000000"/>
        <sz val="10"/>
        <u val="none"/>
      </rPr>
      <t xml:space="preserve">either from carrier or customer</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</si>
  <si>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File#3 Orders Received Waiting to be Picked Up </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</si>
  <si>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Orders will reflect on the Open Items Aging Report if a balance is still due. </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</si>
  <si>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These should have a zero On Hand in JSS</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</si>
  <si>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File#4 Recently Completed Orders </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</si>
  <si>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These files are to be purged inventory to inventory</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</si>
  <si>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NOTATE &amp; COPY PAPERWORK FOR ANY ORDER OVER 6 MONTHS FROM FILE #1 &amp; FILE #2</t>
    </r>
  </si>
  <si>
    <t>SPECIAL ORDER REVIEW (using open PO report verify 5 open special orders)</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</si>
  <si>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Each Special Order should have the following on file</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</si>
  <si>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PO (or copy of correspondence with buyer for request of a corporate PO)</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</si>
  <si>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Special Order Form signed by customer</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</si>
  <si>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Copy of Invoices</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</si>
  <si>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Copy of all payments</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</si>
  <si>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Auto quote signed by customer (West Coast Only)</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</si>
  <si>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Any one (1) of the above items missing results in a loss of points.</t>
    </r>
  </si>
  <si>
    <t>SPECIAL ORDER DEPOSITS/FREIGHT CHARGES</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</si>
  <si>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Every Drop Shipment Order is PAID IN FULL when the order is placed.</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</si>
  <si>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All other special orders must have at least a 50% deposit placed before order is placed</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</si>
  <si>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All deposits MUST be at least 25% and have the approval of a Senior Manager</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</si>
  <si>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No Special Order can be placed without a deposit under any circumstance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</si>
  <si>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There must be a freight charge listed on the Invoice &amp; Store Created PO:</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</si>
  <si>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#94000 = Freight charge </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</si>
  <si>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#94001 = No freight charge</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</si>
  <si>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Special orders on Corp. POs may not have a freight charge, must be included on ALL INVOICES</t>
    </r>
  </si>
  <si>
    <t>DROP SHIPMENT FOLDER</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</si>
  <si>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Every PO has notations in the comment section that the order is:</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</si>
  <si>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"A Drop Shipment"</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</si>
  <si>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Customer Name</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</si>
  <si>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Business Address &amp; Phone Number</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</si>
  <si>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Vendor Name &amp; Phone Number</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</si>
  <si>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Is the anticipated delivery date entered as the confirmation date?</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</si>
  <si>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Is there a freight charge listed on the invoice?</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</si>
  <si>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Is the Drop Shipment order paid in full? (NO EXCEPTIONS)</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</si>
  <si>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Verify the order is not received in JSS until confirmation of the delivery is obtained from customer or carrier and a Delivery Confirmation Form is signed off by a Senior Manager.</t>
    </r>
  </si>
  <si>
    <t>SPECIAL ORDER STOCK REVIEW</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</si>
  <si>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Review stock list for MD 27</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</si>
  <si>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Verify items with a positive SOH are physically in the branch</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</si>
  <si>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Items that are not waiting for a customer to pick up should be out for sale or show communication attempting to get credit/return item to vendor.</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</si>
  <si>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Items that cannot be sold or returned to vendor must be damaged &amp; disposed of.</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</si>
  <si>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Verify items with a zero SOH are have been paid for in full</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</si>
  <si>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Verify that any order waiting for customer pick-up is clearly marked with Customer Name, Customer Number, Customer Phone Number &amp; Invoice Number</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</si>
  <si>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Verify items with a negative SOH have an order placed &amp; a deposit was taken</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</si>
  <si>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No deposit is scored in Question 9</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</si>
  <si>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Verify the SOH and On Order for Freight Charges (item#94000) add to equal zero.</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</si>
  <si>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Any item not found, not fully paid for, not properly marked, not out for sale or not waiting on approval for credit/return is a finding.</t>
    </r>
  </si>
  <si>
    <t>DIRECT/UPS/FEDEX DELIVERIES</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</si>
  <si>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Review any current or random ten (10) and Verify:</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</si>
  <si>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Order delivered is received in JSS within 48 hours</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</si>
  <si>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Do not wait to obtain packing list or receive full order.  </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</si>
  <si>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Receive delivery using the PO.</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</si>
  <si>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If it is determined that addition items from original PO need to be received, generate a store PO for the supplier and receive product referencing the Original PO it was shipped under.</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</si>
  <si>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Any PO's found received and not entered in JSS within 48 hrs. is a finding.</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</si>
  <si>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All equipment stored in warehouse must have a block tag/separate sheet of paper that clearly identifies Item Number &amp; Description of Item</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</si>
  <si>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Information must be visible from sales floor</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</si>
  <si>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All special orders must also have the invoice attached that shows most current payment information</t>
    </r>
  </si>
  <si>
    <t>EQUIPMENT SPECIAL ORDERS &gt; $75</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</si>
  <si>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Has the "Non-Returnable" warranty form been completed for equipment orders over $75.00.</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</si>
  <si>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Is the form completed and attached to the Special-Order paperwork?</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</si>
  <si>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Any one order missing form is a finding</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</si>
  <si>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The sign is not more than six (6) months old</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</si>
  <si>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3 or more of the above not correct results in a loss of points.</t>
    </r>
  </si>
  <si>
    <t>ITEMS OVER $1000 REPORT</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</si>
  <si>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Verify the branch has the most recent "over $999.99" pricing report issued by corporate.</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</si>
  <si>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Verify a random 5 items with a selling price over $1000 have the correct selling price posted on the sample.  (Allow up to 3% margin of error for pricing)</t>
    </r>
  </si>
  <si>
    <t>SALES FLYER/METRO RACKS</t>
  </si>
  <si>
    <t>Missing two signs from the flyer</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</si>
  <si>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Using the current flyer verify ALL items in the flyer have sale signs over them.</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</si>
  <si>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The sign is not more than 6 months old</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</si>
  <si>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Any item that does not scan at the register blaster labels is a finding</t>
    </r>
  </si>
  <si>
    <t>PRODUCT STORAGE</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</si>
  <si>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Any merchandise found on the floor results in a loss of points.</t>
    </r>
  </si>
  <si>
    <t>DEPARTMENT CLEANLINESS</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</si>
  <si>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Walk the department and verify that it is being cleaned regularly (fixtures and merchandise).</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</si>
  <si>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Is the equipment cleaned regularly?  Evidence of excess dust is an automatic finding.</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</si>
  <si>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Is there a cleaning schedule available?  Are the department managers following it?</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</si>
  <si>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No cleaning schedule or evidence that it is not being followed is a finding.</t>
    </r>
  </si>
  <si>
    <t>DEPT 27 DAMAGES</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</si>
  <si>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From the returns Module run a "Returns Over Time by Group report, for MD 27, for the last 60 days.</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</si>
  <si>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Review the Stock on Hand for all items found on the report.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</si>
  <si>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Focusing on items that still have stock verify:</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</si>
  <si>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The product is still in the building.</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</si>
  <si>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The branch has a plan for returning the items to the vendor or selling items PAJ'D</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</si>
  <si>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Items that are obviously unsellable must be damaged. </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</si>
  <si>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Any obviously unsellable retention of items is a finding.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</si>
  <si>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Smallwares manager must address all items with no sales in Dept 24 &amp; 27</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</si>
  <si>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Are the Smallwares managers actively involved in selling to customers. </t>
    </r>
  </si>
  <si>
    <t>MANDATORY BUYER ENDCAPS/PALLET DROPS/METRO RACKS</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</si>
  <si>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Obtain the current mandatory buyer items for pallet drops/endcaps and metro racks</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</si>
  <si>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Verify all items on the report with stock on hand are on pallet drops on the front end or in high traffic areas of the branch including rack ends.</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</si>
  <si>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Are required Metro racks in place and all required items with stock are packed out.</t>
    </r>
  </si>
  <si>
    <t>ENERGY STAR PROGRAM (na if not on program)</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</si>
  <si>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If the branch is on the Energy Star program is the branch actively displaying and suggesting the energy rebate items to their customers.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</si>
  <si>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Is all the energy star rebate program advertising on display in the department.</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</si>
  <si>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Is the manager submitting the paperwork the office timely?</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</si>
  <si>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Are they receiving participation verification for each customer before processing the sale?  </t>
    </r>
  </si>
  <si>
    <t>SPECIAL ORDER KIOSK</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</si>
  <si>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Does manager have Kiosk website saved on their desk to for easy access.</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</si>
  <si>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Does manager know how to navigate the kiosk website to generate a special order?</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</si>
  <si>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Has branch made any sales off the Kiosk since last audit?</t>
    </r>
  </si>
  <si>
    <t>NOTES FOR SMALLWARES MANAGER:</t>
  </si>
  <si>
    <t>OUTDATED/MISROTATED PRODUCT</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</si>
  <si>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Walk the department and verify there is no outdated/mis-rotated product out for sale.</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</si>
  <si>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Check all pallets and verify completed block tags in the overhead steel with Date Received, MFG Production Date &amp; Pull Date (refer to freshness guidelines)</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</si>
  <si>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Odd Yrs.- Q1 Orange, Q2 Purple, Q3 Lime, Q4 Pink </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</si>
  <si>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Even Yrs.- Q1 Blue, Q2 Yellow, Q3 Red, Q4 Green</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</si>
  <si>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Verify no Wines out for sale is newer than the product found in the overhead steel.</t>
    </r>
  </si>
  <si>
    <t>WINE &amp; SPIRIT STORAGE</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</si>
  <si>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Validate ALL wine-spirits are stored only in this department.</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</si>
  <si>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NY cannot have wine or sprits stored outside bonded area</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</si>
  <si>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Any open bottles of Wine-Spirits have a sample sticker attached.</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</si>
  <si>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Is there a bucket and mop labeled General Warehouse in the department?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</si>
  <si>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If using color coded system, the bucket and mop handle is yellow</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</si>
  <si>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Verify the bucket is only used in the Dry Warehouse.</t>
    </r>
  </si>
  <si>
    <t>LOW STOCKS (review previous 2 weeks)</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</si>
  <si>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Through visual inspection- are any items currently not pack out on the selling floor scanned on the most recent low stock? (Check sales history if necessary)</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</si>
  <si>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Choose items from current days low stock and verify items labeled as dropped were dropped. (Check sales history if necessary, to verify)</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</si>
  <si>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Verify the previous day’s low stocks to see if the same items are being scanned continuously with no SOH change or action taken with buying department.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</si>
  <si>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Are there (2) low stocks a week (Mon &amp; Thursday) verified &amp; notated to low stock policy.</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</si>
  <si>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"Can't Find" items. Adjusted to policy 24 hrs. (48 Hrs. if research needed) or found &amp; dropped.</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</si>
  <si>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Report is signed by manager who verified low stock was completed.</t>
    </r>
  </si>
  <si>
    <t>PRODUCT NOT SOLD REPORT</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</si>
  <si>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When conducting an audit run a "Product Not Sold Report" for past 30 days and sort it by date</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</si>
  <si>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Spot check all items and verify merchandise is on display &amp; properly signed</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</si>
  <si>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Every item on the report is properly worked &amp; notated</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</si>
  <si>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Acceptable notations are:  </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</si>
  <si>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OFS - Out for Sale</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</si>
  <si>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CF - Can't Find (This requires follow up with notations)</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</si>
  <si>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AD - Adjust &amp; List Quantity to Adjust</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</si>
  <si>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Turned over to inventory controller for any adjustments and filing.</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</si>
  <si>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Signed by the manager who worked the report</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</si>
  <si>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Depts. 46,47 &amp; 58 are run the first Monday of every month for the previous 30 Days</t>
    </r>
  </si>
  <si>
    <t>PRODUCT PRICING</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</si>
  <si>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All product has a sign and it is the correct sign for that item. (Rotate color tag monthly White-Yellow)</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</si>
  <si>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All signs should be reprinted and dated for the first day of each month to reflect new pricing</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</si>
  <si>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NY Only - branch can produce email confirmation to buyer that pricing on the price sheet matches SLA and is properly reflected on each sign.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</si>
  <si>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Verify all PD items have buyer approved prices.  Branch is not allowed to discount PD items</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</si>
  <si>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Any evidence of PD items having their price changed or any one sign with the wrong price is a finding</t>
    </r>
  </si>
  <si>
    <t>CONTINUED OPERATIONS</t>
  </si>
  <si>
    <t>WINE &amp; SPIRIT STORE USE ACCOUNT</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</si>
  <si>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The account is charging tax and full posted price for all purchases.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</si>
  <si>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Check the current samples, verify that each bottle has a sample sticker, is initialed &amp; dated when invoiced (tested in Wine &amp; Sprit Storage Question)</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</si>
  <si>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Product is Rung as needed, is invoiced daily, submitted for reimbursement a minimum of every 2 wks.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</si>
  <si>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Checks received from corporate are immediately applied to wine steward balances.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</si>
  <si>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Verify items that are being submitted for wine use have acceptable comments of use on inv.</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</si>
  <si>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Any items found to be purchased in excess of the immediate needs is a finding.</t>
    </r>
  </si>
  <si>
    <t>CUSTOMER PURCHASE REVIEW</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</si>
  <si>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Review several days’ worth of sales &amp; verify:</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</si>
  <si>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No purchases were made by credit card. New York only.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</si>
  <si>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No IOU's (F6) on any Wine-Liquor.</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</si>
  <si>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Only authorized purchasers 21 years and older can purchase</t>
    </r>
  </si>
  <si>
    <t>DEPT SANITATION</t>
  </si>
  <si>
    <t>SALES PERSON LICENSE AND DRESS CODE</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</si>
  <si>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All wine stewards have branch's current wholesale license posted.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</si>
  <si>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All employees have a visible Name tag and are properly dressed.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</si>
  <si>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Manager carries a pad, pen and Business cards.</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</si>
  <si>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Any Steward visiting customers must have a current sales person’s license with them.</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</si>
  <si>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All damages are processed through POS.  Bottles need to be emptied &amp; photos sent to corporate.  When approved, bottles should be brought to the compactor for discarding.</t>
    </r>
  </si>
  <si>
    <t>SAFE LIFTING</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</si>
  <si>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Check leaning pallets, shrink wrap, excessive pallets on floor, broken pallets in overhead etc.</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</si>
  <si>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Are the bottles cleaned regularly?  Evidence of excess dust is an automatic finding.</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</si>
  <si>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All negative stock items are researched and corrected/notated by 10 am daily.</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</si>
  <si>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Credit can only be issued to customers in NY under the following guidelines</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</si>
  <si>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Each time an approved customer wishes to purchase with credit the wine steward must get approval from MQ, MP or JK.  </t>
    </r>
  </si>
  <si>
    <r>
      <t xml:space="preserve">o</t>
    </r>
    <r>
      <rPr>
        <rFont val="Times New Roman"/>
        <b val="false"/>
        <i val="false"/>
        <strike val="false"/>
        <color rgb="FF000000"/>
        <sz val="7"/>
        <u val="none"/>
      </rPr>
      <t xml:space="preserve">  </t>
    </r>
    <r>
      <rPr>
        <rFont val="Arial"/>
        <b val="true"/>
        <i val="false"/>
        <strike val="false"/>
        <color rgb="FF000000"/>
        <sz val="7"/>
        <u val="none"/>
      </rPr>
      <t xml:space="preserve"> </t>
    </r>
    <r>
      <rPr>
        <rFont val="Arial"/>
        <b val="true"/>
        <i val="false"/>
        <strike val="false"/>
        <color rgb="FF000000"/>
        <sz val="10"/>
        <u val="none"/>
      </rPr>
      <t xml:space="preserve">Customers must be approved by corporate to get credit terms.  </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</si>
  <si>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Credit limits are approved by Regional VP. </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</si>
  <si>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Approving managers must check with the state delinquent list before authorizing. </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</si>
  <si>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Wine Steward must keep email confirmation of approved credit. </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</si>
  <si>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Additionally, the wine steward must insure that any customer requesting credit does not have an open credit over 30 days. </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</si>
  <si>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No new credit can be issued to any customer with an open credit over 30 days. </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</si>
  <si>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No credit can be issued in excess of VP approved limit.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</si>
  <si>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All agreed credit terms must be repaid in 30 days.  Any over 31 days is a finding.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</si>
  <si>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Any customer found with an open credit 30 days or more must be collected by the 34</t>
    </r>
    <r>
      <rPr>
        <rFont val="Arial"/>
        <b val="true"/>
        <i val="false"/>
        <vertAlign val="superscript"/>
        <strike val="false"/>
        <color rgb="FF000000"/>
        <sz val="10"/>
        <u val="none"/>
      </rPr>
      <t xml:space="preserve">th</t>
    </r>
    <r>
      <rPr>
        <rFont val="Arial"/>
        <b val="true"/>
        <i val="false"/>
        <strike val="false"/>
        <color rgb="FF000000"/>
        <sz val="10"/>
        <u val="none"/>
      </rPr>
      <t xml:space="preserve"> day.</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</si>
  <si>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Any uncollected credit must be reported to the proper state authority on day 35.  Any 35-day old open credits not reported is a finding.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</si>
  <si>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(FL/CA) Verify that any open invoice/IOU do not have wine and spirits in the purchase.</t>
    </r>
  </si>
  <si>
    <t>LIQUOR LICENSE SCANNING</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</si>
  <si>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The system has properly captured Scan on file allowing the customer to purchase liquor.</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</si>
  <si>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(NY STATE ONLY- Must scan up a copy of the license or the print out of the SLA web page)</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</si>
  <si>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(NY STATE ONLY- Must have the approved cover scan sheet in use)</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</si>
  <si>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Scans must be submitted within 24 hours.</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</si>
  <si>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Review image not scanned list if more than 5 are missing scan it is a finding.  </t>
    </r>
  </si>
  <si>
    <t>AGE VERIFICATION &amp; CUSTOMER SIGN OFF</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</si>
  <si>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Verify every transaction receipt is reprinted and properly completed by the customer.  </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</si>
  <si>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Properly completed = The customer name, customer signature, age and date of birth are all filled out.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</si>
  <si>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Verify the Wine Steward understands that only the name appearing on the business license or names provided by the person whose name is on the license are the only authorized purchaser.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</si>
  <si>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Wine steward and cashier understand that no one under 21 years old can purchase liquor.</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</si>
  <si>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At the end of each day, print out a Transaction by Terminal report from JSS of all transactions and verify there is a properly completed slip for every transaction for that day.</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</si>
  <si>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Retain all receipts with the Transaction by terminal report and file by day. Retain 2 years.</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</si>
  <si>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Auditor should select 10 random days since last audit and verify all required paperwork is on hand and properly completed.  Any missing or incomplete items is a finding.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</si>
  <si>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Wine Steward must address all items with no sales in Wine &amp; Spirits Department</t>
    </r>
  </si>
  <si>
    <t>CYCLE COUNTS</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</si>
  <si>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Is Dept 47 (Wine) counted in full every other week with LRT gun &amp; processed in Mandatory Cycle Count System in JSS</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</si>
  <si>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Is Dept 46 (Liquor) counted in full every other week with LRT gun &amp; processed in Mandatory Cycle Count System in JSS</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</si>
  <si>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VALIDATE Any research required is performed, signed by the wine steward and confirmed by IC or a Senior Manager.</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</si>
  <si>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WINE STEWARD TO CONTACT REGIONAL MGR IF COUNTS ARE NOT ADJUSTED</t>
    </r>
  </si>
  <si>
    <t>SLA WEBSITE PRINT OUT (NY only)</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</si>
  <si>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Obtain the current months copy of suspended license.</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</si>
  <si>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Any customer noted on SLA website has their account flagged as "DO NOT SELL ALCOHOL- SUSPENDED LICENSE".</t>
    </r>
  </si>
  <si>
    <t>NOTES FOR WINE STEWARD:</t>
  </si>
  <si>
    <t>What goes there?</t>
  </si>
  <si>
    <t>Many of our supplies can (and should) be ordered from Grainger</t>
  </si>
  <si>
    <t>MANAGER'S OFFICES</t>
  </si>
  <si>
    <t>how to get</t>
  </si>
  <si>
    <t>Emergency Preparedness (current)</t>
  </si>
  <si>
    <t>Click Here - Sharepoint-&gt;Documents-&gt;Audit Depts-&gt;Safety</t>
  </si>
  <si>
    <t>Sprinkler shut off</t>
  </si>
  <si>
    <t>Made at Branch</t>
  </si>
  <si>
    <t>Map of branch (you are here)</t>
  </si>
  <si>
    <t>Can be obtained from Marketing</t>
  </si>
  <si>
    <t>Right to know program (signed)</t>
  </si>
  <si>
    <t>Click Here - Sharepoint-&gt;Documents-&gt;Audit Depts-&gt;Gen Ops</t>
  </si>
  <si>
    <t>PPE (signed)</t>
  </si>
  <si>
    <t>Click Here - Sharepoint-&gt;Documents-&gt;Audit Depts-&gt; Gen Ops</t>
  </si>
  <si>
    <t>List of hazardous chemicals aisle directory</t>
  </si>
  <si>
    <t xml:space="preserve">3E poster </t>
  </si>
  <si>
    <t>Certificate of conformance</t>
  </si>
  <si>
    <t>Click Here - Sharepoint-&gt;Documents-&gt;Audit Depts-&gt;Reception</t>
  </si>
  <si>
    <t>TIME CLOCK</t>
  </si>
  <si>
    <t>Accident free board (or in breakroom)</t>
  </si>
  <si>
    <t>Can be purchased from Grainger or other Online Sources</t>
  </si>
  <si>
    <t>List of power equipment operators (current)</t>
  </si>
  <si>
    <t>Printed off the Power Equipment Certification Guide</t>
  </si>
  <si>
    <t>Hotline poster</t>
  </si>
  <si>
    <t>Click Here - Sharepoint-&gt;Docuemnts-&gt;Audit Depts-&gt;Gen Ops</t>
  </si>
  <si>
    <t>Safety Tip of the week</t>
  </si>
  <si>
    <t>Click Here - Sharepoint-&gt;Documents-&gt;Weekly Safety Tips</t>
  </si>
  <si>
    <t>Current flyers / hot sheets</t>
  </si>
  <si>
    <t>Emailed to branches from Buyers/Marketing</t>
  </si>
  <si>
    <t>4 KIK brochures</t>
  </si>
  <si>
    <t>All 4 brocures can be ordered from Front Line</t>
  </si>
  <si>
    <t>Pallet type chart</t>
  </si>
  <si>
    <t>Click Here - Sharepoint-&gt;Documents-&gt;Audit Depts-&gt;Front End</t>
  </si>
  <si>
    <t>manual CC phone numbers (laminated)</t>
  </si>
  <si>
    <t>Click Here - Sharepoint-&gt;Docuements-&gt;Audit Depts-&gt;Front End</t>
  </si>
  <si>
    <t>PCI Compliance Poster</t>
  </si>
  <si>
    <t>PORTERS CLOSET</t>
  </si>
  <si>
    <t>MSDS sheets for chemicals in closet</t>
  </si>
  <si>
    <t>Printed off 3E website</t>
  </si>
  <si>
    <t>PPM Testing log</t>
  </si>
  <si>
    <t>Click Here - Sharepoint-&gt;Docs-&gt;Perishable Man. &amp; Walks-&gt;Quality Assurance Forms</t>
  </si>
  <si>
    <t>Eye Wash Log (if chem. Mixing station in closet)</t>
  </si>
  <si>
    <t>3E poster</t>
  </si>
  <si>
    <t>Recall Notice</t>
  </si>
  <si>
    <t>Printed "Sample" Recal with words "Bring To Manager Attention Immediately" written on it</t>
  </si>
  <si>
    <t>Business Licenses</t>
  </si>
  <si>
    <t>Obtained from various liscening agencies</t>
  </si>
  <si>
    <t>HACCP- certificates</t>
  </si>
  <si>
    <t xml:space="preserve">Obtained from Jetro Learning Center or 3rd Party </t>
  </si>
  <si>
    <t>Safe shoes flyer / sign</t>
  </si>
  <si>
    <t>Can be obtained from Marketing or Made in Branch</t>
  </si>
  <si>
    <t>Privacy Policy</t>
  </si>
  <si>
    <t>Service Animal Policy</t>
  </si>
  <si>
    <t>Shellfish vendor posting</t>
  </si>
  <si>
    <t>Click Here - Sharepoint-&gt;Documents-&gt;Audit Depts-&gt;Receiving-&gt;ICSS Licenses</t>
  </si>
  <si>
    <t>Meat Max day of Receipt poster</t>
  </si>
  <si>
    <t>Hot TTR poster</t>
  </si>
  <si>
    <t>Meat vendor item conversion chart</t>
  </si>
  <si>
    <t>Wheel Chock signs on Drivers door</t>
  </si>
  <si>
    <t>Cant be obtained from Marketing or Made in Branch</t>
  </si>
  <si>
    <t>BREAKROOM</t>
  </si>
  <si>
    <t>Safety tip of the week</t>
  </si>
  <si>
    <t>State / Federal Labor Posters</t>
  </si>
  <si>
    <t>Can be obtained from Corp. HR Dept.</t>
  </si>
  <si>
    <t>PPE Poster (filled in)</t>
  </si>
  <si>
    <t>Click Here - Sharepoint-&gt;Docuemnts-&gt;Audit Depts-&gt;Admin (has fillins &amp; order info)</t>
  </si>
  <si>
    <t>List of hazardous chemicals</t>
  </si>
  <si>
    <t>Emergency preparedness</t>
  </si>
  <si>
    <t>Hot line poster</t>
  </si>
  <si>
    <t>Safe Lifting Poster</t>
  </si>
  <si>
    <t>Click Here - Sharepoint-&gt;Documents-&gt;Audit Depts-&gt;Admin (has order info)</t>
  </si>
  <si>
    <t>Notice of Illness Poster</t>
  </si>
  <si>
    <t>Click Here - Sharepoint-&gt;Documents-&gt;Audit Depts-&gt;Admin</t>
  </si>
  <si>
    <t>Cash Room</t>
  </si>
  <si>
    <t>Bad Check Fee Schedule</t>
  </si>
  <si>
    <t>Permanent Key Log</t>
  </si>
  <si>
    <t>Click Here - SharePoint-&gt;Documents-&gt;Audit Depts-&gt;Cash Room</t>
  </si>
  <si>
    <t>Key Box Log</t>
  </si>
  <si>
    <t>Sign In Log</t>
  </si>
  <si>
    <t>General Floor</t>
  </si>
  <si>
    <t>Tunnel Weights Signage</t>
  </si>
  <si>
    <t>can be requested by e-mail to michael@matthewleecorp.com</t>
  </si>
  <si>
    <t>Food Safety/HACCP</t>
  </si>
  <si>
    <t>Cleaning SOPs</t>
  </si>
  <si>
    <t>Click Here - SharePoint-&gt;Documents-&gt;Haccp/Food Safety/Halal Certs-&gt;Cleaning SOPs</t>
  </si>
  <si>
    <t>Kosher Certifcates</t>
  </si>
  <si>
    <t>Click Here - SharePoint-&gt;Documents-&gt;Haccp/Food Safety/Halal Certs-&gt;Kosher Certs</t>
  </si>
  <si>
    <t>Halal Certificates</t>
  </si>
  <si>
    <t>Click Here - SharePoint-&gt;Documents-&gt;Haccp/Food Safety/Halal Certs-&gt;Halal Certs</t>
  </si>
  <si>
    <t>Daily Walks</t>
  </si>
  <si>
    <t>Click Here - SharePoint-&gt;Documents-&gt;Perishable Manual - Walks - QA Forms</t>
  </si>
  <si>
    <t>Quality Assurance Forms</t>
  </si>
  <si>
    <t>Perishable Manual</t>
  </si>
  <si>
    <t>HACCP Manual</t>
  </si>
  <si>
    <t>Click Here - SharePoint-&gt;Documents-&gt;Haccp/Food Safety/Halal Certs-&gt;HACCP Manual</t>
  </si>
  <si>
    <t>Lobster Tank Maintenance</t>
  </si>
  <si>
    <t>Click Here - SharePoint-&gt;Documents-&gt;Audit Depts-&gt;Fresh Seafood-&gt;Lobster Tank Maint.</t>
  </si>
  <si>
    <t>Histamine List</t>
  </si>
  <si>
    <t>Click Here - SharePoint-&gt;Documents-&gt;Audit Dept-&gt;Fresh Seafood</t>
  </si>
</sst>
</file>

<file path=xl/styles.xml><?xml version="1.0" encoding="utf-8"?>
<styleSheet xmlns="http://schemas.openxmlformats.org/spreadsheetml/2006/main" xml:space="preserve">
  <numFmts count="0"/>
  <fonts count="30">
    <font>
      <b val="0"/>
      <i val="0"/>
      <strike val="0"/>
      <u val="none"/>
      <sz val="10"/>
      <color rgb="FF000000"/>
      <name val="Arial"/>
    </font>
    <font>
      <b val="1"/>
      <i val="0"/>
      <strike val="0"/>
      <u val="none"/>
      <sz val="10"/>
      <color rgb="FF000000"/>
      <name val="Arial"/>
    </font>
    <font>
      <b val="1"/>
      <i val="0"/>
      <strike val="0"/>
      <u val="none"/>
      <sz val="8"/>
      <color rgb="FF000000"/>
      <name val="Arial"/>
    </font>
    <font>
      <b val="1"/>
      <i val="0"/>
      <strike val="0"/>
      <u val="none"/>
      <sz val="9"/>
      <color rgb="FF000000"/>
      <name val="Arial"/>
    </font>
    <font>
      <b val="0"/>
      <i val="0"/>
      <strike val="0"/>
      <u val="none"/>
      <sz val="9"/>
      <color rgb="FF000000"/>
      <name val="Arial"/>
    </font>
    <font>
      <b val="1"/>
      <i val="1"/>
      <strike val="0"/>
      <u val="none"/>
      <sz val="9"/>
      <color rgb="FF000000"/>
      <name val="Arial"/>
    </font>
    <font>
      <b val="0"/>
      <i val="1"/>
      <strike val="0"/>
      <u val="none"/>
      <sz val="10"/>
      <color rgb="FF000000"/>
      <name val="Arial"/>
    </font>
    <font>
      <b val="1"/>
      <i val="0"/>
      <strike val="0"/>
      <u val="none"/>
      <sz val="7"/>
      <color rgb="FF000000"/>
      <name val="Arial"/>
    </font>
    <font>
      <b val="0"/>
      <i val="0"/>
      <strike val="0"/>
      <u val="none"/>
      <sz val="7.5"/>
      <color rgb="FF000000"/>
      <name val="Times New Roman"/>
    </font>
    <font>
      <b val="0"/>
      <i val="0"/>
      <strike val="0"/>
      <u val="none"/>
      <sz val="5"/>
      <color rgb="FF000000"/>
      <name val="Arial"/>
    </font>
    <font>
      <b val="0"/>
      <i val="0"/>
      <strike val="0"/>
      <u val="none"/>
      <sz val="10"/>
      <color rgb="FF000000"/>
      <name val="Wingdings"/>
    </font>
    <font>
      <b val="0"/>
      <i val="0"/>
      <strike val="0"/>
      <u val="none"/>
      <sz val="10"/>
      <color rgb="FF000000"/>
      <name val="Courier New"/>
    </font>
    <font>
      <b val="0"/>
      <i val="0"/>
      <strike val="0"/>
      <u val="none"/>
      <sz val="11"/>
      <color rgb="FF000000"/>
      <name val="Wingdings"/>
    </font>
    <font>
      <b val="0"/>
      <i val="0"/>
      <strike val="0"/>
      <u val="none"/>
      <sz val="11"/>
      <color rgb="FF000000"/>
      <name val="Courier New"/>
    </font>
    <font>
      <b val="1"/>
      <i val="1"/>
      <strike val="0"/>
      <u val="none"/>
      <sz val="10"/>
      <color rgb="FF000000"/>
      <name val="Arial"/>
    </font>
    <font>
      <b val="1"/>
      <i val="0"/>
      <strike val="0"/>
      <u val="single"/>
      <sz val="10"/>
      <color rgb="FF000000"/>
      <name val="Arial"/>
    </font>
    <font>
      <b val="0"/>
      <i val="0"/>
      <strike val="0"/>
      <u val="none"/>
      <sz val="10"/>
      <color rgb="FF000000"/>
      <name val="Times New Roman"/>
    </font>
    <font>
      <b val="1"/>
      <i val="0"/>
      <strike val="0"/>
      <u val="none"/>
      <sz val="11"/>
      <color rgb="FF000000"/>
      <name val="Arial"/>
    </font>
    <font>
      <b val="1"/>
      <i val="0"/>
      <strike val="0"/>
      <u val="none"/>
      <sz val="11"/>
      <color rgb="FF000000"/>
      <name val="Wingdings"/>
    </font>
    <font>
      <b val="0"/>
      <i val="0"/>
      <strike val="0"/>
      <u val="none"/>
      <sz val="18"/>
      <color rgb="FF000000"/>
      <name val="Calibri"/>
    </font>
    <font>
      <b val="1"/>
      <i val="0"/>
      <strike val="0"/>
      <u val="single"/>
      <sz val="10"/>
      <color rgb="FF0000FF"/>
      <name val="Arial"/>
    </font>
    <font>
      <b val="1"/>
      <i val="0"/>
      <strike val="0"/>
      <u val="none"/>
      <sz val="11"/>
      <color rgb="FF000000"/>
      <name val="Courier New"/>
    </font>
    <font>
      <b val="0"/>
      <i val="0"/>
      <strike val="0"/>
      <u val="single"/>
      <sz val="10"/>
      <color rgb="FF0000FF"/>
      <name val="Arial"/>
    </font>
    <font>
      <b val="1"/>
      <i val="0"/>
      <strike val="0"/>
      <u val="none"/>
      <sz val="18"/>
      <color rgb="FF000000"/>
      <name val="Arial"/>
    </font>
    <font>
      <b val="1"/>
      <i val="1"/>
      <strike val="0"/>
      <u val="none"/>
      <sz val="11"/>
      <color rgb="FF000000"/>
      <name val="Arial"/>
    </font>
    <font>
      <b val="1"/>
      <i val="0"/>
      <strike val="0"/>
      <u val="none"/>
      <sz val="14"/>
      <color rgb="FF000000"/>
      <name val="Arial"/>
    </font>
    <font>
      <b val="1"/>
      <i val="0"/>
      <strike val="0"/>
      <u val="none"/>
      <sz val="12"/>
      <color rgb="FF000000"/>
      <name val="Arial"/>
    </font>
    <font>
      <b val="0"/>
      <i val="0"/>
      <strike val="0"/>
      <u val="none"/>
      <sz val="8"/>
      <color rgb="FF000000"/>
      <name val="Arial"/>
    </font>
    <font>
      <b val="0"/>
      <i val="0"/>
      <strike val="0"/>
      <u val="none"/>
      <sz val="36"/>
      <color rgb="FF000000"/>
      <name val="Calibri"/>
    </font>
    <font>
      <b val="1"/>
      <i val="0"/>
      <strike val="0"/>
      <u val="none"/>
      <sz val="16"/>
      <color rgb="FF000000"/>
      <name val="Arial"/>
    </font>
  </fonts>
  <fills count="19">
    <fill>
      <patternFill patternType="none"/>
    </fill>
    <fill>
      <patternFill patternType="gray125">
        <fgColor rgb="FFFFFFFF"/>
        <bgColor rgb="FF000000"/>
      </patternFill>
    </fill>
    <fill>
      <patternFill patternType="solid">
        <fgColor rgb="FFFFFFFF"/>
        <bgColor rgb="FF000000"/>
      </patternFill>
    </fill>
    <fill>
      <patternFill patternType="solid">
        <fgColor rgb="FFC0C0C0"/>
        <bgColor rgb="FF000000"/>
      </patternFill>
    </fill>
    <fill>
      <patternFill patternType="solid">
        <fgColor rgb="FFFFFF00"/>
        <bgColor rgb="FF000000"/>
      </patternFill>
    </fill>
    <fill>
      <patternFill patternType="solid">
        <fgColor rgb="FFCCFFCC"/>
        <bgColor rgb="FF000000"/>
      </patternFill>
    </fill>
    <fill>
      <patternFill patternType="solid">
        <fgColor rgb="FF000000"/>
        <bgColor rgb="FF000000"/>
      </patternFill>
    </fill>
    <fill>
      <patternFill patternType="solid">
        <fgColor rgb="FFFF6600"/>
        <bgColor rgb="FF000000"/>
      </patternFill>
    </fill>
    <fill>
      <patternFill patternType="solid">
        <fgColor rgb="FFFFC000"/>
        <bgColor rgb="FF000000"/>
      </patternFill>
    </fill>
    <fill>
      <patternFill patternType="solid">
        <fgColor rgb="FF969696"/>
        <bgColor rgb="FF000000"/>
      </patternFill>
    </fill>
    <fill>
      <patternFill patternType="solid">
        <fgColor rgb="FFFF99CC"/>
        <bgColor rgb="FF000000"/>
      </patternFill>
    </fill>
    <fill>
      <patternFill patternType="solid">
        <fgColor rgb="FFFF8080"/>
        <bgColor rgb="FF000000"/>
      </patternFill>
    </fill>
    <fill>
      <patternFill patternType="solid">
        <fgColor rgb="FFFFFF99"/>
        <bgColor rgb="FF000000"/>
      </patternFill>
    </fill>
    <fill>
      <patternFill patternType="solid">
        <fgColor rgb="FFFFFFCC"/>
        <bgColor rgb="FF000000"/>
      </patternFill>
    </fill>
    <fill>
      <patternFill patternType="solid">
        <fgColor rgb="FFCCFFFF"/>
        <bgColor rgb="FF000000"/>
      </patternFill>
    </fill>
    <fill>
      <patternFill patternType="solid">
        <fgColor rgb="FFFFCC99"/>
        <bgColor rgb="FF000000"/>
      </patternFill>
    </fill>
    <fill>
      <patternFill patternType="solid">
        <fgColor rgb="FF00B0F0"/>
        <bgColor rgb="FF000000"/>
      </patternFill>
    </fill>
    <fill>
      <patternFill patternType="solid">
        <fgColor rgb="FFEEECE1"/>
        <bgColor rgb="FF000000"/>
      </patternFill>
    </fill>
    <fill>
      <patternFill patternType="solid">
        <fgColor rgb="FF00FF00"/>
        <bgColor rgb="FF000000"/>
      </patternFill>
    </fill>
  </fills>
  <borders count="74">
    <border/>
    <border>
      <left style="medium">
        <color rgb="FF000000"/>
      </left>
      <right style="medium">
        <color rgb="FF000000"/>
      </right>
      <top style="medium">
        <color rgb="FF000000"/>
      </top>
    </border>
    <border>
      <left style="medium">
        <color rgb="FF000000"/>
      </left>
      <right style="medium">
        <color rgb="FF000000"/>
      </right>
    </border>
    <border>
      <left style="medium">
        <color rgb="FF000000"/>
      </left>
    </border>
    <border>
      <left style="medium">
        <color rgb="FF000000"/>
      </left>
      <top style="medium">
        <color rgb="FF000000"/>
      </top>
    </border>
    <border>
      <left style="medium">
        <color rgb="FF000000"/>
      </left>
      <bottom style="medium">
        <color rgb="FF000000"/>
      </bottom>
    </border>
    <border>
      <top style="medium">
        <color rgb="FF000000"/>
      </top>
    </border>
    <border>
      <right style="medium">
        <color rgb="FF000000"/>
      </right>
    </border>
    <border>
      <left style="medium">
        <color rgb="FF000000"/>
      </left>
      <right style="medium">
        <color rgb="FF000000"/>
      </right>
      <top style="medium">
        <color rgb="FF000000"/>
      </top>
      <bottom style="medium">
        <color rgb="FF000000"/>
      </bottom>
    </border>
    <border>
      <left style="medium">
        <color rgb="FF000000"/>
      </left>
      <right style="medium">
        <color rgb="FF000000"/>
      </right>
      <bottom style="medium">
        <color rgb="FF000000"/>
      </bottom>
    </border>
    <border>
      <top style="medium">
        <color rgb="FF000000"/>
      </top>
      <bottom style="medium">
        <color rgb="FF000000"/>
      </bottom>
    </border>
    <border>
      <left style="medium">
        <color rgb="FF000000"/>
      </left>
      <top style="medium">
        <color rgb="FF000000"/>
      </top>
      <bottom style="medium">
        <color rgb="FF000000"/>
      </bottom>
    </border>
    <border>
      <left style="thin">
        <color rgb="FF000000"/>
      </left>
      <right style="thin">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
      <left style="thin">
        <color rgb="FF000000"/>
      </left>
      <right style="medium">
        <color rgb="FF000000"/>
      </right>
      <top style="medium">
        <color rgb="FF000000"/>
      </top>
      <bottom style="thin">
        <color rgb="FF000000"/>
      </bottom>
    </border>
    <border>
      <left style="thin">
        <color rgb="FF000000"/>
      </left>
      <right style="medium">
        <color rgb="FF000000"/>
      </right>
      <top style="thin">
        <color rgb="FF000000"/>
      </top>
      <bottom style="medium">
        <color rgb="FF000000"/>
      </bottom>
    </border>
    <border>
      <left style="thin">
        <color rgb="FF000000"/>
      </left>
      <right style="thin">
        <color rgb="FF000000"/>
      </right>
      <top style="medium">
        <color rgb="FF000000"/>
      </top>
      <bottom style="thin">
        <color rgb="FF000000"/>
      </bottom>
    </border>
    <border>
      <right style="medium">
        <color rgb="FF000000"/>
      </right>
      <top style="medium">
        <color rgb="FF000000"/>
      </top>
    </border>
    <border>
      <left style="medium">
        <color rgb="FF000000"/>
      </left>
      <right style="thin">
        <color rgb="FF000000"/>
      </right>
      <top style="medium">
        <color rgb="FF000000"/>
      </top>
      <bottom style="thin">
        <color rgb="FF000000"/>
      </bottom>
    </border>
    <border>
      <bottom style="medium">
        <color rgb="FF000000"/>
      </bottom>
    </border>
    <border>
      <left style="thin">
        <color rgb="FF000000"/>
      </left>
      <top style="thin">
        <color rgb="FF000000"/>
      </top>
      <bottom style="thin">
        <color rgb="FF000000"/>
      </bottom>
    </border>
    <border>
      <left style="thin">
        <color rgb="FF000000"/>
      </left>
      <right style="medium">
        <color rgb="FF000000"/>
      </right>
      <top style="thin">
        <color rgb="FF000000"/>
      </top>
    </border>
    <border>
      <right style="medium">
        <color rgb="FF000000"/>
      </right>
      <top style="medium">
        <color rgb="FF000000"/>
      </top>
      <bottom style="medium">
        <color rgb="FF000000"/>
      </bottom>
    </border>
    <border>
      <left style="thin">
        <color rgb="FF000000"/>
      </left>
      <right style="thin">
        <color rgb="FF000000"/>
      </right>
      <bottom style="thin">
        <color rgb="FF000000"/>
      </bottom>
    </border>
    <border>
      <left style="thin">
        <color rgb="FF000000"/>
      </left>
      <right style="medium">
        <color rgb="FF000000"/>
      </right>
      <bottom style="thin">
        <color rgb="FF000000"/>
      </bottom>
    </border>
    <border>
      <left style="thin">
        <color rgb="FF000000"/>
      </left>
      <right style="thin">
        <color rgb="FF000000"/>
      </right>
      <top style="thin">
        <color rgb="FF000000"/>
      </top>
      <bottom style="medium">
        <color rgb="FF000000"/>
      </bottom>
    </border>
    <border>
      <left style="thin">
        <color rgb="FF000000"/>
      </left>
      <right style="thin">
        <color rgb="FF000000"/>
      </right>
      <top style="thin">
        <color rgb="FF000000"/>
      </top>
    </border>
    <border>
      <right style="medium">
        <color rgb="FF000000"/>
      </right>
      <top style="thin">
        <color rgb="FF000000"/>
      </top>
      <bottom style="medium">
        <color rgb="FF000000"/>
      </bottom>
    </border>
    <border>
      <left style="medium">
        <color rgb="FF000000"/>
      </left>
      <bottom style="thin">
        <color rgb="FF000000"/>
      </bottom>
    </border>
    <border>
      <left style="medium">
        <color rgb="FF000000"/>
      </left>
      <right style="medium">
        <color rgb="FF000000"/>
      </right>
      <top style="medium">
        <color rgb="FF000000"/>
      </top>
      <bottom style="thin">
        <color rgb="FF000000"/>
      </bottom>
    </border>
    <border>
      <left style="medium">
        <color rgb="FF000000"/>
      </left>
      <right style="medium">
        <color rgb="FF000000"/>
      </right>
      <bottom style="mediumDashDotDot">
        <color rgb="FF000000"/>
      </bottom>
    </border>
    <border>
      <left style="medium">
        <color rgb="FF000000"/>
      </left>
      <right style="medium">
        <color rgb="FF000000"/>
      </right>
      <top style="thin">
        <color rgb="FF000000"/>
      </top>
    </border>
    <border>
      <left style="medium">
        <color rgb="FF000000"/>
      </left>
      <right style="medium">
        <color rgb="FF000000"/>
      </right>
      <top style="thin">
        <color rgb="FF000000"/>
      </top>
      <bottom style="medium">
        <color rgb="FF000000"/>
      </bottom>
    </border>
    <border>
      <right style="thin">
        <color rgb="FF000000"/>
      </right>
      <top style="thin">
        <color rgb="FF000000"/>
      </top>
      <bottom style="thin">
        <color rgb="FF000000"/>
      </bottom>
    </border>
    <border>
      <right style="thin">
        <color rgb="FF000000"/>
      </right>
      <top style="medium">
        <color rgb="FF000000"/>
      </top>
      <bottom style="thin">
        <color rgb="FF000000"/>
      </bottom>
    </border>
    <border>
      <right style="thin">
        <color rgb="FF000000"/>
      </right>
      <top style="thin">
        <color rgb="FF000000"/>
      </top>
      <bottom style="medium">
        <color rgb="FF000000"/>
      </bottom>
    </border>
    <border>
      <left style="medium">
        <color rgb="FF000000"/>
      </left>
      <right style="thin">
        <color rgb="FF000000"/>
      </right>
      <top style="thin">
        <color rgb="FF000000"/>
      </top>
      <bottom style="thin">
        <color rgb="FF000000"/>
      </bottom>
    </border>
    <border>
      <left style="medium">
        <color rgb="FF000000"/>
      </left>
      <right style="thin">
        <color rgb="FF000000"/>
      </right>
      <top style="thin">
        <color rgb="FF000000"/>
      </top>
      <bottom style="medium">
        <color rgb="FF000000"/>
      </bottom>
    </border>
    <border>
      <left style="medium">
        <color rgb="FF000000"/>
      </left>
      <top style="thin">
        <color rgb="FF000000"/>
      </top>
    </border>
    <border>
      <right style="medium">
        <color rgb="FF000000"/>
      </right>
      <bottom style="medium">
        <color rgb="FF000000"/>
      </bottom>
    </border>
    <border>
      <left style="medium">
        <color rgb="FF000000"/>
      </left>
      <right style="thin">
        <color rgb="FF000000"/>
      </right>
      <top style="thin">
        <color rgb="FF000000"/>
      </top>
    </border>
    <border>
      <right style="medium">
        <color rgb="FF000000"/>
      </right>
      <top style="thin">
        <color rgb="FF000000"/>
      </top>
    </border>
    <border>
      <right style="thin">
        <color rgb="FF000000"/>
      </right>
      <bottom style="thin">
        <color rgb="FF000000"/>
      </bottom>
    </border>
    <border>
      <left style="thin">
        <color rgb="FF000000"/>
      </left>
      <right style="thin">
        <color rgb="FF000000"/>
      </right>
      <top style="medium">
        <color rgb="FF000000"/>
      </top>
      <bottom style="medium">
        <color rgb="FF000000"/>
      </bottom>
    </border>
    <border>
      <left style="thin">
        <color rgb="FF000000"/>
      </left>
      <right style="medium">
        <color rgb="FF000000"/>
      </right>
      <top style="medium">
        <color rgb="FF000000"/>
      </top>
      <bottom style="medium">
        <color rgb="FF000000"/>
      </bottom>
    </border>
    <border>
      <right style="thin">
        <color rgb="FF000000"/>
      </right>
      <top style="medium">
        <color rgb="FF000000"/>
      </top>
      <bottom style="medium">
        <color rgb="FF000000"/>
      </bottom>
    </border>
    <border>
      <left style="medium">
        <color rgb="FF000000"/>
      </left>
      <right style="thin">
        <color rgb="FF000000"/>
      </right>
      <bottom style="thin">
        <color rgb="FF000000"/>
      </bottom>
    </border>
    <border>
      <left style="thin">
        <color rgb="FF000000"/>
      </left>
      <bottom style="thin">
        <color rgb="FF000000"/>
      </bottom>
    </border>
    <border>
      <left style="medium">
        <color rgb="FF000000"/>
      </left>
      <right style="medium">
        <color rgb="FF000000"/>
      </right>
      <top style="thin">
        <color rgb="FF000000"/>
      </top>
      <bottom style="thin">
        <color rgb="FF000000"/>
      </bottom>
    </border>
    <border>
      <top style="thin">
        <color rgb="FF000000"/>
      </top>
      <bottom style="thin">
        <color rgb="FF000000"/>
      </bottom>
    </border>
    <border>
      <top style="thin">
        <color rgb="FF000000"/>
      </top>
    </border>
    <border>
      <left style="medium">
        <color rgb="FF000000"/>
      </left>
      <top style="thin">
        <color rgb="FF000000"/>
      </top>
      <bottom style="thin">
        <color rgb="FF000000"/>
      </bottom>
    </border>
    <border>
      <left style="medium">
        <color rgb="FF000000"/>
      </left>
      <top style="thin">
        <color rgb="FF000000"/>
      </top>
      <bottom style="medium">
        <color rgb="FF000000"/>
      </bottom>
    </border>
    <border>
      <top style="medium">
        <color rgb="FF000000"/>
      </top>
      <bottom style="thin">
        <color rgb="FF000000"/>
      </bottom>
    </border>
    <border>
      <right style="thin">
        <color rgb="FF000000"/>
      </right>
      <top style="thin">
        <color rgb="FF000000"/>
      </top>
    </border>
    <border>
      <left style="medium">
        <color rgb="FF000000"/>
      </left>
      <right style="medium">
        <color rgb="FF000000"/>
      </right>
      <bottom style="thin">
        <color rgb="FF000000"/>
      </bottom>
    </border>
    <border>
      <right style="medium">
        <color rgb="FF000000"/>
      </right>
      <bottom style="thin">
        <color rgb="FF000000"/>
      </bottom>
    </border>
    <border>
      <right style="medium">
        <color rgb="FF000000"/>
      </right>
      <top style="thin">
        <color rgb="FF000000"/>
      </top>
      <bottom style="thin">
        <color rgb="FF000000"/>
      </bottom>
    </border>
    <border>
      <left style="thin">
        <color rgb="FF000000"/>
      </left>
      <top style="medium">
        <color rgb="FF000000"/>
      </top>
      <bottom style="thin">
        <color rgb="FF000000"/>
      </bottom>
    </border>
    <border>
      <left style="medium">
        <color rgb="FF000000"/>
      </left>
      <top style="medium">
        <color rgb="FF000000"/>
      </top>
      <bottom style="thin">
        <color rgb="FF000000"/>
      </bottom>
    </border>
    <border>
      <right style="medium">
        <color rgb="FF000000"/>
      </right>
      <top style="medium">
        <color rgb="FF000000"/>
      </top>
      <bottom style="thin">
        <color rgb="FF000000"/>
      </bottom>
    </border>
    <border>
      <left style="thin">
        <color rgb="FF000000"/>
      </left>
      <top style="thin">
        <color rgb="FF000000"/>
      </top>
      <bottom style="medium">
        <color rgb="FF000000"/>
      </bottom>
    </border>
    <border>
      <left style="medium">
        <color rgb="FF000000"/>
      </left>
      <right style="thin">
        <color rgb="FF000000"/>
      </right>
      <bottom style="medium">
        <color rgb="FF000000"/>
      </bottom>
    </border>
    <border>
      <left style="thin">
        <color rgb="FF000000"/>
      </left>
      <right style="thin">
        <color rgb="FF000000"/>
      </right>
      <bottom style="medium">
        <color rgb="FF000000"/>
      </bottom>
    </border>
    <border>
      <left style="thin">
        <color rgb="FF000000"/>
      </left>
      <right style="medium">
        <color rgb="FF000000"/>
      </right>
      <bottom style="medium">
        <color rgb="FF000000"/>
      </bottom>
    </border>
    <border>
      <top style="thin">
        <color rgb="FF000000"/>
      </top>
      <bottom style="medium">
        <color rgb="FF000000"/>
      </bottom>
    </border>
    <border>
      <left style="medium">
        <color rgb="FF000000"/>
      </left>
      <right style="thin">
        <color rgb="FF000000"/>
      </right>
      <top style="medium">
        <color rgb="FF000000"/>
      </top>
      <bottom style="medium">
        <color rgb="FF000000"/>
      </bottom>
    </border>
    <border>
      <left style="thin">
        <color rgb="FF000000"/>
      </left>
      <right style="thin">
        <color rgb="FF000000"/>
      </right>
      <top style="medium">
        <color rgb="FF000000"/>
      </top>
    </border>
    <border>
      <left style="medium">
        <color rgb="FF000000"/>
      </left>
      <right style="thin">
        <color rgb="FF000000"/>
      </right>
      <top style="medium">
        <color rgb="FF000000"/>
      </top>
    </border>
    <border>
      <left style="thin">
        <color rgb="FF000000"/>
      </left>
      <top style="thin">
        <color rgb="FF000000"/>
      </top>
    </border>
    <border>
      <left style="thin">
        <color rgb="FF000000"/>
      </left>
      <right style="medium">
        <color rgb="FF000000"/>
      </right>
      <top style="medium">
        <color rgb="FF000000"/>
      </top>
    </border>
    <border>
      <left style="thin">
        <color rgb="FF000000"/>
      </left>
      <top style="medium">
        <color rgb="FF000000"/>
      </top>
      <bottom style="medium">
        <color rgb="FF000000"/>
      </bottom>
    </border>
    <border>
      <bottom style="thin">
        <color rgb="FF000000"/>
      </bottom>
    </border>
    <border>
      <left style="thin">
        <color rgb="FF000000"/>
      </left>
      <top style="medium">
        <color rgb="FF000000"/>
      </top>
    </border>
  </borders>
  <cellStyleXfs count="1">
    <xf numFmtId="0" fontId="0" fillId="0" borderId="0"/>
  </cellStyleXfs>
  <cellXfs count="2258">
    <xf xfId="0" fontId="0" numFmtId="0" fillId="0" borderId="0" applyFont="0" applyNumberFormat="0" applyFill="0" applyBorder="0" applyAlignment="0" applyProtection="true">
      <alignment horizontal="general" vertical="bottom" textRotation="0" wrapText="false" shrinkToFit="false"/>
      <protection hidden="false"/>
    </xf>
    <xf xfId="0" fontId="1" numFmtId="0" fillId="2" borderId="0" applyFont="1" applyNumberFormat="0" applyFill="1" applyBorder="0" applyAlignment="0" applyProtection="true">
      <alignment horizontal="general" vertical="bottom" textRotation="0" wrapText="false" shrinkToFit="false"/>
      <protection hidden="false"/>
    </xf>
    <xf xfId="0" fontId="1" numFmtId="0" fillId="2" borderId="0" applyFont="1" applyNumberFormat="0" applyFill="1" applyBorder="0" applyAlignment="0" applyProtection="true">
      <alignment horizontal="general" vertical="bottom" textRotation="0" wrapText="false" shrinkToFit="false"/>
      <protection hidden="false"/>
    </xf>
    <xf xfId="0" fontId="1" numFmtId="0" fillId="2" borderId="0" applyFont="1" applyNumberFormat="0" applyFill="1" applyBorder="0" applyAlignment="1" applyProtection="true">
      <alignment horizontal="center" vertical="bottom" textRotation="0" wrapText="false" shrinkToFit="false"/>
      <protection hidden="false"/>
    </xf>
    <xf xfId="0" fontId="1" numFmtId="0" fillId="2" borderId="0" applyFont="1" applyNumberFormat="0" applyFill="1" applyBorder="0" applyAlignment="1" applyProtection="true">
      <alignment horizontal="center" vertical="bottom" textRotation="0" wrapText="false" shrinkToFit="false"/>
      <protection hidden="false"/>
    </xf>
    <xf xfId="0" fontId="1" numFmtId="0" fillId="2" borderId="1" applyFont="1" applyNumberFormat="0" applyFill="1" applyBorder="1" applyAlignment="1" applyProtection="true">
      <alignment horizontal="center" vertical="bottom" textRotation="0" wrapText="false" shrinkToFit="false"/>
      <protection hidden="false"/>
    </xf>
    <xf xfId="0" fontId="1" numFmtId="0" fillId="2" borderId="2" applyFont="1" applyNumberFormat="0" applyFill="1" applyBorder="1" applyAlignment="1" applyProtection="true">
      <alignment horizontal="center" vertical="bottom" textRotation="0" wrapText="false" shrinkToFit="false"/>
      <protection hidden="false"/>
    </xf>
    <xf xfId="0" fontId="1" numFmtId="0" fillId="2" borderId="3" applyFont="1" applyNumberFormat="0" applyFill="1" applyBorder="1" applyAlignment="1" applyProtection="true">
      <alignment horizontal="center" vertical="bottom" textRotation="0" wrapText="false" shrinkToFit="false"/>
      <protection hidden="false"/>
    </xf>
    <xf xfId="0" fontId="1" numFmtId="0" fillId="2" borderId="4" applyFont="1" applyNumberFormat="0" applyFill="1" applyBorder="1" applyAlignment="1" applyProtection="true">
      <alignment horizontal="center" vertical="bottom" textRotation="0" wrapText="false" shrinkToFit="false"/>
      <protection hidden="false"/>
    </xf>
    <xf xfId="0" fontId="1" numFmtId="0" fillId="2" borderId="5" applyFont="1" applyNumberFormat="0" applyFill="1" applyBorder="1" applyAlignment="1" applyProtection="true">
      <alignment horizontal="center" vertical="bottom" textRotation="0" wrapText="false" shrinkToFit="false"/>
      <protection hidden="false"/>
    </xf>
    <xf xfId="0" fontId="2" numFmtId="0" fillId="2" borderId="2" applyFont="1" applyNumberFormat="0" applyFill="1" applyBorder="1" applyAlignment="1" applyProtection="true">
      <alignment horizontal="center" vertical="bottom" textRotation="0" wrapText="false" shrinkToFit="false"/>
      <protection hidden="false"/>
    </xf>
    <xf xfId="0" fontId="3" numFmtId="0" fillId="2" borderId="1" applyFont="1" applyNumberFormat="0" applyFill="1" applyBorder="1" applyAlignment="1" applyProtection="true">
      <alignment horizontal="center" vertical="bottom" textRotation="0" wrapText="false" shrinkToFit="false"/>
      <protection hidden="false"/>
    </xf>
    <xf xfId="0" fontId="0" numFmtId="0" fillId="2" borderId="0" applyFont="0" applyNumberFormat="0" applyFill="1" applyBorder="0" applyAlignment="0" applyProtection="true">
      <alignment horizontal="general" vertical="bottom" textRotation="0" wrapText="false" shrinkToFit="false"/>
      <protection hidden="false"/>
    </xf>
    <xf xfId="0" fontId="2" numFmtId="0" fillId="2" borderId="4" applyFont="1" applyNumberFormat="0" applyFill="1" applyBorder="1" applyAlignment="1" applyProtection="true">
      <alignment horizontal="center" vertical="bottom" textRotation="0" wrapText="false" shrinkToFit="false"/>
      <protection hidden="false"/>
    </xf>
    <xf xfId="0" fontId="3" numFmtId="0" fillId="2" borderId="2" applyFont="1" applyNumberFormat="0" applyFill="1" applyBorder="1" applyAlignment="1" applyProtection="true">
      <alignment horizontal="center" vertical="bottom" textRotation="0" wrapText="false" shrinkToFit="false"/>
      <protection hidden="false"/>
    </xf>
    <xf xfId="0" fontId="3" numFmtId="0" fillId="2" borderId="0" applyFont="1" applyNumberFormat="0" applyFill="1" applyBorder="0" applyAlignment="1" applyProtection="true">
      <alignment horizontal="center" vertical="bottom" textRotation="0" wrapText="false" shrinkToFit="false"/>
      <protection hidden="false"/>
    </xf>
    <xf xfId="0" fontId="4" numFmtId="0" fillId="2" borderId="0" applyFont="1" applyNumberFormat="0" applyFill="1" applyBorder="0" applyAlignment="0" applyProtection="true">
      <alignment horizontal="general" vertical="bottom" textRotation="0" wrapText="false" shrinkToFit="false"/>
      <protection hidden="false"/>
    </xf>
    <xf xfId="0" fontId="2" numFmtId="0" fillId="2" borderId="0" applyFont="1" applyNumberFormat="0" applyFill="1" applyBorder="0" applyAlignment="1" applyProtection="true">
      <alignment horizontal="center" vertical="bottom" textRotation="0" wrapText="false" shrinkToFit="false"/>
      <protection hidden="false"/>
    </xf>
    <xf xfId="0" fontId="3" numFmtId="0" fillId="2" borderId="4" applyFont="1" applyNumberFormat="0" applyFill="1" applyBorder="1" applyAlignment="1" applyProtection="true">
      <alignment horizontal="center" vertical="bottom" textRotation="0" wrapText="false" shrinkToFit="false"/>
      <protection hidden="false"/>
    </xf>
    <xf xfId="0" fontId="3" numFmtId="0" fillId="2" borderId="6" applyFont="1" applyNumberFormat="0" applyFill="1" applyBorder="1" applyAlignment="1" applyProtection="true">
      <alignment horizontal="center" vertical="bottom" textRotation="0" wrapText="false" shrinkToFit="false"/>
      <protection hidden="false"/>
    </xf>
    <xf xfId="0" fontId="5" numFmtId="0" fillId="2" borderId="0" applyFont="1" applyNumberFormat="0" applyFill="1" applyBorder="0" applyAlignment="1" applyProtection="true">
      <alignment horizontal="center" vertical="bottom" textRotation="0" wrapText="false" shrinkToFit="false"/>
      <protection hidden="false"/>
    </xf>
    <xf xfId="0" fontId="5" numFmtId="0" fillId="2" borderId="7" applyFont="1" applyNumberFormat="0" applyFill="1" applyBorder="1" applyAlignment="1" applyProtection="true">
      <alignment horizontal="center" vertical="bottom" textRotation="0" wrapText="false" shrinkToFit="false"/>
      <protection hidden="false"/>
    </xf>
    <xf xfId="0" fontId="5" numFmtId="0" fillId="2" borderId="0" applyFont="1" applyNumberFormat="0" applyFill="1" applyBorder="0" applyAlignment="1" applyProtection="true">
      <alignment horizontal="center" vertical="bottom" textRotation="0" wrapText="false" shrinkToFit="false"/>
      <protection hidden="false"/>
    </xf>
    <xf xfId="0" fontId="6" numFmtId="0" fillId="2" borderId="0" applyFont="1" applyNumberFormat="0" applyFill="1" applyBorder="0" applyAlignment="0" applyProtection="true">
      <alignment horizontal="general" vertical="bottom" textRotation="0" wrapText="false" shrinkToFit="false"/>
      <protection hidden="false"/>
    </xf>
    <xf xfId="0" fontId="5" numFmtId="0" fillId="2" borderId="7" applyFont="1" applyNumberFormat="0" applyFill="1" applyBorder="1" applyAlignment="1" applyProtection="true">
      <alignment horizontal="center" vertical="bottom" textRotation="0" wrapText="false" shrinkToFit="false"/>
      <protection hidden="false"/>
    </xf>
    <xf xfId="0" fontId="5" numFmtId="0" fillId="2" borderId="0" applyFont="1" applyNumberFormat="0" applyFill="1" applyBorder="0" applyAlignment="1" applyProtection="true">
      <alignment horizontal="center" vertical="bottom" textRotation="0" wrapText="false" shrinkToFit="false"/>
      <protection hidden="false"/>
    </xf>
    <xf xfId="0" fontId="5" numFmtId="0" fillId="2" borderId="7" applyFont="1" applyNumberFormat="0" applyFill="1" applyBorder="1" applyAlignment="0" applyProtection="true">
      <alignment horizontal="general" vertical="bottom" textRotation="0" wrapText="false" shrinkToFit="false"/>
      <protection hidden="false"/>
    </xf>
    <xf xfId="0" fontId="5" numFmtId="0" fillId="2" borderId="0" applyFont="1" applyNumberFormat="0" applyFill="1" applyBorder="0" applyAlignment="0" applyProtection="true">
      <alignment horizontal="general" vertical="bottom" textRotation="0" wrapText="false" shrinkToFit="false"/>
      <protection hidden="false"/>
    </xf>
    <xf xfId="0" fontId="1" numFmtId="0" fillId="2" borderId="4" applyFont="1" applyNumberFormat="0" applyFill="1" applyBorder="1" applyAlignment="0" applyProtection="true">
      <alignment horizontal="general" vertical="bottom" textRotation="0" wrapText="false" shrinkToFit="false"/>
      <protection hidden="false"/>
    </xf>
    <xf xfId="0" fontId="1" numFmtId="0" fillId="2" borderId="3" applyFont="1" applyNumberFormat="0" applyFill="1" applyBorder="1" applyAlignment="0" applyProtection="true">
      <alignment horizontal="general" vertical="bottom" textRotation="0" wrapText="false" shrinkToFit="false"/>
      <protection hidden="false"/>
    </xf>
    <xf xfId="0" fontId="1" numFmtId="0" fillId="2" borderId="3" applyFont="1" applyNumberFormat="0" applyFill="1" applyBorder="1" applyAlignment="1" applyProtection="true">
      <alignment horizontal="center" vertical="bottom" textRotation="0" wrapText="false" shrinkToFit="false"/>
      <protection hidden="false"/>
    </xf>
    <xf xfId="0" fontId="1" numFmtId="0" fillId="2" borderId="0" applyFont="1" applyNumberFormat="0" applyFill="1" applyBorder="0" applyAlignment="0" applyProtection="true">
      <alignment horizontal="general" vertical="bottom" textRotation="0" wrapText="false" shrinkToFit="false"/>
      <protection hidden="false"/>
    </xf>
    <xf xfId="0" fontId="1" numFmtId="0" fillId="2" borderId="6" applyFont="1" applyNumberFormat="0" applyFill="1" applyBorder="1" applyAlignment="0" applyProtection="true">
      <alignment horizontal="general" vertical="bottom" textRotation="0" wrapText="false" shrinkToFit="false"/>
      <protection hidden="false"/>
    </xf>
    <xf xfId="0" fontId="1" numFmtId="0" fillId="2" borderId="0" applyFont="1" applyNumberFormat="0" applyFill="1" applyBorder="0" applyAlignment="1" applyProtection="true">
      <alignment horizontal="center" vertical="bottom" textRotation="0" wrapText="false" shrinkToFit="false"/>
      <protection hidden="false"/>
    </xf>
    <xf xfId="0" fontId="1" numFmtId="0" fillId="2" borderId="2" applyFont="1" applyNumberFormat="0" applyFill="1" applyBorder="1" applyAlignment="0" applyProtection="true">
      <alignment horizontal="general" vertical="bottom" textRotation="0" wrapText="false" shrinkToFit="false"/>
      <protection hidden="false"/>
    </xf>
    <xf xfId="0" fontId="7" numFmtId="0" fillId="2" borderId="8" applyFont="1" applyNumberFormat="0" applyFill="1" applyBorder="1" applyAlignment="1" applyProtection="true">
      <alignment horizontal="center" vertical="bottom" textRotation="0" wrapText="false" shrinkToFit="false"/>
      <protection hidden="false"/>
    </xf>
    <xf xfId="0" fontId="3" numFmtId="0" fillId="2" borderId="3" applyFont="1" applyNumberFormat="0" applyFill="1" applyBorder="1" applyAlignment="1" applyProtection="true">
      <alignment horizontal="center" vertical="bottom" textRotation="0" wrapText="false" shrinkToFit="false"/>
      <protection hidden="false"/>
    </xf>
    <xf xfId="0" fontId="3" numFmtId="0" fillId="2" borderId="0" applyFont="1" applyNumberFormat="0" applyFill="1" applyBorder="0" applyAlignment="1" applyProtection="true">
      <alignment horizontal="center" vertical="bottom" textRotation="0" wrapText="false" shrinkToFit="false"/>
      <protection hidden="false"/>
    </xf>
    <xf xfId="0" fontId="1" numFmtId="0" fillId="2" borderId="4" applyFont="1" applyNumberFormat="0" applyFill="1" applyBorder="1" applyAlignment="1" applyProtection="true">
      <alignment horizontal="center" vertical="bottom" textRotation="0" wrapText="false" shrinkToFit="false"/>
      <protection hidden="false"/>
    </xf>
    <xf xfId="0" fontId="1" numFmtId="0" fillId="2" borderId="2" applyFont="1" applyNumberFormat="0" applyFill="1" applyBorder="1" applyAlignment="1" applyProtection="true">
      <alignment horizontal="center" vertical="top" textRotation="0" wrapText="true" shrinkToFit="false"/>
      <protection hidden="false"/>
    </xf>
    <xf xfId="0" fontId="1" numFmtId="0" fillId="2" borderId="5" applyFont="1" applyNumberFormat="0" applyFill="1" applyBorder="1" applyAlignment="1" applyProtection="true">
      <alignment horizontal="center" vertical="bottom" textRotation="0" wrapText="false" shrinkToFit="false"/>
      <protection hidden="false"/>
    </xf>
    <xf xfId="0" fontId="1" numFmtId="0" fillId="2" borderId="2" applyFont="1" applyNumberFormat="0" applyFill="1" applyBorder="1" applyAlignment="1" applyProtection="true">
      <alignment horizontal="general" vertical="top" textRotation="0" wrapText="true" shrinkToFit="false"/>
      <protection hidden="false"/>
    </xf>
    <xf xfId="0" fontId="1" numFmtId="0" fillId="2" borderId="2" applyFont="1" applyNumberFormat="0" applyFill="1" applyBorder="1" applyAlignment="1" applyProtection="true">
      <alignment horizontal="center" vertical="bottom" textRotation="0" wrapText="false" shrinkToFit="false"/>
      <protection hidden="false"/>
    </xf>
    <xf xfId="0" fontId="3" numFmtId="0" fillId="2" borderId="7" applyFont="1" applyNumberFormat="0" applyFill="1" applyBorder="1" applyAlignment="1" applyProtection="true">
      <alignment horizontal="center" vertical="bottom" textRotation="0" wrapText="false" shrinkToFit="false"/>
      <protection hidden="false"/>
    </xf>
    <xf xfId="0" fontId="2" numFmtId="0" fillId="2" borderId="3" applyFont="1" applyNumberFormat="0" applyFill="1" applyBorder="1" applyAlignment="1" applyProtection="true">
      <alignment horizontal="center" vertical="bottom" textRotation="0" wrapText="false" shrinkToFit="false"/>
      <protection hidden="false"/>
    </xf>
    <xf xfId="0" fontId="1" numFmtId="0" fillId="2" borderId="9" applyFont="1" applyNumberFormat="0" applyFill="1" applyBorder="1" applyAlignment="1" applyProtection="true">
      <alignment horizontal="center" vertical="bottom" textRotation="0" wrapText="false" shrinkToFit="false"/>
      <protection hidden="false"/>
    </xf>
    <xf xfId="0" fontId="7" numFmtId="0" fillId="2" borderId="9" applyFont="1" applyNumberFormat="0" applyFill="1" applyBorder="1" applyAlignment="1" applyProtection="true">
      <alignment horizontal="center" vertical="bottom" textRotation="0" wrapText="false" shrinkToFit="false"/>
      <protection hidden="false"/>
    </xf>
    <xf xfId="0" fontId="2" numFmtId="0" fillId="2" borderId="1" applyFont="1" applyNumberFormat="0" applyFill="1" applyBorder="1" applyAlignment="1" applyProtection="true">
      <alignment horizontal="center" vertical="bottom" textRotation="0" wrapText="false" shrinkToFit="false"/>
      <protection hidden="false"/>
    </xf>
    <xf xfId="0" fontId="2" numFmtId="0" fillId="2" borderId="6" applyFont="1" applyNumberFormat="0" applyFill="1" applyBorder="1" applyAlignment="1" applyProtection="true">
      <alignment horizontal="center" vertical="bottom" textRotation="0" wrapText="false" shrinkToFit="false"/>
      <protection hidden="false"/>
    </xf>
    <xf xfId="0" fontId="1" numFmtId="0" fillId="2" borderId="1" applyFont="1" applyNumberFormat="0" applyFill="1" applyBorder="1" applyAlignment="1" applyProtection="true">
      <alignment horizontal="center" vertical="bottom" textRotation="0" wrapText="false" shrinkToFit="false"/>
      <protection hidden="false"/>
    </xf>
    <xf xfId="0" fontId="1" numFmtId="0" fillId="2" borderId="6" applyFont="1" applyNumberFormat="0" applyFill="1" applyBorder="1" applyAlignment="1" applyProtection="true">
      <alignment horizontal="center" vertical="bottom" textRotation="0" wrapText="false" shrinkToFit="false"/>
      <protection hidden="false"/>
    </xf>
    <xf xfId="0" fontId="2" numFmtId="0" fillId="2" borderId="4" applyFont="1" applyNumberFormat="0" applyFill="1" applyBorder="1" applyAlignment="1" applyProtection="true">
      <alignment horizontal="center" vertical="bottom" textRotation="0" wrapText="false" shrinkToFit="false"/>
      <protection hidden="false"/>
    </xf>
    <xf xfId="0" fontId="2" numFmtId="0" fillId="2" borderId="0" applyFont="1" applyNumberFormat="0" applyFill="1" applyBorder="0" applyAlignment="1" applyProtection="true">
      <alignment horizontal="center" vertical="bottom" textRotation="0" wrapText="false" shrinkToFit="false"/>
      <protection hidden="false"/>
    </xf>
    <xf xfId="0" fontId="7" numFmtId="0" fillId="2" borderId="3" applyFont="1" applyNumberFormat="0" applyFill="1" applyBorder="1" applyAlignment="1" applyProtection="true">
      <alignment horizontal="center" vertical="bottom" textRotation="0" wrapText="false" shrinkToFit="false"/>
      <protection hidden="false"/>
    </xf>
    <xf xfId="0" fontId="2" numFmtId="0" fillId="2" borderId="2" applyFont="1" applyNumberFormat="0" applyFill="1" applyBorder="1" applyAlignment="1" applyProtection="true">
      <alignment horizontal="center" vertical="bottom" textRotation="0" wrapText="false" shrinkToFit="false"/>
      <protection hidden="false"/>
    </xf>
    <xf xfId="0" fontId="2" numFmtId="0" fillId="2" borderId="7" applyFont="1" applyNumberFormat="0" applyFill="1" applyBorder="1" applyAlignment="1" applyProtection="true">
      <alignment horizontal="center" vertical="bottom" textRotation="0" wrapText="false" shrinkToFit="false"/>
      <protection hidden="false"/>
    </xf>
    <xf xfId="0" fontId="3" numFmtId="0" fillId="2" borderId="4" applyFont="1" applyNumberFormat="0" applyFill="1" applyBorder="1" applyAlignment="1" applyProtection="true">
      <alignment horizontal="center" vertical="bottom" textRotation="0" wrapText="false" shrinkToFit="false"/>
      <protection hidden="false"/>
    </xf>
    <xf xfId="0" fontId="1" numFmtId="0" fillId="2" borderId="4" applyFont="1" applyNumberFormat="0" applyFill="1" applyBorder="1" applyAlignment="0" applyProtection="true">
      <alignment horizontal="general" vertical="bottom" textRotation="0" wrapText="false" shrinkToFit="false"/>
      <protection hidden="false"/>
    </xf>
    <xf xfId="0" fontId="1" numFmtId="0" fillId="2" borderId="3" applyFont="1" applyNumberFormat="0" applyFill="1" applyBorder="1" applyAlignment="0" applyProtection="true">
      <alignment horizontal="general" vertical="bottom" textRotation="0" wrapText="false" shrinkToFit="false"/>
      <protection hidden="false"/>
    </xf>
    <xf xfId="0" fontId="1" numFmtId="0" fillId="2" borderId="1" applyFont="1" applyNumberFormat="0" applyFill="1" applyBorder="1" applyAlignment="0" applyProtection="true">
      <alignment horizontal="general" vertical="bottom" textRotation="0" wrapText="false" shrinkToFit="false"/>
      <protection hidden="false"/>
    </xf>
    <xf xfId="0" fontId="1" numFmtId="0" fillId="2" borderId="2" applyFont="1" applyNumberFormat="0" applyFill="1" applyBorder="1" applyAlignment="0" applyProtection="true">
      <alignment horizontal="general" vertical="bottom" textRotation="0" wrapText="false" shrinkToFit="false"/>
      <protection hidden="false"/>
    </xf>
    <xf xfId="0" fontId="7" numFmtId="0" fillId="2" borderId="1" applyFont="1" applyNumberFormat="0" applyFill="1" applyBorder="1" applyAlignment="1" applyProtection="true">
      <alignment horizontal="center" vertical="bottom" textRotation="0" wrapText="false" shrinkToFit="false"/>
      <protection hidden="false"/>
    </xf>
    <xf xfId="0" fontId="7" numFmtId="0" fillId="2" borderId="6" applyFont="1" applyNumberFormat="0" applyFill="1" applyBorder="1" applyAlignment="1" applyProtection="true">
      <alignment horizontal="center" vertical="bottom" textRotation="0" wrapText="false" shrinkToFit="false"/>
      <protection hidden="false"/>
    </xf>
    <xf xfId="0" fontId="7" numFmtId="0" fillId="2" borderId="4" applyFont="1" applyNumberFormat="0" applyFill="1" applyBorder="1" applyAlignment="1" applyProtection="true">
      <alignment horizontal="center" vertical="bottom" textRotation="0" wrapText="false" shrinkToFit="false"/>
      <protection hidden="false"/>
    </xf>
    <xf xfId="0" fontId="1" numFmtId="0" fillId="2" borderId="3" applyFont="1" applyNumberFormat="0" applyFill="1" applyBorder="1" applyAlignment="1" applyProtection="true">
      <alignment horizontal="center" vertical="top" textRotation="0" wrapText="false" shrinkToFit="false"/>
      <protection hidden="false"/>
    </xf>
    <xf xfId="0" fontId="1" numFmtId="0" fillId="3" borderId="10" applyFont="1" applyNumberFormat="0" applyFill="1" applyBorder="1" applyAlignment="1" applyProtection="true">
      <alignment horizontal="center" vertical="bottom" textRotation="0" wrapText="false" shrinkToFit="false"/>
      <protection hidden="false"/>
    </xf>
    <xf xfId="0" fontId="1" numFmtId="0" fillId="3" borderId="10" applyFont="1" applyNumberFormat="0" applyFill="1" applyBorder="1" applyAlignment="1" applyProtection="true">
      <alignment horizontal="center" vertical="bottom" textRotation="0" wrapText="false" shrinkToFit="false"/>
      <protection hidden="false"/>
    </xf>
    <xf xfId="0" fontId="1" numFmtId="0" fillId="2" borderId="1" applyFont="1" applyNumberFormat="0" applyFill="1" applyBorder="1" applyAlignment="0" applyProtection="true">
      <alignment horizontal="general" vertical="bottom" textRotation="0" wrapText="false" shrinkToFit="false"/>
      <protection hidden="false"/>
    </xf>
    <xf xfId="0" fontId="7" numFmtId="0" fillId="2" borderId="8" applyFont="1" applyNumberFormat="0" applyFill="1" applyBorder="1" applyAlignment="1" applyProtection="true">
      <alignment horizontal="center" vertical="bottom" textRotation="0" wrapText="false" shrinkToFit="false"/>
      <protection hidden="false"/>
    </xf>
    <xf xfId="0" fontId="1" numFmtId="0" fillId="3" borderId="6" applyFont="1" applyNumberFormat="0" applyFill="1" applyBorder="1" applyAlignment="1" applyProtection="true">
      <alignment horizontal="center" vertical="center" textRotation="0" wrapText="false" shrinkToFit="false"/>
      <protection hidden="false"/>
    </xf>
    <xf xfId="0" fontId="1" numFmtId="0" fillId="4" borderId="3" applyFont="1" applyNumberFormat="0" applyFill="1" applyBorder="1" applyAlignment="1" applyProtection="true">
      <alignment horizontal="center" vertical="bottom" textRotation="0" wrapText="false" shrinkToFit="false"/>
      <protection hidden="false"/>
    </xf>
    <xf xfId="0" fontId="1" numFmtId="0" fillId="4" borderId="0" applyFont="1" applyNumberFormat="0" applyFill="1" applyBorder="0" applyAlignment="1" applyProtection="true">
      <alignment horizontal="center" vertical="bottom" textRotation="0" wrapText="false" shrinkToFit="false"/>
      <protection hidden="false"/>
    </xf>
    <xf xfId="0" fontId="1" numFmtId="0" fillId="2" borderId="0" applyFont="1" applyNumberFormat="0" applyFill="1" applyBorder="0" applyAlignment="0" applyProtection="true">
      <alignment horizontal="general" vertical="bottom" textRotation="0" wrapText="false" shrinkToFit="false"/>
      <protection hidden="false"/>
    </xf>
    <xf xfId="0" fontId="5" numFmtId="0" fillId="5" borderId="11" applyFont="1" applyNumberFormat="0" applyFill="1" applyBorder="1" applyAlignment="1" applyProtection="true">
      <alignment horizontal="center" vertical="bottom" textRotation="0" wrapText="false" shrinkToFit="false"/>
      <protection hidden="false"/>
    </xf>
    <xf xfId="0" fontId="5" numFmtId="0" fillId="5" borderId="5" applyFont="1" applyNumberFormat="0" applyFill="1" applyBorder="1" applyAlignment="1" applyProtection="true">
      <alignment horizontal="center" vertical="bottom" textRotation="0" wrapText="false" shrinkToFit="false"/>
      <protection hidden="false"/>
    </xf>
    <xf xfId="0" fontId="5" numFmtId="0" fillId="5" borderId="9" applyFont="1" applyNumberFormat="0" applyFill="1" applyBorder="1" applyAlignment="1" applyProtection="true">
      <alignment horizontal="center" vertical="bottom" textRotation="0" wrapText="false" shrinkToFit="false"/>
      <protection hidden="false"/>
    </xf>
    <xf xfId="0" fontId="5" numFmtId="0" fillId="5" borderId="8" applyFont="1" applyNumberFormat="0" applyFill="1" applyBorder="1" applyAlignment="1" applyProtection="true">
      <alignment horizontal="center" vertical="bottom" textRotation="0" wrapText="false" shrinkToFit="false"/>
      <protection hidden="false"/>
    </xf>
    <xf xfId="0" fontId="5" numFmtId="0" fillId="5" borderId="9" applyFont="1" applyNumberFormat="0" applyFill="1" applyBorder="1" applyAlignment="1" applyProtection="true">
      <alignment horizontal="center" vertical="bottom" textRotation="0" wrapText="false" shrinkToFit="false"/>
      <protection hidden="false"/>
    </xf>
    <xf xfId="0" fontId="5" numFmtId="0" fillId="5" borderId="11" applyFont="1" applyNumberFormat="0" applyFill="1" applyBorder="1" applyAlignment="1" applyProtection="true">
      <alignment horizontal="center" vertical="bottom" textRotation="0" wrapText="false" shrinkToFit="false"/>
      <protection hidden="false"/>
    </xf>
    <xf xfId="0" fontId="5" numFmtId="0" fillId="5" borderId="8" applyFont="1" applyNumberFormat="0" applyFill="1" applyBorder="1" applyAlignment="1" applyProtection="true">
      <alignment horizontal="center" vertical="bottom" textRotation="0" wrapText="false" shrinkToFit="false"/>
      <protection hidden="false"/>
    </xf>
    <xf xfId="0" fontId="1" numFmtId="0" fillId="2" borderId="12" applyFont="1" applyNumberFormat="0" applyFill="1" applyBorder="1" applyAlignment="0" applyProtection="true">
      <alignment horizontal="general" vertical="bottom" textRotation="0" wrapText="false" shrinkToFit="false"/>
      <protection locked="false" hidden="false"/>
    </xf>
    <xf xfId="0" fontId="1" numFmtId="0" fillId="2" borderId="13" applyFont="1" applyNumberFormat="0" applyFill="1" applyBorder="1" applyAlignment="0" applyProtection="true">
      <alignment horizontal="general" vertical="bottom" textRotation="0" wrapText="false" shrinkToFit="false"/>
      <protection locked="false" hidden="false"/>
    </xf>
    <xf xfId="0" fontId="3" numFmtId="0" fillId="2" borderId="12" applyFont="1" applyNumberFormat="0" applyFill="1" applyBorder="1" applyAlignment="1" applyProtection="true">
      <alignment horizontal="general" vertical="top" textRotation="0" wrapText="true" shrinkToFit="false"/>
      <protection locked="false" hidden="false"/>
    </xf>
    <xf xfId="0" fontId="3" numFmtId="0" fillId="2" borderId="14" applyFont="1" applyNumberFormat="0" applyFill="1" applyBorder="1" applyAlignment="1" applyProtection="true">
      <alignment horizontal="center" vertical="top" textRotation="0" wrapText="true" shrinkToFit="false"/>
      <protection hidden="false"/>
    </xf>
    <xf xfId="0" fontId="3" numFmtId="0" fillId="2" borderId="13" applyFont="1" applyNumberFormat="0" applyFill="1" applyBorder="1" applyAlignment="1" applyProtection="true">
      <alignment horizontal="general" vertical="top" textRotation="0" wrapText="true" shrinkToFit="false"/>
      <protection locked="false" hidden="false"/>
    </xf>
    <xf xfId="0" fontId="3" numFmtId="0" fillId="2" borderId="15" applyFont="1" applyNumberFormat="0" applyFill="1" applyBorder="1" applyAlignment="1" applyProtection="true">
      <alignment horizontal="general" vertical="top" textRotation="0" wrapText="true" shrinkToFit="false"/>
      <protection locked="false" hidden="false"/>
    </xf>
    <xf xfId="0" fontId="0" numFmtId="0" fillId="0" borderId="0" applyFont="0" applyNumberFormat="0" applyFill="0" applyBorder="0" applyAlignment="0" applyProtection="true">
      <alignment horizontal="general" vertical="bottom" textRotation="0" wrapText="false" shrinkToFit="false"/>
      <protection hidden="false"/>
    </xf>
    <xf xfId="0" fontId="0" numFmtId="0" fillId="2" borderId="0" applyFont="0" applyNumberFormat="0" applyFill="1" applyBorder="0" applyAlignment="0" applyProtection="true">
      <alignment horizontal="general" vertical="bottom" textRotation="0" wrapText="false" shrinkToFit="false"/>
      <protection hidden="false"/>
    </xf>
    <xf xfId="0" fontId="1" numFmtId="0" fillId="2" borderId="12" applyFont="1" applyNumberFormat="0" applyFill="1" applyBorder="1" applyAlignment="1" applyProtection="true">
      <alignment horizontal="center" vertical="bottom" textRotation="0" wrapText="false" shrinkToFit="false"/>
      <protection hidden="true"/>
    </xf>
    <xf xfId="0" fontId="1" numFmtId="0" fillId="2" borderId="12" applyFont="1" applyNumberFormat="0" applyFill="1" applyBorder="1" applyAlignment="1" applyProtection="true">
      <alignment horizontal="center" vertical="bottom" textRotation="0" wrapText="false" shrinkToFit="false"/>
      <protection hidden="false"/>
    </xf>
    <xf xfId="0" fontId="1" numFmtId="49" fillId="2" borderId="12" applyFont="1" applyNumberFormat="1" applyFill="1" applyBorder="1" applyAlignment="0" applyProtection="true">
      <alignment horizontal="general" vertical="bottom" textRotation="0" wrapText="false" shrinkToFit="false"/>
      <protection hidden="true"/>
    </xf>
    <xf xfId="0" fontId="1" numFmtId="49" fillId="2" borderId="12" applyFont="1" applyNumberFormat="1" applyFill="1" applyBorder="1" applyAlignment="0" applyProtection="true">
      <alignment horizontal="general" vertical="bottom" textRotation="0" wrapText="false" shrinkToFit="false"/>
      <protection hidden="false"/>
    </xf>
    <xf xfId="0" fontId="1" numFmtId="49" fillId="2" borderId="12" applyFont="1" applyNumberFormat="1" applyFill="1" applyBorder="1" applyAlignment="0" applyProtection="true">
      <alignment horizontal="general" vertical="bottom" textRotation="0" wrapText="false" shrinkToFit="false"/>
      <protection hidden="false"/>
    </xf>
    <xf xfId="0" fontId="3" numFmtId="0" fillId="2" borderId="14" applyFont="1" applyNumberFormat="0" applyFill="1" applyBorder="1" applyAlignment="1" applyProtection="true">
      <alignment horizontal="general" vertical="top" textRotation="0" wrapText="true" shrinkToFit="false"/>
      <protection locked="false" hidden="false"/>
    </xf>
    <xf xfId="0" fontId="1" numFmtId="0" fillId="2" borderId="6" applyFont="1" applyNumberFormat="0" applyFill="1" applyBorder="1" applyAlignment="1" applyProtection="true">
      <alignment horizontal="center" vertical="bottom" textRotation="0" wrapText="false" shrinkToFit="false"/>
      <protection hidden="false"/>
    </xf>
    <xf xfId="0" fontId="3" numFmtId="0" fillId="2" borderId="16" applyFont="1" applyNumberFormat="0" applyFill="1" applyBorder="1" applyAlignment="1" applyProtection="true">
      <alignment horizontal="center" vertical="top" textRotation="0" wrapText="true" shrinkToFit="false"/>
      <protection hidden="false"/>
    </xf>
    <xf xfId="0" fontId="0" numFmtId="0" fillId="2" borderId="0" applyFont="0" applyNumberFormat="0" applyFill="1" applyBorder="0" applyAlignment="0" applyProtection="true">
      <alignment horizontal="general" vertical="bottom" textRotation="0" wrapText="false" shrinkToFit="false"/>
      <protection hidden="false"/>
    </xf>
    <xf xfId="0" fontId="1" numFmtId="0" fillId="2" borderId="9" applyFont="1" applyNumberFormat="0" applyFill="1" applyBorder="1" applyAlignment="1" applyProtection="true">
      <alignment horizontal="center" vertical="bottom" textRotation="0" wrapText="false" shrinkToFit="false"/>
      <protection hidden="false"/>
    </xf>
    <xf xfId="0" fontId="4" numFmtId="0" fillId="2" borderId="0" applyFont="1" applyNumberFormat="0" applyFill="1" applyBorder="0" applyAlignment="0" applyProtection="true">
      <alignment horizontal="general" vertical="bottom" textRotation="0" wrapText="false" shrinkToFit="false"/>
      <protection hidden="false"/>
    </xf>
    <xf xfId="0" fontId="0" numFmtId="0" fillId="0" borderId="0" applyFont="0" applyNumberFormat="0" applyFill="0" applyBorder="0" applyAlignment="0" applyProtection="true">
      <alignment horizontal="general" vertical="bottom" textRotation="0" wrapText="false" shrinkToFit="false"/>
      <protection hidden="false"/>
    </xf>
    <xf xfId="0" fontId="0" numFmtId="0" fillId="2" borderId="0" applyFont="0" applyNumberFormat="0" applyFill="1" applyBorder="0" applyAlignment="0" applyProtection="true">
      <alignment horizontal="general" vertical="bottom" textRotation="0" wrapText="false" shrinkToFit="false"/>
      <protection hidden="false"/>
    </xf>
    <xf xfId="0" fontId="3" numFmtId="0" fillId="2" borderId="13" applyFont="1" applyNumberFormat="0" applyFill="1" applyBorder="1" applyAlignment="0" applyProtection="true">
      <alignment horizontal="general" vertical="bottom" textRotation="0" wrapText="false" shrinkToFit="false"/>
      <protection locked="false" hidden="false"/>
    </xf>
    <xf xfId="0" fontId="0" numFmtId="0" fillId="2" borderId="12" applyFont="0" applyNumberFormat="0" applyFill="1" applyBorder="1" applyAlignment="1" applyProtection="true">
      <alignment horizontal="center" vertical="bottom" textRotation="0" wrapText="false" shrinkToFit="false"/>
      <protection hidden="false"/>
    </xf>
    <xf xfId="0" fontId="7" numFmtId="0" fillId="2" borderId="1" applyFont="1" applyNumberFormat="0" applyFill="1" applyBorder="1" applyAlignment="1" applyProtection="true">
      <alignment horizontal="center" vertical="bottom" textRotation="0" wrapText="false" shrinkToFit="false"/>
      <protection hidden="false"/>
    </xf>
    <xf xfId="0" fontId="7" numFmtId="0" fillId="2" borderId="4" applyFont="1" applyNumberFormat="0" applyFill="1" applyBorder="1" applyAlignment="1" applyProtection="true">
      <alignment horizontal="center" vertical="bottom" textRotation="0" wrapText="false" shrinkToFit="false"/>
      <protection hidden="false"/>
    </xf>
    <xf xfId="0" fontId="0" numFmtId="0" fillId="2" borderId="0" applyFont="0" applyNumberFormat="0" applyFill="1" applyBorder="0" applyAlignment="1" applyProtection="true">
      <alignment horizontal="center" vertical="bottom" textRotation="0" wrapText="false" shrinkToFit="false"/>
      <protection hidden="false"/>
    </xf>
    <xf xfId="0" fontId="4" numFmtId="0" fillId="2" borderId="0" applyFont="1" applyNumberFormat="0" applyFill="1" applyBorder="0" applyAlignment="1" applyProtection="true">
      <alignment horizontal="center" vertical="bottom" textRotation="0" wrapText="false" shrinkToFit="false"/>
      <protection hidden="false"/>
    </xf>
    <xf xfId="0" fontId="0" numFmtId="0" fillId="2" borderId="0" applyFont="0" applyNumberFormat="0" applyFill="1" applyBorder="0" applyAlignment="0" applyProtection="true">
      <alignment horizontal="general" vertical="bottom" textRotation="0" wrapText="false" shrinkToFit="false"/>
      <protection hidden="false"/>
    </xf>
    <xf xfId="0" fontId="1" numFmtId="0" fillId="2" borderId="9" applyFont="1" applyNumberFormat="0" applyFill="1" applyBorder="1" applyAlignment="0" applyProtection="true">
      <alignment horizontal="general" vertical="bottom" textRotation="0" wrapText="false" shrinkToFit="false"/>
      <protection hidden="false"/>
    </xf>
    <xf xfId="0" fontId="1" numFmtId="0" fillId="2" borderId="3" applyFont="1" applyNumberFormat="0" applyFill="1" applyBorder="1" applyAlignment="1" applyProtection="true">
      <alignment horizontal="general" vertical="top" textRotation="0" wrapText="true" shrinkToFit="false"/>
      <protection hidden="false"/>
    </xf>
    <xf xfId="0" fontId="1" numFmtId="0" fillId="2" borderId="0" applyFont="1" applyNumberFormat="0" applyFill="1" applyBorder="0" applyAlignment="0" applyProtection="true">
      <alignment horizontal="general" vertical="bottom" textRotation="0" wrapText="false" shrinkToFit="false"/>
      <protection hidden="false"/>
    </xf>
    <xf xfId="0" fontId="0" numFmtId="0" fillId="2" borderId="2" applyFont="0" applyNumberFormat="0" applyFill="1" applyBorder="1" applyAlignment="0" applyProtection="true">
      <alignment horizontal="general" vertical="bottom" textRotation="0" wrapText="false" shrinkToFit="false"/>
      <protection hidden="false"/>
    </xf>
    <xf xfId="0" fontId="0" numFmtId="0" fillId="2" borderId="2" applyFont="0" applyNumberFormat="0" applyFill="1" applyBorder="1" applyAlignment="1" applyProtection="true">
      <alignment horizontal="center" vertical="bottom" textRotation="0" wrapText="false" shrinkToFit="false"/>
      <protection hidden="false"/>
    </xf>
    <xf xfId="0" fontId="0" numFmtId="0" fillId="2" borderId="0" applyFont="0" applyNumberFormat="0" applyFill="1" applyBorder="0" applyAlignment="1" applyProtection="true">
      <alignment horizontal="center" vertical="bottom" textRotation="0" wrapText="false" shrinkToFit="false"/>
      <protection hidden="false"/>
    </xf>
    <xf xfId="0" fontId="0" numFmtId="0" fillId="2" borderId="1" applyFont="0" applyNumberFormat="0" applyFill="1" applyBorder="1" applyAlignment="0" applyProtection="true">
      <alignment horizontal="general" vertical="bottom" textRotation="0" wrapText="false" shrinkToFit="false"/>
      <protection hidden="false"/>
    </xf>
    <xf xfId="0" fontId="0" numFmtId="0" fillId="2" borderId="4" applyFont="0" applyNumberFormat="0" applyFill="1" applyBorder="1" applyAlignment="0" applyProtection="true">
      <alignment horizontal="general" vertical="bottom" textRotation="0" wrapText="false" shrinkToFit="false"/>
      <protection hidden="false"/>
    </xf>
    <xf xfId="0" fontId="1" numFmtId="0" fillId="2" borderId="2" applyFont="1" applyNumberFormat="0" applyFill="1" applyBorder="1" applyAlignment="1" applyProtection="true">
      <alignment horizontal="center" vertical="bottom" textRotation="0" wrapText="false" shrinkToFit="false"/>
      <protection hidden="false"/>
    </xf>
    <xf xfId="0" fontId="1" numFmtId="0" fillId="2" borderId="1" applyFont="1" applyNumberFormat="0" applyFill="1" applyBorder="1" applyAlignment="1" applyProtection="true">
      <alignment horizontal="general" vertical="top" textRotation="0" wrapText="true" shrinkToFit="false"/>
      <protection hidden="false"/>
    </xf>
    <xf xfId="0" fontId="1" numFmtId="0" fillId="2" borderId="2" applyFont="1" applyNumberFormat="0" applyFill="1" applyBorder="1" applyAlignment="1" applyProtection="true">
      <alignment horizontal="general" vertical="top" textRotation="0" wrapText="true" shrinkToFit="false"/>
      <protection hidden="false"/>
    </xf>
    <xf xfId="0" fontId="1" numFmtId="0" fillId="2" borderId="0" applyFont="1" applyNumberFormat="0" applyFill="1" applyBorder="0" applyAlignment="1" applyProtection="true">
      <alignment horizontal="center" vertical="top" textRotation="0" wrapText="true" shrinkToFit="false"/>
      <protection hidden="false"/>
    </xf>
    <xf xfId="0" fontId="5" numFmtId="0" fillId="2" borderId="0" applyFont="1" applyNumberFormat="0" applyFill="1" applyBorder="0" applyAlignment="1" applyProtection="true">
      <alignment horizontal="center" vertical="bottom" textRotation="0" wrapText="false" shrinkToFit="false"/>
      <protection hidden="false"/>
    </xf>
    <xf xfId="0" fontId="7" numFmtId="0" fillId="2" borderId="2" applyFont="1" applyNumberFormat="0" applyFill="1" applyBorder="1" applyAlignment="1" applyProtection="true">
      <alignment horizontal="center" vertical="bottom" textRotation="0" wrapText="false" shrinkToFit="false"/>
      <protection hidden="false"/>
    </xf>
    <xf xfId="0" fontId="1" numFmtId="0" fillId="2" borderId="9" applyFont="1" applyNumberFormat="0" applyFill="1" applyBorder="1" applyAlignment="1" applyProtection="true">
      <alignment horizontal="general" vertical="top" textRotation="0" wrapText="true" shrinkToFit="false"/>
      <protection hidden="false"/>
    </xf>
    <xf xfId="0" fontId="1" numFmtId="0" fillId="2" borderId="0" applyFont="1" applyNumberFormat="0" applyFill="1" applyBorder="0" applyAlignment="1" applyProtection="true">
      <alignment horizontal="center" vertical="bottom" textRotation="0" wrapText="false" shrinkToFit="false"/>
      <protection hidden="false"/>
    </xf>
    <xf xfId="0" fontId="1" numFmtId="0" fillId="4" borderId="3" applyFont="1" applyNumberFormat="0" applyFill="1" applyBorder="1" applyAlignment="1" applyProtection="true">
      <alignment horizontal="center" vertical="bottom" textRotation="0" wrapText="false" shrinkToFit="false"/>
      <protection hidden="false"/>
    </xf>
    <xf xfId="0" fontId="1" numFmtId="0" fillId="4" borderId="0" applyFont="1" applyNumberFormat="0" applyFill="1" applyBorder="0" applyAlignment="1" applyProtection="true">
      <alignment horizontal="center" vertical="bottom" textRotation="0" wrapText="false" shrinkToFit="false"/>
      <protection hidden="false"/>
    </xf>
    <xf xfId="0" fontId="1" numFmtId="0" fillId="4" borderId="5" applyFont="1" applyNumberFormat="0" applyFill="1" applyBorder="1" applyAlignment="1" applyProtection="true">
      <alignment horizontal="center" vertical="bottom" textRotation="0" wrapText="false" shrinkToFit="false"/>
      <protection hidden="false"/>
    </xf>
    <xf xfId="0" fontId="3" numFmtId="0" fillId="2" borderId="0" applyFont="1" applyNumberFormat="0" applyFill="1" applyBorder="0" applyAlignment="0" applyProtection="true">
      <alignment horizontal="general" vertical="bottom" textRotation="0" wrapText="false" shrinkToFit="false"/>
      <protection hidden="false"/>
    </xf>
    <xf xfId="0" fontId="3" numFmtId="0" fillId="2" borderId="0" applyFont="1" applyNumberFormat="0" applyFill="1" applyBorder="0" applyAlignment="0" applyProtection="true">
      <alignment horizontal="general" vertical="bottom" textRotation="0" wrapText="false" shrinkToFit="false"/>
      <protection hidden="false"/>
    </xf>
    <xf xfId="0" fontId="3" numFmtId="0" fillId="2" borderId="2" applyFont="1" applyNumberFormat="0" applyFill="1" applyBorder="1" applyAlignment="1" applyProtection="true">
      <alignment horizontal="general" vertical="top" textRotation="0" wrapText="true" shrinkToFit="false"/>
      <protection hidden="false"/>
    </xf>
    <xf xfId="0" fontId="1" numFmtId="0" fillId="2" borderId="0" applyFont="1" applyNumberFormat="0" applyFill="1" applyBorder="0" applyAlignment="0" applyProtection="true">
      <alignment horizontal="general" vertical="bottom" textRotation="0" wrapText="false" shrinkToFit="false"/>
      <protection hidden="false"/>
    </xf>
    <xf xfId="0" fontId="1" numFmtId="0" fillId="2" borderId="0" applyFont="1" applyNumberFormat="0" applyFill="1" applyBorder="0" applyAlignment="1" applyProtection="true">
      <alignment horizontal="general" vertical="top" textRotation="0" wrapText="true" shrinkToFit="false"/>
      <protection hidden="false"/>
    </xf>
    <xf xfId="0" fontId="0" numFmtId="0" fillId="2" borderId="0" applyFont="0" applyNumberFormat="0" applyFill="1" applyBorder="0" applyAlignment="1" applyProtection="true">
      <alignment horizontal="left" vertical="bottom" textRotation="0" wrapText="false" shrinkToFit="false"/>
      <protection hidden="false"/>
    </xf>
    <xf xfId="0" fontId="1" numFmtId="0" fillId="2" borderId="2" applyFont="1" applyNumberFormat="0" applyFill="1" applyBorder="1" applyAlignment="1" applyProtection="true">
      <alignment horizontal="center" vertical="bottom" textRotation="0" wrapText="true" shrinkToFit="false"/>
      <protection hidden="false"/>
    </xf>
    <xf xfId="0" fontId="8" numFmtId="14" fillId="2" borderId="0" applyFont="1" applyNumberFormat="1" applyFill="1" applyBorder="0" applyAlignment="0" applyProtection="true">
      <alignment horizontal="general" vertical="bottom" textRotation="0" wrapText="false" shrinkToFit="false"/>
      <protection hidden="false"/>
    </xf>
    <xf xfId="0" fontId="5" numFmtId="0" fillId="2" borderId="17" applyFont="1" applyNumberFormat="0" applyFill="1" applyBorder="1" applyAlignment="0" applyProtection="true">
      <alignment horizontal="general" vertical="bottom" textRotation="0" wrapText="false" shrinkToFit="false"/>
      <protection hidden="false"/>
    </xf>
    <xf xfId="0" fontId="1" numFmtId="0" fillId="2" borderId="4" applyFont="1" applyNumberFormat="0" applyFill="1" applyBorder="1" applyAlignment="0" applyProtection="true">
      <alignment horizontal="general" vertical="bottom" textRotation="0" wrapText="false" shrinkToFit="false"/>
      <protection hidden="false"/>
    </xf>
    <xf xfId="0" fontId="1" numFmtId="0" fillId="2" borderId="0" applyFont="1" applyNumberFormat="0" applyFill="1" applyBorder="0" applyAlignment="1" applyProtection="true">
      <alignment horizontal="left" vertical="bottom" textRotation="0" wrapText="true" shrinkToFit="false"/>
      <protection hidden="false"/>
    </xf>
    <xf xfId="0" fontId="0" numFmtId="0" fillId="2" borderId="0" applyFont="0" applyNumberFormat="0" applyFill="1" applyBorder="0" applyAlignment="0" applyProtection="true">
      <alignment horizontal="general" vertical="bottom" textRotation="0" wrapText="false" shrinkToFit="false"/>
      <protection hidden="false"/>
    </xf>
    <xf xfId="0" fontId="1" numFmtId="0" fillId="2" borderId="0" applyFont="1" applyNumberFormat="0" applyFill="1" applyBorder="0" applyAlignment="0" applyProtection="true">
      <alignment horizontal="general" vertical="bottom" textRotation="0" wrapText="false" shrinkToFit="false"/>
      <protection hidden="false"/>
    </xf>
    <xf xfId="0" fontId="1" numFmtId="0" fillId="2" borderId="0" applyFont="1" applyNumberFormat="0" applyFill="1" applyBorder="0" applyAlignment="1" applyProtection="true">
      <alignment horizontal="left" vertical="bottom" textRotation="0" wrapText="false" shrinkToFit="false"/>
      <protection hidden="false"/>
    </xf>
    <xf xfId="0" fontId="1" numFmtId="0" fillId="2" borderId="11" applyFont="1" applyNumberFormat="0" applyFill="1" applyBorder="1" applyAlignment="1" applyProtection="true">
      <alignment horizontal="center" vertical="bottom" textRotation="0" wrapText="false" shrinkToFit="false"/>
      <protection hidden="false"/>
    </xf>
    <xf xfId="0" fontId="1" numFmtId="0" fillId="3" borderId="10" applyFont="1" applyNumberFormat="0" applyFill="1" applyBorder="1" applyAlignment="1" applyProtection="true">
      <alignment horizontal="center" vertical="bottom" textRotation="0" wrapText="true" shrinkToFit="false"/>
      <protection hidden="false"/>
    </xf>
    <xf xfId="0" fontId="3" numFmtId="0" fillId="5" borderId="11" applyFont="1" applyNumberFormat="0" applyFill="1" applyBorder="1" applyAlignment="1" applyProtection="true">
      <alignment horizontal="center" vertical="bottom" textRotation="0" wrapText="false" shrinkToFit="false"/>
      <protection hidden="false"/>
    </xf>
    <xf xfId="0" fontId="3" numFmtId="0" fillId="5" borderId="8" applyFont="1" applyNumberFormat="0" applyFill="1" applyBorder="1" applyAlignment="1" applyProtection="true">
      <alignment horizontal="center" vertical="bottom" textRotation="0" wrapText="false" shrinkToFit="false"/>
      <protection hidden="false"/>
    </xf>
    <xf xfId="0" fontId="3" numFmtId="0" fillId="0" borderId="0" applyFont="1" applyNumberFormat="0" applyFill="0" applyBorder="0" applyAlignment="1" applyProtection="true">
      <alignment horizontal="center" vertical="bottom" textRotation="0" wrapText="false" shrinkToFit="false"/>
      <protection hidden="false"/>
    </xf>
    <xf xfId="0" fontId="3" numFmtId="0" fillId="5" borderId="5" applyFont="1" applyNumberFormat="0" applyFill="1" applyBorder="1" applyAlignment="1" applyProtection="true">
      <alignment horizontal="center" vertical="bottom" textRotation="0" wrapText="false" shrinkToFit="false"/>
      <protection hidden="false"/>
    </xf>
    <xf xfId="0" fontId="3" numFmtId="0" fillId="5" borderId="9" applyFont="1" applyNumberFormat="0" applyFill="1" applyBorder="1" applyAlignment="1" applyProtection="true">
      <alignment horizontal="center" vertical="bottom" textRotation="0" wrapText="false" shrinkToFit="false"/>
      <protection hidden="false"/>
    </xf>
    <xf xfId="0" fontId="3" numFmtId="0" fillId="2" borderId="18" applyFont="1" applyNumberFormat="0" applyFill="1" applyBorder="1" applyAlignment="0" applyProtection="true">
      <alignment horizontal="general" vertical="bottom" textRotation="0" wrapText="false" shrinkToFit="false"/>
      <protection hidden="false"/>
    </xf>
    <xf xfId="0" fontId="2" numFmtId="0" fillId="2" borderId="16" applyFont="1" applyNumberFormat="0" applyFill="1" applyBorder="1" applyAlignment="1" applyProtection="true">
      <alignment horizontal="center" vertical="bottom" textRotation="0" wrapText="false" shrinkToFit="false"/>
      <protection hidden="false"/>
    </xf>
    <xf xfId="0" fontId="2" numFmtId="0" fillId="2" borderId="14" applyFont="1" applyNumberFormat="0" applyFill="1" applyBorder="1" applyAlignment="1" applyProtection="true">
      <alignment horizontal="center" vertical="bottom" textRotation="0" wrapText="false" shrinkToFit="false"/>
      <protection hidden="false"/>
    </xf>
    <xf xfId="0" fontId="1" numFmtId="0" fillId="2" borderId="0" applyFont="1" applyNumberFormat="0" applyFill="1" applyBorder="0" applyAlignment="1" applyProtection="true">
      <alignment horizontal="general" vertical="bottom" textRotation="0" wrapText="true" shrinkToFit="false"/>
      <protection hidden="false"/>
    </xf>
    <xf xfId="0" fontId="3" numFmtId="0" fillId="2" borderId="0" applyFont="1" applyNumberFormat="0" applyFill="1" applyBorder="0" applyAlignment="1" applyProtection="true">
      <alignment horizontal="center" vertical="bottom" textRotation="0" wrapText="false" shrinkToFit="false"/>
      <protection hidden="false"/>
    </xf>
    <xf xfId="0" fontId="1" numFmtId="49" fillId="3" borderId="12" applyFont="1" applyNumberFormat="1" applyFill="1" applyBorder="1" applyAlignment="1" applyProtection="true">
      <alignment horizontal="left" vertical="bottom" textRotation="0" wrapText="false" shrinkToFit="false"/>
      <protection hidden="false"/>
    </xf>
    <xf xfId="0" fontId="3" numFmtId="0" fillId="2" borderId="0" applyFont="1" applyNumberFormat="0" applyFill="1" applyBorder="0" applyAlignment="1" applyProtection="true">
      <alignment horizontal="center" vertical="bottom" textRotation="0" wrapText="false" shrinkToFit="false"/>
      <protection hidden="false"/>
    </xf>
    <xf xfId="0" fontId="3" numFmtId="0" fillId="2" borderId="0" applyFont="1" applyNumberFormat="0" applyFill="1" applyBorder="0" applyAlignment="0" applyProtection="true">
      <alignment horizontal="general" vertical="bottom" textRotation="0" wrapText="false" shrinkToFit="false"/>
      <protection hidden="false"/>
    </xf>
    <xf xfId="0" fontId="1" numFmtId="0" fillId="4" borderId="19" applyFont="1" applyNumberFormat="0" applyFill="1" applyBorder="1" applyAlignment="1" applyProtection="true">
      <alignment horizontal="center" vertical="bottom" textRotation="0" wrapText="false" shrinkToFit="false"/>
      <protection hidden="false"/>
    </xf>
    <xf xfId="0" fontId="0" numFmtId="0" fillId="2" borderId="12" applyFont="0" applyNumberFormat="0" applyFill="1" applyBorder="1" applyAlignment="1" applyProtection="true">
      <alignment horizontal="center" vertical="bottom" textRotation="0" wrapText="false" shrinkToFit="false"/>
      <protection hidden="false"/>
    </xf>
    <xf xfId="0" fontId="0" numFmtId="0" fillId="2" borderId="20" applyFont="0" applyNumberFormat="0" applyFill="1" applyBorder="1" applyAlignment="1" applyProtection="true">
      <alignment horizontal="center" vertical="bottom" textRotation="0" wrapText="false" shrinkToFit="false"/>
      <protection hidden="false"/>
    </xf>
    <xf xfId="0" fontId="3" numFmtId="0" fillId="2" borderId="21" applyFont="1" applyNumberFormat="0" applyFill="1" applyBorder="1" applyAlignment="1" applyProtection="true">
      <alignment horizontal="general" vertical="top" textRotation="0" wrapText="true" shrinkToFit="false"/>
      <protection locked="false" hidden="false"/>
    </xf>
    <xf xfId="0" fontId="1" numFmtId="0" fillId="3" borderId="8" applyFont="1" applyNumberFormat="0" applyFill="1" applyBorder="1" applyAlignment="1" applyProtection="true">
      <alignment horizontal="center" vertical="bottom" textRotation="0" wrapText="true" shrinkToFit="false"/>
      <protection hidden="false"/>
    </xf>
    <xf xfId="0" fontId="1" numFmtId="0" fillId="2" borderId="4" applyFont="1" applyNumberFormat="0" applyFill="1" applyBorder="1" applyAlignment="1" applyProtection="true">
      <alignment horizontal="center" vertical="bottom" textRotation="0" wrapText="false" shrinkToFit="false"/>
      <protection hidden="false"/>
    </xf>
    <xf xfId="0" fontId="1" numFmtId="0" fillId="2" borderId="3" applyFont="1" applyNumberFormat="0" applyFill="1" applyBorder="1" applyAlignment="1" applyProtection="true">
      <alignment horizontal="general" vertical="top" textRotation="0" wrapText="false" shrinkToFit="false"/>
      <protection hidden="false"/>
    </xf>
    <xf xfId="0" fontId="1" numFmtId="0" fillId="3" borderId="6" applyFont="1" applyNumberFormat="0" applyFill="1" applyBorder="1" applyAlignment="1" applyProtection="true">
      <alignment horizontal="center" vertical="bottom" textRotation="0" wrapText="false" shrinkToFit="false"/>
      <protection hidden="false"/>
    </xf>
    <xf xfId="0" fontId="3" numFmtId="0" fillId="2" borderId="22" applyFont="1" applyNumberFormat="0" applyFill="1" applyBorder="1" applyAlignment="0" applyProtection="true">
      <alignment horizontal="general" vertical="bottom" textRotation="0" wrapText="false" shrinkToFit="false"/>
      <protection hidden="false"/>
    </xf>
    <xf xfId="0" fontId="1" numFmtId="0" fillId="2" borderId="2" applyFont="1" applyNumberFormat="0" applyFill="1" applyBorder="1" applyAlignment="0" applyProtection="true">
      <alignment horizontal="general" vertical="bottom" textRotation="0" wrapText="false" shrinkToFit="false"/>
      <protection hidden="false"/>
    </xf>
    <xf xfId="0" fontId="0" numFmtId="0" fillId="2" borderId="0" applyFont="0" applyNumberFormat="0" applyFill="1" applyBorder="0" applyAlignment="0" applyProtection="true">
      <alignment horizontal="general" vertical="bottom" textRotation="0" wrapText="false" shrinkToFit="false"/>
      <protection hidden="false"/>
    </xf>
    <xf xfId="0" fontId="1" numFmtId="0" fillId="2" borderId="0" applyFont="1" applyNumberFormat="0" applyFill="1" applyBorder="0" applyAlignment="1" applyProtection="true">
      <alignment horizontal="center" vertical="bottom" textRotation="0" wrapText="false" shrinkToFit="false"/>
      <protection hidden="false"/>
    </xf>
    <xf xfId="0" fontId="1" numFmtId="0" fillId="2" borderId="2" applyFont="1" applyNumberFormat="0" applyFill="1" applyBorder="1" applyAlignment="1" applyProtection="true">
      <alignment horizontal="center" vertical="bottom" textRotation="0" wrapText="false" shrinkToFit="false"/>
      <protection hidden="false"/>
    </xf>
    <xf xfId="0" fontId="1" numFmtId="0" fillId="2" borderId="3" applyFont="1" applyNumberFormat="0" applyFill="1" applyBorder="1" applyAlignment="1" applyProtection="true">
      <alignment horizontal="center" vertical="bottom" textRotation="0" wrapText="false" shrinkToFit="false"/>
      <protection hidden="false"/>
    </xf>
    <xf xfId="0" fontId="1" numFmtId="0" fillId="2" borderId="7" applyFont="1" applyNumberFormat="0" applyFill="1" applyBorder="1" applyAlignment="1" applyProtection="true">
      <alignment horizontal="center" vertical="bottom" textRotation="0" wrapText="false" shrinkToFit="false"/>
      <protection hidden="false"/>
    </xf>
    <xf xfId="0" fontId="1" numFmtId="0" fillId="2" borderId="4" applyFont="1" applyNumberFormat="0" applyFill="1" applyBorder="1" applyAlignment="1" applyProtection="true">
      <alignment horizontal="center" vertical="bottom" textRotation="0" wrapText="false" shrinkToFit="false"/>
      <protection hidden="false"/>
    </xf>
    <xf xfId="0" fontId="5" numFmtId="0" fillId="5" borderId="1" applyFont="1" applyNumberFormat="0" applyFill="1" applyBorder="1" applyAlignment="1" applyProtection="true">
      <alignment horizontal="center" vertical="bottom" textRotation="0" wrapText="false" shrinkToFit="false"/>
      <protection hidden="false"/>
    </xf>
    <xf xfId="0" fontId="1" numFmtId="0" fillId="2" borderId="0" applyFont="1" applyNumberFormat="0" applyFill="1" applyBorder="0" applyAlignment="1" applyProtection="true">
      <alignment horizontal="center" vertical="bottom" textRotation="0" wrapText="false" shrinkToFit="false"/>
      <protection hidden="false"/>
    </xf>
    <xf xfId="0" fontId="1" numFmtId="0" fillId="2" borderId="1" applyFont="1" applyNumberFormat="0" applyFill="1" applyBorder="1" applyAlignment="1" applyProtection="true">
      <alignment horizontal="center" vertical="bottom" textRotation="0" wrapText="false" shrinkToFit="false"/>
      <protection hidden="false"/>
    </xf>
    <xf xfId="0" fontId="3" numFmtId="0" fillId="2" borderId="2" applyFont="1" applyNumberFormat="0" applyFill="1" applyBorder="1" applyAlignment="1" applyProtection="true">
      <alignment horizontal="center" vertical="bottom" textRotation="0" wrapText="false" shrinkToFit="false"/>
      <protection hidden="false"/>
    </xf>
    <xf xfId="0" fontId="1" numFmtId="0" fillId="2" borderId="1" applyFont="1" applyNumberFormat="0" applyFill="1" applyBorder="1" applyAlignment="1" applyProtection="true">
      <alignment horizontal="center" vertical="bottom" textRotation="0" wrapText="false" shrinkToFit="false"/>
      <protection hidden="false"/>
    </xf>
    <xf xfId="0" fontId="0" numFmtId="0" fillId="2" borderId="0" applyFont="0" applyNumberFormat="0" applyFill="1" applyBorder="0" applyAlignment="0" applyProtection="true">
      <alignment horizontal="general" vertical="bottom" textRotation="0" wrapText="false" shrinkToFit="false"/>
      <protection hidden="false"/>
    </xf>
    <xf xfId="0" fontId="1" numFmtId="49" fillId="2" borderId="0" applyFont="1" applyNumberFormat="1" applyFill="1" applyBorder="0" applyAlignment="1" applyProtection="true">
      <alignment horizontal="left" vertical="bottom" textRotation="0" wrapText="false" shrinkToFit="false"/>
      <protection hidden="false"/>
    </xf>
    <xf xfId="0" fontId="1" numFmtId="0" fillId="2" borderId="2" applyFont="1" applyNumberFormat="0" applyFill="1" applyBorder="1" applyAlignment="1" applyProtection="true">
      <alignment horizontal="center" vertical="bottom" textRotation="0" wrapText="false" shrinkToFit="false"/>
      <protection hidden="false"/>
    </xf>
    <xf xfId="0" fontId="1" numFmtId="0" fillId="2" borderId="5" applyFont="1" applyNumberFormat="0" applyFill="1" applyBorder="1" applyAlignment="1" applyProtection="true">
      <alignment horizontal="center" vertical="bottom" textRotation="0" wrapText="false" shrinkToFit="false"/>
      <protection hidden="false"/>
    </xf>
    <xf xfId="0" fontId="1" numFmtId="0" fillId="2" borderId="3" applyFont="1" applyNumberFormat="0" applyFill="1" applyBorder="1" applyAlignment="1" applyProtection="true">
      <alignment horizontal="center" vertical="bottom" textRotation="0" wrapText="false" shrinkToFit="false"/>
      <protection hidden="false"/>
    </xf>
    <xf xfId="0" fontId="1" numFmtId="0" fillId="2" borderId="4" applyFont="1" applyNumberFormat="0" applyFill="1" applyBorder="1" applyAlignment="1" applyProtection="true">
      <alignment horizontal="center" vertical="bottom" textRotation="0" wrapText="false" shrinkToFit="false"/>
      <protection hidden="false"/>
    </xf>
    <xf xfId="0" fontId="5" numFmtId="0" fillId="2" borderId="7" applyFont="1" applyNumberFormat="0" applyFill="1" applyBorder="1" applyAlignment="1" applyProtection="true">
      <alignment horizontal="center" vertical="bottom" textRotation="0" wrapText="false" shrinkToFit="false"/>
      <protection hidden="false"/>
    </xf>
    <xf xfId="0" fontId="1" numFmtId="0" fillId="2" borderId="1" applyFont="1" applyNumberFormat="0" applyFill="1" applyBorder="1" applyAlignment="1" applyProtection="true">
      <alignment horizontal="center" vertical="bottom" textRotation="0" wrapText="false" shrinkToFit="false"/>
      <protection hidden="false"/>
    </xf>
    <xf xfId="0" fontId="3" numFmtId="0" fillId="2" borderId="4" applyFont="1" applyNumberFormat="0" applyFill="1" applyBorder="1" applyAlignment="1" applyProtection="true">
      <alignment horizontal="center" vertical="bottom" textRotation="0" wrapText="false" shrinkToFit="false"/>
      <protection hidden="false"/>
    </xf>
    <xf xfId="0" fontId="9" numFmtId="0" fillId="2" borderId="3" applyFont="1" applyNumberFormat="0" applyFill="1" applyBorder="1" applyAlignment="1" applyProtection="true">
      <alignment horizontal="center" vertical="bottom" textRotation="0" wrapText="false" shrinkToFit="false"/>
      <protection hidden="false"/>
    </xf>
    <xf xfId="0" fontId="2" numFmtId="0" fillId="2" borderId="4" applyFont="1" applyNumberFormat="0" applyFill="1" applyBorder="1" applyAlignment="1" applyProtection="true">
      <alignment horizontal="center" vertical="bottom" textRotation="0" wrapText="false" shrinkToFit="false"/>
      <protection hidden="false"/>
    </xf>
    <xf xfId="0" fontId="2" numFmtId="0" fillId="2" borderId="3" applyFont="1" applyNumberFormat="0" applyFill="1" applyBorder="1" applyAlignment="1" applyProtection="true">
      <alignment horizontal="center" vertical="bottom" textRotation="0" wrapText="false" shrinkToFit="false"/>
      <protection hidden="false"/>
    </xf>
    <xf xfId="0" fontId="3" numFmtId="0" fillId="2" borderId="3" applyFont="1" applyNumberFormat="0" applyFill="1" applyBorder="1" applyAlignment="1" applyProtection="true">
      <alignment horizontal="center" vertical="bottom" textRotation="0" wrapText="false" shrinkToFit="false"/>
      <protection hidden="false"/>
    </xf>
    <xf xfId="0" fontId="2" numFmtId="0" fillId="2" borderId="0" applyFont="1" applyNumberFormat="0" applyFill="1" applyBorder="0" applyAlignment="1" applyProtection="true">
      <alignment horizontal="center" vertical="bottom" textRotation="0" wrapText="false" shrinkToFit="false"/>
      <protection hidden="false"/>
    </xf>
    <xf xfId="0" fontId="5" numFmtId="0" fillId="2" borderId="0" applyFont="1" applyNumberFormat="0" applyFill="1" applyBorder="0" applyAlignment="0" applyProtection="true">
      <alignment horizontal="general" vertical="bottom" textRotation="0" wrapText="false" shrinkToFit="false"/>
      <protection hidden="false"/>
    </xf>
    <xf xfId="0" fontId="7" numFmtId="0" fillId="2" borderId="4" applyFont="1" applyNumberFormat="0" applyFill="1" applyBorder="1" applyAlignment="1" applyProtection="true">
      <alignment horizontal="center" vertical="bottom" textRotation="0" wrapText="false" shrinkToFit="false"/>
      <protection hidden="false"/>
    </xf>
    <xf xfId="0" fontId="7" numFmtId="0" fillId="2" borderId="3" applyFont="1" applyNumberFormat="0" applyFill="1" applyBorder="1" applyAlignment="1" applyProtection="true">
      <alignment horizontal="center" vertical="bottom" textRotation="0" wrapText="false" shrinkToFit="false"/>
      <protection hidden="false"/>
    </xf>
    <xf xfId="0" fontId="1" numFmtId="0" fillId="2" borderId="4" applyFont="1" applyNumberFormat="0" applyFill="1" applyBorder="1" applyAlignment="1" applyProtection="true">
      <alignment horizontal="center" vertical="bottom" textRotation="0" wrapText="false" shrinkToFit="false"/>
      <protection hidden="false"/>
    </xf>
    <xf xfId="0" fontId="1" numFmtId="0" fillId="2" borderId="3" applyFont="1" applyNumberFormat="0" applyFill="1" applyBorder="1" applyAlignment="1" applyProtection="true">
      <alignment horizontal="center" vertical="bottom" textRotation="0" wrapText="false" shrinkToFit="false"/>
      <protection hidden="false"/>
    </xf>
    <xf xfId="0" fontId="1" numFmtId="0" fillId="2" borderId="7" applyFont="1" applyNumberFormat="0" applyFill="1" applyBorder="1" applyAlignment="1" applyProtection="true">
      <alignment horizontal="center" vertical="bottom" textRotation="0" wrapText="false" shrinkToFit="false"/>
      <protection hidden="false"/>
    </xf>
    <xf xfId="0" fontId="1" numFmtId="0" fillId="2" borderId="4" applyFont="1" applyNumberFormat="0" applyFill="1" applyBorder="1" applyAlignment="1" applyProtection="true">
      <alignment horizontal="center" vertical="bottom" textRotation="0" wrapText="false" shrinkToFit="false"/>
      <protection hidden="false"/>
    </xf>
    <xf xfId="0" fontId="1" numFmtId="0" fillId="2" borderId="0" applyFont="1" applyNumberFormat="0" applyFill="1" applyBorder="0" applyAlignment="1" applyProtection="true">
      <alignment horizontal="center" vertical="bottom" textRotation="0" wrapText="false" shrinkToFit="false"/>
      <protection hidden="false"/>
    </xf>
    <xf xfId="0" fontId="1" numFmtId="0" fillId="2" borderId="7" applyFont="1" applyNumberFormat="0" applyFill="1" applyBorder="1" applyAlignment="1" applyProtection="true">
      <alignment horizontal="center" vertical="bottom" textRotation="0" wrapText="false" shrinkToFit="false"/>
      <protection hidden="false"/>
    </xf>
    <xf xfId="0" fontId="1" numFmtId="0" fillId="2" borderId="2" applyFont="1" applyNumberFormat="0" applyFill="1" applyBorder="1" applyAlignment="1" applyProtection="true">
      <alignment horizontal="center" vertical="bottom" textRotation="0" wrapText="false" shrinkToFit="false"/>
      <protection hidden="false"/>
    </xf>
    <xf xfId="0" fontId="1" numFmtId="0" fillId="2" borderId="0" applyFont="1" applyNumberFormat="0" applyFill="1" applyBorder="0" applyAlignment="1" applyProtection="true">
      <alignment horizontal="center" vertical="bottom" textRotation="0" wrapText="false" shrinkToFit="false"/>
      <protection hidden="false"/>
    </xf>
    <xf xfId="0" fontId="1" numFmtId="0" fillId="2" borderId="3" applyFont="1" applyNumberFormat="0" applyFill="1" applyBorder="1" applyAlignment="1" applyProtection="true">
      <alignment horizontal="center" vertical="bottom" textRotation="0" wrapText="false" shrinkToFit="false"/>
      <protection hidden="false"/>
    </xf>
    <xf xfId="0" fontId="1" numFmtId="0" fillId="2" borderId="4" applyFont="1" applyNumberFormat="0" applyFill="1" applyBorder="1" applyAlignment="1" applyProtection="true">
      <alignment horizontal="center" vertical="bottom" textRotation="0" wrapText="false" shrinkToFit="false"/>
      <protection hidden="false"/>
    </xf>
    <xf xfId="0" fontId="1" numFmtId="0" fillId="2" borderId="9" applyFont="1" applyNumberFormat="0" applyFill="1" applyBorder="1" applyAlignment="1" applyProtection="true">
      <alignment horizontal="center" vertical="bottom" textRotation="0" wrapText="false" shrinkToFit="false"/>
      <protection hidden="false"/>
    </xf>
    <xf xfId="0" fontId="7" numFmtId="0" fillId="2" borderId="3" applyFont="1" applyNumberFormat="0" applyFill="1" applyBorder="1" applyAlignment="0" applyProtection="true">
      <alignment horizontal="general" vertical="bottom" textRotation="0" wrapText="false" shrinkToFit="false"/>
      <protection hidden="false"/>
    </xf>
    <xf xfId="0" fontId="4" numFmtId="0" fillId="2" borderId="12" applyFont="1" applyNumberFormat="0" applyFill="1" applyBorder="1" applyAlignment="1" applyProtection="true">
      <alignment horizontal="general" vertical="top" textRotation="0" wrapText="true" shrinkToFit="false"/>
      <protection locked="false" hidden="false"/>
    </xf>
    <xf xfId="0" fontId="4" numFmtId="0" fillId="2" borderId="13" applyFont="1" applyNumberFormat="0" applyFill="1" applyBorder="1" applyAlignment="1" applyProtection="true">
      <alignment horizontal="general" vertical="top" textRotation="0" wrapText="true" shrinkToFit="false"/>
      <protection locked="false" hidden="false"/>
    </xf>
    <xf xfId="0" fontId="7" numFmtId="0" fillId="2" borderId="4" applyFont="1" applyNumberFormat="0" applyFill="1" applyBorder="1" applyAlignment="0" applyProtection="true">
      <alignment horizontal="general" vertical="bottom" textRotation="0" wrapText="false" shrinkToFit="false"/>
      <protection hidden="false"/>
    </xf>
    <xf xfId="0" fontId="0" numFmtId="0" fillId="2" borderId="6" applyFont="0" applyNumberFormat="0" applyFill="1" applyBorder="1" applyAlignment="0" applyProtection="true">
      <alignment horizontal="general" vertical="bottom" textRotation="0" wrapText="false" shrinkToFit="false"/>
      <protection hidden="false"/>
    </xf>
    <xf xfId="0" fontId="0" numFmtId="0" fillId="2" borderId="1" applyFont="0" applyNumberFormat="0" applyFill="1" applyBorder="1" applyAlignment="1" applyProtection="true">
      <alignment horizontal="center" vertical="bottom" textRotation="0" wrapText="false" shrinkToFit="false"/>
      <protection hidden="false"/>
    </xf>
    <xf xfId="0" fontId="0" numFmtId="0" fillId="2" borderId="6" applyFont="0" applyNumberFormat="0" applyFill="1" applyBorder="1" applyAlignment="1" applyProtection="true">
      <alignment horizontal="center" vertical="bottom" textRotation="0" wrapText="false" shrinkToFit="false"/>
      <protection hidden="false"/>
    </xf>
    <xf xfId="0" fontId="0" numFmtId="0" fillId="2" borderId="2" applyFont="0" applyNumberFormat="0" applyFill="1" applyBorder="1" applyAlignment="1" applyProtection="true">
      <alignment horizontal="center" vertical="bottom" textRotation="0" wrapText="false" shrinkToFit="false"/>
      <protection hidden="false"/>
    </xf>
    <xf xfId="0" fontId="0" numFmtId="0" fillId="2" borderId="0" applyFont="0" applyNumberFormat="0" applyFill="1" applyBorder="0" applyAlignment="1" applyProtection="true">
      <alignment horizontal="center" vertical="bottom" textRotation="0" wrapText="false" shrinkToFit="false"/>
      <protection hidden="false"/>
    </xf>
    <xf xfId="0" fontId="4" numFmtId="0" fillId="2" borderId="14" applyFont="1" applyNumberFormat="0" applyFill="1" applyBorder="1" applyAlignment="1" applyProtection="true">
      <alignment horizontal="general" vertical="top" textRotation="0" wrapText="true" shrinkToFit="false"/>
      <protection locked="false" hidden="false"/>
    </xf>
    <xf xfId="0" fontId="0" numFmtId="0" fillId="0" borderId="13" applyFont="0" applyNumberFormat="0" applyFill="0" applyBorder="1" applyAlignment="1" applyProtection="true">
      <alignment horizontal="general" vertical="top" textRotation="0" wrapText="true" shrinkToFit="false"/>
      <protection locked="false" hidden="false"/>
    </xf>
    <xf xfId="0" fontId="0" numFmtId="0" fillId="0" borderId="21" applyFont="0" applyNumberFormat="0" applyFill="0" applyBorder="1" applyAlignment="1" applyProtection="true">
      <alignment horizontal="general" vertical="top" textRotation="0" wrapText="true" shrinkToFit="false"/>
      <protection locked="false" hidden="false"/>
    </xf>
    <xf xfId="0" fontId="1" numFmtId="0" fillId="2" borderId="7" applyFont="1" applyNumberFormat="0" applyFill="1" applyBorder="1" applyAlignment="1" applyProtection="true">
      <alignment horizontal="center" vertical="bottom" textRotation="0" wrapText="false" shrinkToFit="false"/>
      <protection hidden="false"/>
    </xf>
    <xf xfId="0" fontId="1" numFmtId="0" fillId="2" borderId="0" applyFont="1" applyNumberFormat="0" applyFill="1" applyBorder="0" applyAlignment="1" applyProtection="true">
      <alignment horizontal="center" vertical="bottom" textRotation="0" wrapText="false" shrinkToFit="false"/>
      <protection hidden="false"/>
    </xf>
    <xf xfId="0" fontId="1" numFmtId="0" fillId="2" borderId="5" applyFont="1" applyNumberFormat="0" applyFill="1" applyBorder="1" applyAlignment="0" applyProtection="true">
      <alignment horizontal="general" vertical="bottom" textRotation="0" wrapText="false" shrinkToFit="false"/>
      <protection hidden="false"/>
    </xf>
    <xf xfId="0" fontId="1" numFmtId="0" fillId="2" borderId="19" applyFont="1" applyNumberFormat="0" applyFill="1" applyBorder="1" applyAlignment="0" applyProtection="true">
      <alignment horizontal="general" vertical="bottom" textRotation="0" wrapText="false" shrinkToFit="false"/>
      <protection hidden="false"/>
    </xf>
    <xf xfId="0" fontId="1" numFmtId="0" fillId="2" borderId="4" applyFont="1" applyNumberFormat="0" applyFill="1" applyBorder="1" applyAlignment="1" applyProtection="true">
      <alignment horizontal="center" vertical="bottom" textRotation="0" wrapText="false" shrinkToFit="false"/>
      <protection hidden="false"/>
    </xf>
    <xf xfId="0" fontId="1" numFmtId="0" fillId="2" borderId="5" applyFont="1" applyNumberFormat="0" applyFill="1" applyBorder="1" applyAlignment="1" applyProtection="true">
      <alignment horizontal="center" vertical="bottom" textRotation="0" wrapText="false" shrinkToFit="false"/>
      <protection hidden="false"/>
    </xf>
    <xf xfId="0" fontId="1" numFmtId="0" fillId="2" borderId="3" applyFont="1" applyNumberFormat="0" applyFill="1" applyBorder="1" applyAlignment="1" applyProtection="true">
      <alignment horizontal="center" vertical="bottom" textRotation="0" wrapText="false" shrinkToFit="false"/>
      <protection hidden="false"/>
    </xf>
    <xf xfId="0" fontId="1" numFmtId="0" fillId="2" borderId="3" applyFont="1" applyNumberFormat="0" applyFill="1" applyBorder="1" applyAlignment="1" applyProtection="true">
      <alignment horizontal="center" vertical="bottom" textRotation="0" wrapText="false" shrinkToFit="false"/>
      <protection hidden="false"/>
    </xf>
    <xf xfId="0" fontId="3" numFmtId="0" fillId="2" borderId="0" applyFont="1" applyNumberFormat="0" applyFill="1" applyBorder="0" applyAlignment="0" applyProtection="true">
      <alignment horizontal="general" vertical="bottom" textRotation="0" wrapText="false" shrinkToFit="false"/>
      <protection hidden="false"/>
    </xf>
    <xf xfId="0" fontId="5" numFmtId="0" fillId="5" borderId="8" applyFont="1" applyNumberFormat="0" applyFill="1" applyBorder="1" applyAlignment="1" applyProtection="true">
      <alignment horizontal="center" vertical="bottom" textRotation="0" wrapText="false" shrinkToFit="false"/>
      <protection hidden="false"/>
    </xf>
    <xf xfId="0" fontId="1" numFmtId="0" fillId="2" borderId="2" applyFont="1" applyNumberFormat="0" applyFill="1" applyBorder="1" applyAlignment="1" applyProtection="true">
      <alignment horizontal="center" vertical="bottom" textRotation="0" wrapText="false" shrinkToFit="false"/>
      <protection hidden="false"/>
    </xf>
    <xf xfId="0" fontId="1" numFmtId="0" fillId="4" borderId="12" applyFont="1" applyNumberFormat="0" applyFill="1" applyBorder="1" applyAlignment="1" applyProtection="true">
      <alignment horizontal="general" vertical="top" textRotation="0" wrapText="true" shrinkToFit="false"/>
      <protection locked="false" hidden="false"/>
    </xf>
    <xf xfId="0" fontId="1" numFmtId="2" fillId="2" borderId="13" applyFont="1" applyNumberFormat="1" applyFill="1" applyBorder="1" applyAlignment="1" applyProtection="true">
      <alignment horizontal="general" vertical="top" textRotation="0" wrapText="true" shrinkToFit="false"/>
      <protection hidden="false"/>
    </xf>
    <xf xfId="0" fontId="1" numFmtId="0" fillId="4" borderId="23" applyFont="1" applyNumberFormat="0" applyFill="1" applyBorder="1" applyAlignment="1" applyProtection="true">
      <alignment horizontal="general" vertical="top" textRotation="0" wrapText="true" shrinkToFit="false"/>
      <protection locked="false" hidden="false"/>
    </xf>
    <xf xfId="0" fontId="1" numFmtId="2" fillId="2" borderId="24" applyFont="1" applyNumberFormat="1" applyFill="1" applyBorder="1" applyAlignment="1" applyProtection="true">
      <alignment horizontal="general" vertical="top" textRotation="0" wrapText="true" shrinkToFit="false"/>
      <protection hidden="false"/>
    </xf>
    <xf xfId="0" fontId="1" numFmtId="0" fillId="4" borderId="25" applyFont="1" applyNumberFormat="0" applyFill="1" applyBorder="1" applyAlignment="1" applyProtection="true">
      <alignment horizontal="general" vertical="top" textRotation="0" wrapText="true" shrinkToFit="false"/>
      <protection locked="false" hidden="false"/>
    </xf>
    <xf xfId="0" fontId="1" numFmtId="2" fillId="2" borderId="15" applyFont="1" applyNumberFormat="1" applyFill="1" applyBorder="1" applyAlignment="1" applyProtection="true">
      <alignment horizontal="general" vertical="top" textRotation="0" wrapText="true" shrinkToFit="false"/>
      <protection hidden="false"/>
    </xf>
    <xf xfId="0" fontId="1" numFmtId="0" fillId="2" borderId="0" applyFont="1" applyNumberFormat="0" applyFill="1" applyBorder="0" applyAlignment="1" applyProtection="true">
      <alignment horizontal="center" vertical="bottom" textRotation="0" wrapText="false" shrinkToFit="false"/>
      <protection hidden="false"/>
    </xf>
    <xf xfId="0" fontId="1" numFmtId="0" fillId="2" borderId="3" applyFont="1" applyNumberFormat="0" applyFill="1" applyBorder="1" applyAlignment="1" applyProtection="true">
      <alignment horizontal="center" vertical="bottom" textRotation="0" wrapText="false" shrinkToFit="false"/>
      <protection hidden="false"/>
    </xf>
    <xf xfId="0" fontId="1" numFmtId="0" fillId="2" borderId="0" applyFont="1" applyNumberFormat="0" applyFill="1" applyBorder="0" applyAlignment="1" applyProtection="true">
      <alignment horizontal="center" vertical="bottom" textRotation="0" wrapText="false" shrinkToFit="false"/>
      <protection hidden="false"/>
    </xf>
    <xf xfId="0" fontId="1" numFmtId="0" fillId="2" borderId="2" applyFont="1" applyNumberFormat="0" applyFill="1" applyBorder="1" applyAlignment="1" applyProtection="true">
      <alignment horizontal="center" vertical="bottom" textRotation="0" wrapText="false" shrinkToFit="false"/>
      <protection hidden="false"/>
    </xf>
    <xf xfId="0" fontId="0" numFmtId="0" fillId="2" borderId="12" applyFont="0" applyNumberFormat="0" applyFill="1" applyBorder="1" applyAlignment="0" applyProtection="true">
      <alignment horizontal="general" vertical="bottom" textRotation="0" wrapText="false" shrinkToFit="false"/>
      <protection hidden="false"/>
    </xf>
    <xf xfId="0" fontId="1" numFmtId="0" fillId="2" borderId="12" applyFont="1" applyNumberFormat="0" applyFill="1" applyBorder="1" applyAlignment="0" applyProtection="true">
      <alignment horizontal="general" vertical="bottom" textRotation="0" wrapText="false" shrinkToFit="false"/>
      <protection hidden="false"/>
    </xf>
    <xf xfId="0" fontId="1" numFmtId="0" fillId="2" borderId="12" applyFont="1" applyNumberFormat="0" applyFill="1" applyBorder="1" applyAlignment="1" applyProtection="true">
      <alignment horizontal="center" vertical="bottom" textRotation="0" wrapText="false" shrinkToFit="false"/>
      <protection hidden="false"/>
    </xf>
    <xf xfId="0" fontId="1" numFmtId="49" fillId="2" borderId="12" applyFont="1" applyNumberFormat="1" applyFill="1" applyBorder="1" applyAlignment="1" applyProtection="true">
      <alignment horizontal="center" vertical="bottom" textRotation="0" wrapText="false" shrinkToFit="false"/>
      <protection hidden="true"/>
    </xf>
    <xf xfId="0" fontId="0" numFmtId="0" fillId="4" borderId="12" applyFont="0" applyNumberFormat="0" applyFill="1" applyBorder="1" applyAlignment="0" applyProtection="true">
      <alignment horizontal="general" vertical="bottom" textRotation="0" wrapText="false" shrinkToFit="false"/>
      <protection hidden="false"/>
    </xf>
    <xf xfId="0" fontId="0" numFmtId="0" fillId="6" borderId="0" applyFont="0" applyNumberFormat="0" applyFill="1" applyBorder="0" applyAlignment="0" applyProtection="true">
      <alignment horizontal="general" vertical="bottom" textRotation="0" wrapText="false" shrinkToFit="false"/>
      <protection hidden="false"/>
    </xf>
    <xf xfId="0" fontId="0" numFmtId="0" fillId="4" borderId="12" applyFont="0" applyNumberFormat="0" applyFill="1" applyBorder="1" applyAlignment="0" applyProtection="true">
      <alignment horizontal="general" vertical="bottom" textRotation="0" wrapText="false" shrinkToFit="false"/>
      <protection hidden="false"/>
    </xf>
    <xf xfId="0" fontId="0" numFmtId="0" fillId="2" borderId="26" applyFont="0" applyNumberFormat="0" applyFill="1" applyBorder="1" applyAlignment="0" applyProtection="true">
      <alignment horizontal="general" vertical="bottom" textRotation="0" wrapText="false" shrinkToFit="false"/>
      <protection hidden="false"/>
    </xf>
    <xf xfId="0" fontId="0" numFmtId="0" fillId="2" borderId="0" applyFont="0" applyNumberFormat="0" applyFill="1" applyBorder="0" applyAlignment="0" applyProtection="true">
      <alignment horizontal="general" vertical="bottom" textRotation="0" wrapText="false" shrinkToFit="false"/>
      <protection hidden="false"/>
    </xf>
    <xf xfId="0" fontId="1" numFmtId="0" fillId="2" borderId="0" applyFont="1" applyNumberFormat="0" applyFill="1" applyBorder="0" applyAlignment="0" applyProtection="true">
      <alignment horizontal="general" vertical="bottom" textRotation="0" wrapText="false" shrinkToFit="false"/>
      <protection hidden="false"/>
    </xf>
    <xf xfId="0" fontId="0" numFmtId="0" fillId="2" borderId="3" applyFont="0" applyNumberFormat="0" applyFill="1" applyBorder="1" applyAlignment="0" applyProtection="true">
      <alignment horizontal="general" vertical="bottom" textRotation="0" wrapText="false" shrinkToFit="false"/>
      <protection hidden="false"/>
    </xf>
    <xf xfId="0" fontId="0" numFmtId="0" fillId="2" borderId="3" applyFont="0" applyNumberFormat="0" applyFill="1" applyBorder="1" applyAlignment="1" applyProtection="true">
      <alignment horizontal="center" vertical="bottom" textRotation="0" wrapText="false" shrinkToFit="false"/>
      <protection hidden="false"/>
    </xf>
    <xf xfId="0" fontId="1" numFmtId="0" fillId="2" borderId="3" applyFont="1" applyNumberFormat="0" applyFill="1" applyBorder="1" applyAlignment="0" applyProtection="true">
      <alignment horizontal="general" vertical="bottom" textRotation="0" wrapText="false" shrinkToFit="false"/>
      <protection hidden="false"/>
    </xf>
    <xf xfId="0" fontId="1" numFmtId="0" fillId="2" borderId="0" applyFont="1" applyNumberFormat="0" applyFill="1" applyBorder="0" applyAlignment="0" applyProtection="true">
      <alignment horizontal="general" vertical="bottom" textRotation="0" wrapText="false" shrinkToFit="false"/>
      <protection hidden="false"/>
    </xf>
    <xf xfId="0" fontId="1" numFmtId="0" fillId="2" borderId="3" applyFont="1" applyNumberFormat="0" applyFill="1" applyBorder="1" applyAlignment="1" applyProtection="true">
      <alignment horizontal="center" vertical="bottom" textRotation="0" wrapText="false" shrinkToFit="false"/>
      <protection hidden="false"/>
    </xf>
    <xf xfId="0" fontId="1" numFmtId="0" fillId="2" borderId="26" applyFont="1" applyNumberFormat="0" applyFill="1" applyBorder="1" applyAlignment="0" applyProtection="true">
      <alignment horizontal="general" vertical="bottom" textRotation="0" wrapText="false" shrinkToFit="false"/>
      <protection hidden="false"/>
    </xf>
    <xf xfId="0" fontId="1" numFmtId="0" fillId="2" borderId="4" applyFont="1" applyNumberFormat="0" applyFill="1" applyBorder="1" applyAlignment="1" applyProtection="true">
      <alignment horizontal="center" vertical="bottom" textRotation="0" wrapText="false" shrinkToFit="false"/>
      <protection hidden="false"/>
    </xf>
    <xf xfId="0" fontId="1" numFmtId="0" fillId="2" borderId="5" applyFont="1" applyNumberFormat="0" applyFill="1" applyBorder="1" applyAlignment="1" applyProtection="true">
      <alignment horizontal="center" vertical="bottom" textRotation="0" wrapText="false" shrinkToFit="false"/>
      <protection hidden="false"/>
    </xf>
    <xf xfId="0" fontId="1" numFmtId="0" fillId="2" borderId="3" applyFont="1" applyNumberFormat="0" applyFill="1" applyBorder="1" applyAlignment="1" applyProtection="true">
      <alignment horizontal="center" vertical="bottom" textRotation="0" wrapText="false" shrinkToFit="false"/>
      <protection hidden="false"/>
    </xf>
    <xf xfId="0" fontId="2" numFmtId="0" fillId="2" borderId="3" applyFont="1" applyNumberFormat="0" applyFill="1" applyBorder="1" applyAlignment="1" applyProtection="true">
      <alignment horizontal="center" vertical="bottom" textRotation="0" wrapText="false" shrinkToFit="false"/>
      <protection hidden="false"/>
    </xf>
    <xf xfId="0" fontId="1" numFmtId="0" fillId="2" borderId="0" applyFont="1" applyNumberFormat="0" applyFill="1" applyBorder="0" applyAlignment="1" applyProtection="true">
      <alignment horizontal="center" vertical="bottom" textRotation="0" wrapText="false" shrinkToFit="false"/>
      <protection hidden="false"/>
    </xf>
    <xf xfId="0" fontId="9" numFmtId="0" fillId="2" borderId="3" applyFont="1" applyNumberFormat="0" applyFill="1" applyBorder="1" applyAlignment="1" applyProtection="true">
      <alignment horizontal="center" vertical="bottom" textRotation="0" wrapText="false" shrinkToFit="false"/>
      <protection hidden="false"/>
    </xf>
    <xf xfId="0" fontId="9" numFmtId="0" fillId="2" borderId="0" applyFont="1" applyNumberFormat="0" applyFill="1" applyBorder="0" applyAlignment="1" applyProtection="true">
      <alignment horizontal="center" vertical="bottom" textRotation="0" wrapText="false" shrinkToFit="false"/>
      <protection hidden="false"/>
    </xf>
    <xf xfId="0" fontId="9" numFmtId="0" fillId="2" borderId="3" applyFont="1" applyNumberFormat="0" applyFill="1" applyBorder="1" applyAlignment="1" applyProtection="true">
      <alignment horizontal="center" vertical="bottom" textRotation="0" wrapText="false" shrinkToFit="false"/>
      <protection hidden="false"/>
    </xf>
    <xf xfId="0" fontId="9" numFmtId="0" fillId="2" borderId="0" applyFont="1" applyNumberFormat="0" applyFill="1" applyBorder="0" applyAlignment="1" applyProtection="true">
      <alignment horizontal="center" vertical="bottom" textRotation="0" wrapText="false" shrinkToFit="false"/>
      <protection hidden="false"/>
    </xf>
    <xf xfId="0" fontId="1" numFmtId="0" fillId="2" borderId="5" applyFont="1" applyNumberFormat="0" applyFill="1" applyBorder="1" applyAlignment="1" applyProtection="true">
      <alignment horizontal="center" vertical="bottom" textRotation="0" wrapText="false" shrinkToFit="false"/>
      <protection hidden="false"/>
    </xf>
    <xf xfId="0" fontId="3" numFmtId="0" fillId="2" borderId="4" applyFont="1" applyNumberFormat="0" applyFill="1" applyBorder="1" applyAlignment="1" applyProtection="true">
      <alignment horizontal="center" vertical="bottom" textRotation="0" wrapText="false" shrinkToFit="false"/>
      <protection hidden="false"/>
    </xf>
    <xf xfId="0" fontId="1" numFmtId="0" fillId="2" borderId="10" applyFont="1" applyNumberFormat="0" applyFill="1" applyBorder="1" applyAlignment="1" applyProtection="true">
      <alignment horizontal="center" vertical="bottom" textRotation="0" wrapText="false" shrinkToFit="false"/>
      <protection hidden="false"/>
    </xf>
    <xf xfId="0" fontId="9" numFmtId="0" fillId="2" borderId="3" applyFont="1" applyNumberFormat="0" applyFill="1" applyBorder="1" applyAlignment="1" applyProtection="true">
      <alignment horizontal="center" vertical="bottom" textRotation="0" wrapText="false" shrinkToFit="false"/>
      <protection hidden="false"/>
    </xf>
    <xf xfId="0" fontId="1" numFmtId="0" fillId="2" borderId="3" applyFont="1" applyNumberFormat="0" applyFill="1" applyBorder="1" applyAlignment="1" applyProtection="true">
      <alignment horizontal="center" vertical="bottom" textRotation="0" wrapText="false" shrinkToFit="false"/>
      <protection hidden="false"/>
    </xf>
    <xf xfId="0" fontId="1" numFmtId="0" fillId="2" borderId="3" applyFont="1" applyNumberFormat="0" applyFill="1" applyBorder="1" applyAlignment="1" applyProtection="true">
      <alignment horizontal="center" vertical="bottom" textRotation="0" wrapText="false" shrinkToFit="false"/>
      <protection hidden="false"/>
    </xf>
    <xf xfId="0" fontId="1" numFmtId="0" fillId="2" borderId="0" applyFont="1" applyNumberFormat="0" applyFill="1" applyBorder="0" applyAlignment="1" applyProtection="true">
      <alignment horizontal="center" vertical="bottom" textRotation="0" wrapText="false" shrinkToFit="false"/>
      <protection hidden="false"/>
    </xf>
    <xf xfId="0" fontId="1" numFmtId="0" fillId="2" borderId="4" applyFont="1" applyNumberFormat="0" applyFill="1" applyBorder="1" applyAlignment="1" applyProtection="true">
      <alignment horizontal="center" vertical="bottom" textRotation="0" wrapText="false" shrinkToFit="false"/>
      <protection hidden="false"/>
    </xf>
    <xf xfId="0" fontId="1" numFmtId="0" fillId="2" borderId="3" applyFont="1" applyNumberFormat="0" applyFill="1" applyBorder="1" applyAlignment="1" applyProtection="true">
      <alignment horizontal="center" vertical="bottom" textRotation="0" wrapText="false" shrinkToFit="false"/>
      <protection hidden="false"/>
    </xf>
    <xf xfId="0" fontId="1" numFmtId="0" fillId="2" borderId="7" applyFont="1" applyNumberFormat="0" applyFill="1" applyBorder="1" applyAlignment="1" applyProtection="true">
      <alignment horizontal="center" vertical="bottom" textRotation="0" wrapText="false" shrinkToFit="false"/>
      <protection hidden="false"/>
    </xf>
    <xf xfId="0" fontId="1" numFmtId="0" fillId="2" borderId="0" applyFont="1" applyNumberFormat="0" applyFill="1" applyBorder="0" applyAlignment="1" applyProtection="true">
      <alignment horizontal="center" vertical="bottom" textRotation="0" wrapText="false" shrinkToFit="false"/>
      <protection hidden="false"/>
    </xf>
    <xf xfId="0" fontId="1" numFmtId="0" fillId="2" borderId="1" applyFont="1" applyNumberFormat="0" applyFill="1" applyBorder="1" applyAlignment="1" applyProtection="true">
      <alignment horizontal="center" vertical="bottom" textRotation="0" wrapText="false" shrinkToFit="false"/>
      <protection hidden="false"/>
    </xf>
    <xf xfId="0" fontId="1" numFmtId="0" fillId="2" borderId="2" applyFont="1" applyNumberFormat="0" applyFill="1" applyBorder="1" applyAlignment="1" applyProtection="true">
      <alignment horizontal="center" vertical="bottom" textRotation="0" wrapText="false" shrinkToFit="false"/>
      <protection hidden="false"/>
    </xf>
    <xf xfId="0" fontId="1" numFmtId="0" fillId="2" borderId="3" applyFont="1" applyNumberFormat="0" applyFill="1" applyBorder="1" applyAlignment="1" applyProtection="true">
      <alignment horizontal="center" vertical="bottom" textRotation="0" wrapText="false" shrinkToFit="false"/>
      <protection hidden="false"/>
    </xf>
    <xf xfId="0" fontId="5" numFmtId="0" fillId="2" borderId="7" applyFont="1" applyNumberFormat="0" applyFill="1" applyBorder="1" applyAlignment="1" applyProtection="true">
      <alignment horizontal="center" vertical="bottom" textRotation="0" wrapText="false" shrinkToFit="false"/>
      <protection hidden="false"/>
    </xf>
    <xf xfId="0" fontId="1" numFmtId="0" fillId="2" borderId="4" applyFont="1" applyNumberFormat="0" applyFill="1" applyBorder="1" applyAlignment="1" applyProtection="true">
      <alignment horizontal="center" vertical="bottom" textRotation="0" wrapText="false" shrinkToFit="false"/>
      <protection hidden="false"/>
    </xf>
    <xf xfId="0" fontId="1" numFmtId="0" fillId="2" borderId="3" applyFont="1" applyNumberFormat="0" applyFill="1" applyBorder="1" applyAlignment="1" applyProtection="true">
      <alignment horizontal="center" vertical="bottom" textRotation="0" wrapText="false" shrinkToFit="false"/>
      <protection hidden="false"/>
    </xf>
    <xf xfId="0" fontId="1" numFmtId="0" fillId="2" borderId="7" applyFont="1" applyNumberFormat="0" applyFill="1" applyBorder="1" applyAlignment="1" applyProtection="true">
      <alignment horizontal="center" vertical="bottom" textRotation="0" wrapText="false" shrinkToFit="false"/>
      <protection hidden="false"/>
    </xf>
    <xf xfId="0" fontId="1" numFmtId="0" fillId="2" borderId="0" applyFont="1" applyNumberFormat="0" applyFill="1" applyBorder="0" applyAlignment="1" applyProtection="true">
      <alignment horizontal="center" vertical="bottom" textRotation="0" wrapText="false" shrinkToFit="false"/>
      <protection hidden="false"/>
    </xf>
    <xf xfId="0" fontId="1" numFmtId="0" fillId="2" borderId="0" applyFont="1" applyNumberFormat="0" applyFill="1" applyBorder="0" applyAlignment="1" applyProtection="true">
      <alignment horizontal="center" vertical="bottom" textRotation="0" wrapText="false" shrinkToFit="false"/>
      <protection hidden="false"/>
    </xf>
    <xf xfId="0" fontId="1" numFmtId="0" fillId="2" borderId="3" applyFont="1" applyNumberFormat="0" applyFill="1" applyBorder="1" applyAlignment="1" applyProtection="true">
      <alignment horizontal="center" vertical="bottom" textRotation="0" wrapText="false" shrinkToFit="false"/>
      <protection hidden="false"/>
    </xf>
    <xf xfId="0" fontId="1" numFmtId="0" fillId="2" borderId="3" applyFont="1" applyNumberFormat="0" applyFill="1" applyBorder="1" applyAlignment="1" applyProtection="true">
      <alignment horizontal="center" vertical="bottom" textRotation="0" wrapText="false" shrinkToFit="false"/>
      <protection hidden="false"/>
    </xf>
    <xf xfId="0" fontId="9" numFmtId="0" fillId="2" borderId="3" applyFont="1" applyNumberFormat="0" applyFill="1" applyBorder="1" applyAlignment="1" applyProtection="true">
      <alignment horizontal="center" vertical="bottom" textRotation="0" wrapText="false" shrinkToFit="false"/>
      <protection hidden="false"/>
    </xf>
    <xf xfId="0" fontId="1" numFmtId="0" fillId="2" borderId="3" applyFont="1" applyNumberFormat="0" applyFill="1" applyBorder="1" applyAlignment="1" applyProtection="true">
      <alignment horizontal="center" vertical="bottom" textRotation="0" wrapText="false" shrinkToFit="false"/>
      <protection hidden="false"/>
    </xf>
    <xf xfId="0" fontId="5" numFmtId="0" fillId="2" borderId="6" applyFont="1" applyNumberFormat="0" applyFill="1" applyBorder="1" applyAlignment="1" applyProtection="true">
      <alignment horizontal="center" vertical="bottom" textRotation="0" wrapText="false" shrinkToFit="false"/>
      <protection hidden="false"/>
    </xf>
    <xf xfId="0" fontId="1" numFmtId="0" fillId="2" borderId="3" applyFont="1" applyNumberFormat="0" applyFill="1" applyBorder="1" applyAlignment="1" applyProtection="true">
      <alignment horizontal="center" vertical="bottom" textRotation="0" wrapText="false" shrinkToFit="false"/>
      <protection hidden="false"/>
    </xf>
    <xf xfId="0" fontId="1" numFmtId="0" fillId="2" borderId="0" applyFont="1" applyNumberFormat="0" applyFill="1" applyBorder="0" applyAlignment="1" applyProtection="true">
      <alignment horizontal="center" vertical="bottom" textRotation="0" wrapText="false" shrinkToFit="false"/>
      <protection hidden="false"/>
    </xf>
    <xf xfId="0" fontId="3" numFmtId="0" fillId="2" borderId="0" applyFont="1" applyNumberFormat="0" applyFill="1" applyBorder="0" applyAlignment="0" applyProtection="true">
      <alignment horizontal="general" vertical="bottom" textRotation="0" wrapText="false" shrinkToFit="false"/>
      <protection hidden="false"/>
    </xf>
    <xf xfId="0" fontId="1" numFmtId="0" fillId="2" borderId="27" applyFont="1" applyNumberFormat="0" applyFill="1" applyBorder="1" applyAlignment="0" applyProtection="true">
      <alignment horizontal="general" vertical="bottom" textRotation="0" wrapText="false" shrinkToFit="false"/>
      <protection locked="false" hidden="false"/>
    </xf>
    <xf xfId="0" fontId="1" numFmtId="0" fillId="2" borderId="4" applyFont="1" applyNumberFormat="0" applyFill="1" applyBorder="1" applyAlignment="1" applyProtection="true">
      <alignment horizontal="center" vertical="bottom" textRotation="0" wrapText="false" shrinkToFit="false"/>
      <protection hidden="false"/>
    </xf>
    <xf xfId="0" fontId="1" numFmtId="0" fillId="2" borderId="3" applyFont="1" applyNumberFormat="0" applyFill="1" applyBorder="1" applyAlignment="1" applyProtection="true">
      <alignment horizontal="center" vertical="bottom" textRotation="0" wrapText="false" shrinkToFit="false"/>
      <protection hidden="false"/>
    </xf>
    <xf xfId="0" fontId="1" numFmtId="0" fillId="2" borderId="7" applyFont="1" applyNumberFormat="0" applyFill="1" applyBorder="1" applyAlignment="1" applyProtection="true">
      <alignment horizontal="center" vertical="bottom" textRotation="0" wrapText="false" shrinkToFit="false"/>
      <protection hidden="false"/>
    </xf>
    <xf xfId="0" fontId="1" numFmtId="0" fillId="2" borderId="10" applyFont="1" applyNumberFormat="0" applyFill="1" applyBorder="1" applyAlignment="1" applyProtection="true">
      <alignment horizontal="center" vertical="bottom" textRotation="0" wrapText="false" shrinkToFit="false"/>
      <protection hidden="false"/>
    </xf>
    <xf xfId="0" fontId="1" numFmtId="0" fillId="2" borderId="0" applyFont="1" applyNumberFormat="0" applyFill="1" applyBorder="0" applyAlignment="1" applyProtection="true">
      <alignment horizontal="center" vertical="bottom" textRotation="0" wrapText="false" shrinkToFit="false"/>
      <protection hidden="false"/>
    </xf>
    <xf xfId="0" fontId="1" numFmtId="0" fillId="2" borderId="1" applyFont="1" applyNumberFormat="0" applyFill="1" applyBorder="1" applyAlignment="1" applyProtection="true">
      <alignment horizontal="center" vertical="bottom" textRotation="0" wrapText="false" shrinkToFit="false"/>
      <protection hidden="false"/>
    </xf>
    <xf xfId="0" fontId="1" numFmtId="0" fillId="2" borderId="2" applyFont="1" applyNumberFormat="0" applyFill="1" applyBorder="1" applyAlignment="1" applyProtection="true">
      <alignment horizontal="center" vertical="bottom" textRotation="0" wrapText="false" shrinkToFit="false"/>
      <protection hidden="false"/>
    </xf>
    <xf xfId="0" fontId="3" numFmtId="0" fillId="2" borderId="0" applyFont="1" applyNumberFormat="0" applyFill="1" applyBorder="0" applyAlignment="1" applyProtection="true">
      <alignment horizontal="left" vertical="bottom" textRotation="0" wrapText="false" shrinkToFit="false"/>
      <protection hidden="false"/>
    </xf>
    <xf xfId="0" fontId="0" numFmtId="0" fillId="2" borderId="0" applyFont="0" applyNumberFormat="0" applyFill="1" applyBorder="0" applyAlignment="1" applyProtection="true">
      <alignment horizontal="left" vertical="bottom" textRotation="0" wrapText="false" shrinkToFit="false"/>
      <protection hidden="false"/>
    </xf>
    <xf xfId="0" fontId="2" numFmtId="0" fillId="2" borderId="3" applyFont="1" applyNumberFormat="0" applyFill="1" applyBorder="1" applyAlignment="1" applyProtection="true">
      <alignment horizontal="center" vertical="bottom" textRotation="0" wrapText="false" shrinkToFit="false"/>
      <protection hidden="false"/>
    </xf>
    <xf xfId="0" fontId="2" numFmtId="0" fillId="2" borderId="0" applyFont="1" applyNumberFormat="0" applyFill="1" applyBorder="0" applyAlignment="1" applyProtection="true">
      <alignment horizontal="center" vertical="bottom" textRotation="0" wrapText="false" shrinkToFit="false"/>
      <protection hidden="false"/>
    </xf>
    <xf xfId="0" fontId="5" numFmtId="0" fillId="2" borderId="7" applyFont="1" applyNumberFormat="0" applyFill="1" applyBorder="1" applyAlignment="1" applyProtection="true">
      <alignment horizontal="center" vertical="bottom" textRotation="0" wrapText="false" shrinkToFit="false"/>
      <protection hidden="false"/>
    </xf>
    <xf xfId="0" fontId="1" numFmtId="0" fillId="2" borderId="0" applyFont="1" applyNumberFormat="0" applyFill="1" applyBorder="0" applyAlignment="1" applyProtection="true">
      <alignment horizontal="center" vertical="bottom" textRotation="0" wrapText="false" shrinkToFit="false"/>
      <protection hidden="false"/>
    </xf>
    <xf xfId="0" fontId="1" numFmtId="0" fillId="2" borderId="3" applyFont="1" applyNumberFormat="0" applyFill="1" applyBorder="1" applyAlignment="1" applyProtection="true">
      <alignment horizontal="center" vertical="bottom" textRotation="0" wrapText="false" shrinkToFit="false"/>
      <protection hidden="false"/>
    </xf>
    <xf xfId="0" fontId="1" numFmtId="0" fillId="2" borderId="3" applyFont="1" applyNumberFormat="0" applyFill="1" applyBorder="1" applyAlignment="1" applyProtection="true">
      <alignment horizontal="center" vertical="bottom" textRotation="0" wrapText="false" shrinkToFit="false"/>
      <protection hidden="false"/>
    </xf>
    <xf xfId="0" fontId="1" numFmtId="0" fillId="2" borderId="5" applyFont="1" applyNumberFormat="0" applyFill="1" applyBorder="1" applyAlignment="1" applyProtection="true">
      <alignment horizontal="center" vertical="bottom" textRotation="0" wrapText="false" shrinkToFit="false"/>
      <protection hidden="false"/>
    </xf>
    <xf xfId="0" fontId="1" numFmtId="0" fillId="2" borderId="3" applyFont="1" applyNumberFormat="0" applyFill="1" applyBorder="1" applyAlignment="1" applyProtection="true">
      <alignment horizontal="center" vertical="bottom" textRotation="0" wrapText="false" shrinkToFit="false"/>
      <protection hidden="false"/>
    </xf>
    <xf xfId="0" fontId="5" numFmtId="0" fillId="2" borderId="7" applyFont="1" applyNumberFormat="0" applyFill="1" applyBorder="1" applyAlignment="1" applyProtection="true">
      <alignment horizontal="center" vertical="bottom" textRotation="0" wrapText="false" shrinkToFit="false"/>
      <protection hidden="false"/>
    </xf>
    <xf xfId="0" fontId="1" numFmtId="0" fillId="2" borderId="0" applyFont="1" applyNumberFormat="0" applyFill="1" applyBorder="0" applyAlignment="1" applyProtection="true">
      <alignment horizontal="center" vertical="bottom" textRotation="0" wrapText="false" shrinkToFit="false"/>
      <protection hidden="false"/>
    </xf>
    <xf xfId="0" fontId="5" numFmtId="0" fillId="0" borderId="0" applyFont="1" applyNumberFormat="0" applyFill="0" applyBorder="0" applyAlignment="1" applyProtection="true">
      <alignment horizontal="center" vertical="bottom" textRotation="0" wrapText="false" shrinkToFit="false"/>
      <protection hidden="false"/>
    </xf>
    <xf xfId="0" fontId="1" numFmtId="0" fillId="2" borderId="3" applyFont="1" applyNumberFormat="0" applyFill="1" applyBorder="1" applyAlignment="1" applyProtection="true">
      <alignment horizontal="center" vertical="top" textRotation="0" wrapText="false" shrinkToFit="false"/>
      <protection hidden="false"/>
    </xf>
    <xf xfId="0" fontId="1" numFmtId="0" fillId="2" borderId="0" applyFont="1" applyNumberFormat="0" applyFill="1" applyBorder="0" applyAlignment="1" applyProtection="true">
      <alignment horizontal="center" vertical="center" textRotation="0" wrapText="true" shrinkToFit="false"/>
      <protection hidden="false"/>
    </xf>
    <xf xfId="0" fontId="1" numFmtId="0" fillId="2" borderId="0" applyFont="1" applyNumberFormat="0" applyFill="1" applyBorder="0" applyAlignment="1" applyProtection="true">
      <alignment horizontal="general" vertical="center" textRotation="0" wrapText="true" shrinkToFit="false"/>
      <protection hidden="false"/>
    </xf>
    <xf xfId="0" fontId="0" numFmtId="0" fillId="2" borderId="3" applyFont="0" applyNumberFormat="0" applyFill="1" applyBorder="1" applyAlignment="1" applyProtection="true">
      <alignment horizontal="general" vertical="top" textRotation="0" wrapText="false" shrinkToFit="false"/>
      <protection hidden="false"/>
    </xf>
    <xf xfId="0" fontId="0" numFmtId="0" fillId="2" borderId="0" applyFont="0" applyNumberFormat="0" applyFill="1" applyBorder="0" applyAlignment="1" applyProtection="true">
      <alignment horizontal="general" vertical="top" textRotation="0" wrapText="false" shrinkToFit="false"/>
      <protection hidden="false"/>
    </xf>
    <xf xfId="0" fontId="5" numFmtId="0" fillId="2" borderId="0" applyFont="1" applyNumberFormat="0" applyFill="1" applyBorder="0" applyAlignment="1" applyProtection="true">
      <alignment horizontal="center" vertical="top" textRotation="0" wrapText="false" shrinkToFit="false"/>
      <protection hidden="false"/>
    </xf>
    <xf xfId="0" fontId="0" numFmtId="0" fillId="2" borderId="0" applyFont="0" applyNumberFormat="0" applyFill="1" applyBorder="0" applyAlignment="1" applyProtection="true">
      <alignment horizontal="general" vertical="top" textRotation="0" wrapText="false" shrinkToFit="false"/>
      <protection hidden="false"/>
    </xf>
    <xf xfId="0" fontId="1" numFmtId="0" fillId="2" borderId="0" applyFont="1" applyNumberFormat="0" applyFill="1" applyBorder="0" applyAlignment="1" applyProtection="true">
      <alignment horizontal="general" vertical="top" textRotation="0" wrapText="false" shrinkToFit="false"/>
      <protection hidden="false"/>
    </xf>
    <xf xfId="0" fontId="5" numFmtId="0" fillId="2" borderId="0" applyFont="1" applyNumberFormat="0" applyFill="1" applyBorder="0" applyAlignment="1" applyProtection="true">
      <alignment horizontal="center" vertical="top" textRotation="0" wrapText="false" shrinkToFit="false"/>
      <protection hidden="false"/>
    </xf>
    <xf xfId="0" fontId="0" numFmtId="0" fillId="2" borderId="0" applyFont="0" applyNumberFormat="0" applyFill="1" applyBorder="0" applyAlignment="1" applyProtection="true">
      <alignment horizontal="general" vertical="top" textRotation="0" wrapText="false" shrinkToFit="false"/>
      <protection hidden="false"/>
    </xf>
    <xf xfId="0" fontId="1" numFmtId="0" fillId="2" borderId="7" applyFont="1" applyNumberFormat="0" applyFill="1" applyBorder="1" applyAlignment="1" applyProtection="true">
      <alignment horizontal="center" vertical="bottom" textRotation="0" wrapText="false" shrinkToFit="false"/>
      <protection hidden="false"/>
    </xf>
    <xf xfId="0" fontId="1" numFmtId="0" fillId="2" borderId="0" applyFont="1" applyNumberFormat="0" applyFill="1" applyBorder="0" applyAlignment="1" applyProtection="true">
      <alignment horizontal="center" vertical="bottom" textRotation="0" wrapText="false" shrinkToFit="false"/>
      <protection hidden="false"/>
    </xf>
    <xf xfId="0" fontId="10" numFmtId="0" fillId="0" borderId="0" applyFont="1" applyNumberFormat="0" applyFill="0" applyBorder="0" applyAlignment="1" applyProtection="true">
      <alignment horizontal="left" vertical="center" textRotation="0" wrapText="false" shrinkToFit="false"/>
      <protection hidden="false"/>
    </xf>
    <xf xfId="0" fontId="10" numFmtId="0" fillId="0" borderId="2" applyFont="1" applyNumberFormat="0" applyFill="0" applyBorder="1" applyAlignment="1" applyProtection="true">
      <alignment horizontal="left" vertical="center" textRotation="0" wrapText="true" shrinkToFit="false" indent="2"/>
      <protection hidden="false"/>
    </xf>
    <xf xfId="0" fontId="10" numFmtId="0" fillId="0" borderId="2" applyFont="1" applyNumberFormat="0" applyFill="0" applyBorder="1" applyAlignment="1" applyProtection="true">
      <alignment horizontal="left" vertical="center" textRotation="0" wrapText="false" shrinkToFit="false"/>
      <protection hidden="false"/>
    </xf>
    <xf xfId="0" fontId="1" numFmtId="0" fillId="2" borderId="0" applyFont="1" applyNumberFormat="0" applyFill="1" applyBorder="0" applyAlignment="1" applyProtection="true">
      <alignment horizontal="center" vertical="top" textRotation="0" wrapText="false" shrinkToFit="false"/>
      <protection hidden="false"/>
    </xf>
    <xf xfId="0" fontId="7" numFmtId="0" fillId="2" borderId="3" applyFont="1" applyNumberFormat="0" applyFill="1" applyBorder="1" applyAlignment="1" applyProtection="true">
      <alignment horizontal="center" vertical="top" textRotation="0" wrapText="false" shrinkToFit="false"/>
      <protection hidden="false"/>
    </xf>
    <xf xfId="0" fontId="7" numFmtId="0" fillId="2" borderId="3" applyFont="1" applyNumberFormat="0" applyFill="1" applyBorder="1" applyAlignment="1" applyProtection="true">
      <alignment horizontal="general" vertical="top" textRotation="0" wrapText="false" shrinkToFit="false"/>
      <protection hidden="false"/>
    </xf>
    <xf xfId="0" fontId="10" numFmtId="0" fillId="0" borderId="0" applyFont="1" applyNumberFormat="0" applyFill="0" applyBorder="0" applyAlignment="1" applyProtection="true">
      <alignment horizontal="left" vertical="center" textRotation="0" wrapText="true" shrinkToFit="false"/>
      <protection hidden="false"/>
    </xf>
    <xf xfId="0" fontId="11" numFmtId="0" fillId="0" borderId="0" applyFont="1" applyNumberFormat="0" applyFill="0" applyBorder="0" applyAlignment="1" applyProtection="true">
      <alignment horizontal="left" vertical="center" textRotation="0" wrapText="true" shrinkToFit="false" indent="4"/>
      <protection hidden="false"/>
    </xf>
    <xf xfId="0" fontId="11" numFmtId="0" fillId="0" borderId="0" applyFont="1" applyNumberFormat="0" applyFill="0" applyBorder="0" applyAlignment="1" applyProtection="true">
      <alignment horizontal="left" vertical="center" textRotation="0" wrapText="true" shrinkToFit="false" indent="3"/>
      <protection hidden="false"/>
    </xf>
    <xf xfId="0" fontId="10" numFmtId="0" fillId="0" borderId="2" applyFont="1" applyNumberFormat="0" applyFill="0" applyBorder="1" applyAlignment="1" applyProtection="true">
      <alignment horizontal="left" vertical="center" textRotation="0" wrapText="true" shrinkToFit="false"/>
      <protection hidden="false"/>
    </xf>
    <xf xfId="0" fontId="11" numFmtId="0" fillId="0" borderId="2" applyFont="1" applyNumberFormat="0" applyFill="0" applyBorder="1" applyAlignment="1" applyProtection="true">
      <alignment horizontal="left" vertical="center" textRotation="0" wrapText="true" shrinkToFit="false" indent="2"/>
      <protection hidden="false"/>
    </xf>
    <xf xfId="0" fontId="10" numFmtId="0" fillId="0" borderId="2" applyFont="1" applyNumberFormat="0" applyFill="0" applyBorder="1" applyAlignment="1" applyProtection="true">
      <alignment horizontal="left" vertical="center" textRotation="0" wrapText="true" shrinkToFit="false" indent="1"/>
      <protection hidden="false"/>
    </xf>
    <xf xfId="0" fontId="11" numFmtId="0" fillId="0" borderId="2" applyFont="1" applyNumberFormat="0" applyFill="0" applyBorder="1" applyAlignment="1" applyProtection="true">
      <alignment horizontal="left" vertical="center" textRotation="0" wrapText="true" shrinkToFit="false" indent="4"/>
      <protection hidden="false"/>
    </xf>
    <xf xfId="0" fontId="12" numFmtId="0" fillId="0" borderId="0" applyFont="1" applyNumberFormat="0" applyFill="0" applyBorder="0" applyAlignment="1" applyProtection="true">
      <alignment horizontal="left" vertical="center" textRotation="0" wrapText="false" shrinkToFit="false"/>
      <protection hidden="false"/>
    </xf>
    <xf xfId="0" fontId="1" numFmtId="0" fillId="0" borderId="2" applyFont="1" applyNumberFormat="0" applyFill="0" applyBorder="1" applyAlignment="1" applyProtection="true">
      <alignment horizontal="general" vertical="center" textRotation="0" wrapText="true" shrinkToFit="false"/>
      <protection hidden="false"/>
    </xf>
    <xf xfId="0" fontId="10" numFmtId="0" fillId="0" borderId="9" applyFont="1" applyNumberFormat="0" applyFill="0" applyBorder="1" applyAlignment="1" applyProtection="true">
      <alignment horizontal="left" vertical="center" textRotation="0" wrapText="false" shrinkToFit="false"/>
      <protection hidden="false"/>
    </xf>
    <xf xfId="0" fontId="11" numFmtId="0" fillId="0" borderId="2" applyFont="1" applyNumberFormat="0" applyFill="0" applyBorder="1" applyAlignment="1" applyProtection="true">
      <alignment horizontal="left" vertical="center" textRotation="0" wrapText="false" shrinkToFit="false" indent="2"/>
      <protection hidden="false"/>
    </xf>
    <xf xfId="0" fontId="5" numFmtId="0" fillId="5" borderId="11" applyFont="1" applyNumberFormat="0" applyFill="1" applyBorder="1" applyAlignment="1" applyProtection="true">
      <alignment horizontal="center" vertical="top" textRotation="0" wrapText="false" shrinkToFit="false"/>
      <protection hidden="false"/>
    </xf>
    <xf xfId="0" fontId="11" numFmtId="0" fillId="0" borderId="0" applyFont="1" applyNumberFormat="0" applyFill="0" applyBorder="0" applyAlignment="1" applyProtection="true">
      <alignment horizontal="left" vertical="center" textRotation="0" wrapText="false" shrinkToFit="false" indent="2"/>
      <protection hidden="false"/>
    </xf>
    <xf xfId="0" fontId="11" numFmtId="0" fillId="0" borderId="0" applyFont="1" applyNumberFormat="0" applyFill="0" applyBorder="0" applyAlignment="1" applyProtection="true">
      <alignment horizontal="left" vertical="center" textRotation="0" wrapText="true" shrinkToFit="false" indent="2"/>
      <protection hidden="false"/>
    </xf>
    <xf xfId="0" fontId="10" numFmtId="0" fillId="0" borderId="2" applyFont="1" applyNumberFormat="0" applyFill="0" applyBorder="1" applyAlignment="1" applyProtection="true">
      <alignment horizontal="left" vertical="center" textRotation="0" wrapText="true" shrinkToFit="false" indent="4"/>
      <protection hidden="false"/>
    </xf>
    <xf xfId="0" fontId="11" numFmtId="0" fillId="0" borderId="9" applyFont="1" applyNumberFormat="0" applyFill="0" applyBorder="1" applyAlignment="1" applyProtection="true">
      <alignment horizontal="left" vertical="center" textRotation="0" wrapText="true" shrinkToFit="false" indent="2"/>
      <protection hidden="false"/>
    </xf>
    <xf xfId="0" fontId="12" numFmtId="0" fillId="0" borderId="0" applyFont="1" applyNumberFormat="0" applyFill="0" applyBorder="0" applyAlignment="1" applyProtection="true">
      <alignment horizontal="left" vertical="center" textRotation="0" wrapText="true" shrinkToFit="false"/>
      <protection hidden="false"/>
    </xf>
    <xf xfId="0" fontId="12" numFmtId="0" fillId="0" borderId="2" applyFont="1" applyNumberFormat="0" applyFill="0" applyBorder="1" applyAlignment="1" applyProtection="true">
      <alignment horizontal="left" vertical="center" textRotation="0" wrapText="true" shrinkToFit="false"/>
      <protection hidden="false"/>
    </xf>
    <xf xfId="0" fontId="12" numFmtId="0" fillId="0" borderId="9" applyFont="1" applyNumberFormat="0" applyFill="0" applyBorder="1" applyAlignment="1" applyProtection="true">
      <alignment horizontal="left" vertical="center" textRotation="0" wrapText="true" shrinkToFit="false"/>
      <protection hidden="false"/>
    </xf>
    <xf xfId="0" fontId="12" numFmtId="0" fillId="0" borderId="9" applyFont="1" applyNumberFormat="0" applyFill="0" applyBorder="1" applyAlignment="1" applyProtection="true">
      <alignment horizontal="left" vertical="center" textRotation="0" wrapText="false" shrinkToFit="false"/>
      <protection hidden="false"/>
    </xf>
    <xf xfId="0" fontId="10" numFmtId="0" fillId="0" borderId="1" applyFont="1" applyNumberFormat="0" applyFill="0" applyBorder="1" applyAlignment="1" applyProtection="true">
      <alignment horizontal="left" vertical="center" textRotation="0" wrapText="true" shrinkToFit="false"/>
      <protection hidden="false"/>
    </xf>
    <xf xfId="0" fontId="3" numFmtId="0" fillId="0" borderId="7" applyFont="1" applyNumberFormat="0" applyFill="0" applyBorder="1" applyAlignment="1" applyProtection="true">
      <alignment horizontal="center" vertical="bottom" textRotation="0" wrapText="false" shrinkToFit="false"/>
      <protection hidden="false"/>
    </xf>
    <xf xfId="0" fontId="12" numFmtId="0" fillId="0" borderId="2" applyFont="1" applyNumberFormat="0" applyFill="0" applyBorder="1" applyAlignment="1" applyProtection="true">
      <alignment horizontal="left" vertical="center" textRotation="0" wrapText="false" shrinkToFit="false"/>
      <protection hidden="false"/>
    </xf>
    <xf xfId="0" fontId="13" numFmtId="0" fillId="0" borderId="2" applyFont="1" applyNumberFormat="0" applyFill="0" applyBorder="1" applyAlignment="1" applyProtection="true">
      <alignment horizontal="left" vertical="center" textRotation="0" wrapText="false" shrinkToFit="false" indent="2"/>
      <protection hidden="false"/>
    </xf>
    <xf xfId="0" fontId="13" numFmtId="0" fillId="0" borderId="9" applyFont="1" applyNumberFormat="0" applyFill="0" applyBorder="1" applyAlignment="1" applyProtection="true">
      <alignment horizontal="left" vertical="center" textRotation="0" wrapText="false" shrinkToFit="false" indent="2"/>
      <protection hidden="false"/>
    </xf>
    <xf xfId="0" fontId="1" numFmtId="0" fillId="7" borderId="28" applyFont="1" applyNumberFormat="0" applyFill="1" applyBorder="1" applyAlignment="1" applyProtection="true">
      <alignment horizontal="center" vertical="bottom" textRotation="0" wrapText="true" shrinkToFit="false"/>
      <protection hidden="false"/>
    </xf>
    <xf xfId="0" fontId="1" numFmtId="0" fillId="7" borderId="29" applyFont="1" applyNumberFormat="0" applyFill="1" applyBorder="1" applyAlignment="1" applyProtection="true">
      <alignment horizontal="center" vertical="bottom" textRotation="0" wrapText="true" shrinkToFit="false"/>
      <protection hidden="false"/>
    </xf>
    <xf xfId="0" fontId="13" numFmtId="0" fillId="0" borderId="0" applyFont="1" applyNumberFormat="0" applyFill="0" applyBorder="0" applyAlignment="1" applyProtection="true">
      <alignment horizontal="left" vertical="center" textRotation="0" wrapText="false" shrinkToFit="false" indent="2"/>
      <protection hidden="false"/>
    </xf>
    <xf xfId="0" fontId="10" numFmtId="0" fillId="0" borderId="9" applyFont="1" applyNumberFormat="0" applyFill="0" applyBorder="1" applyAlignment="1" applyProtection="true">
      <alignment horizontal="left" vertical="center" textRotation="0" wrapText="true" shrinkToFit="false"/>
      <protection hidden="false"/>
    </xf>
    <xf xfId="0" fontId="10" numFmtId="0" fillId="0" borderId="0" applyFont="1" applyNumberFormat="0" applyFill="0" applyBorder="0" applyAlignment="1" applyProtection="true">
      <alignment horizontal="left" vertical="center" textRotation="0" wrapText="true" shrinkToFit="false"/>
      <protection hidden="false"/>
    </xf>
    <xf xfId="0" fontId="11" numFmtId="0" fillId="0" borderId="0" applyFont="1" applyNumberFormat="0" applyFill="0" applyBorder="0" applyAlignment="1" applyProtection="true">
      <alignment horizontal="left" vertical="center" textRotation="0" wrapText="true" shrinkToFit="false" indent="2"/>
      <protection hidden="false"/>
    </xf>
    <xf xfId="0" fontId="13" numFmtId="0" fillId="0" borderId="19" applyFont="1" applyNumberFormat="0" applyFill="0" applyBorder="1" applyAlignment="1" applyProtection="true">
      <alignment horizontal="left" vertical="center" textRotation="0" wrapText="true" shrinkToFit="false" indent="2"/>
      <protection hidden="false"/>
    </xf>
    <xf xfId="0" fontId="5" numFmtId="0" fillId="2" borderId="7" applyFont="1" applyNumberFormat="0" applyFill="1" applyBorder="1" applyAlignment="1" applyProtection="true">
      <alignment horizontal="center" vertical="bottom" textRotation="0" wrapText="false" shrinkToFit="false"/>
      <protection hidden="false"/>
    </xf>
    <xf xfId="0" fontId="11" numFmtId="0" fillId="0" borderId="0" applyFont="1" applyNumberFormat="0" applyFill="0" applyBorder="0" applyAlignment="1" applyProtection="true">
      <alignment horizontal="left" vertical="center" textRotation="0" wrapText="false" shrinkToFit="false" indent="4"/>
      <protection hidden="false"/>
    </xf>
    <xf xfId="0" fontId="11" numFmtId="0" fillId="0" borderId="2" applyFont="1" applyNumberFormat="0" applyFill="0" applyBorder="1" applyAlignment="1" applyProtection="true">
      <alignment horizontal="left" vertical="center" textRotation="0" wrapText="false" shrinkToFit="false" indent="4"/>
      <protection hidden="false"/>
    </xf>
    <xf xfId="0" fontId="13" numFmtId="0" fillId="0" borderId="9" applyFont="1" applyNumberFormat="0" applyFill="0" applyBorder="1" applyAlignment="1" applyProtection="true">
      <alignment horizontal="left" vertical="center" textRotation="0" wrapText="false" shrinkToFit="false" indent="4"/>
      <protection hidden="false"/>
    </xf>
    <xf xfId="0" fontId="13" numFmtId="0" fillId="0" borderId="2" applyFont="1" applyNumberFormat="0" applyFill="0" applyBorder="1" applyAlignment="1" applyProtection="true">
      <alignment horizontal="left" vertical="center" textRotation="0" wrapText="true" shrinkToFit="false" indent="4"/>
      <protection hidden="false"/>
    </xf>
    <xf xfId="0" fontId="5" numFmtId="0" fillId="0" borderId="17" applyFont="1" applyNumberFormat="0" applyFill="0" applyBorder="1" applyAlignment="1" applyProtection="true">
      <alignment horizontal="center" vertical="bottom" textRotation="0" wrapText="false" shrinkToFit="false"/>
      <protection hidden="false"/>
    </xf>
    <xf xfId="0" fontId="5" numFmtId="0" fillId="0" borderId="7" applyFont="1" applyNumberFormat="0" applyFill="0" applyBorder="1" applyAlignment="1" applyProtection="true">
      <alignment horizontal="center" vertical="bottom" textRotation="0" wrapText="false" shrinkToFit="false"/>
      <protection hidden="false"/>
    </xf>
    <xf xfId="0" fontId="1" numFmtId="0" fillId="8" borderId="30" applyFont="1" applyNumberFormat="0" applyFill="1" applyBorder="1" applyAlignment="1" applyProtection="true">
      <alignment horizontal="center" vertical="center" textRotation="0" wrapText="false" shrinkToFit="false"/>
      <protection hidden="false"/>
    </xf>
    <xf xfId="0" fontId="13" numFmtId="0" fillId="0" borderId="9" applyFont="1" applyNumberFormat="0" applyFill="0" applyBorder="1" applyAlignment="1" applyProtection="true">
      <alignment horizontal="left" vertical="center" textRotation="0" wrapText="true" shrinkToFit="false" indent="4"/>
      <protection hidden="false"/>
    </xf>
    <xf xfId="0" fontId="10" numFmtId="0" fillId="0" borderId="31" applyFont="1" applyNumberFormat="0" applyFill="0" applyBorder="1" applyAlignment="1" applyProtection="true">
      <alignment horizontal="left" vertical="center" textRotation="0" wrapText="false" shrinkToFit="false"/>
      <protection hidden="false"/>
    </xf>
    <xf xfId="0" fontId="10" numFmtId="0" fillId="0" borderId="31" applyFont="1" applyNumberFormat="0" applyFill="0" applyBorder="1" applyAlignment="1" applyProtection="true">
      <alignment horizontal="left" vertical="center" textRotation="0" wrapText="true" shrinkToFit="false"/>
      <protection hidden="false"/>
    </xf>
    <xf xfId="0" fontId="1" numFmtId="0" fillId="0" borderId="3" applyFont="1" applyNumberFormat="0" applyFill="0" applyBorder="1" applyAlignment="1" applyProtection="true">
      <alignment horizontal="center" vertical="bottom" textRotation="0" wrapText="false" shrinkToFit="false"/>
      <protection hidden="false"/>
    </xf>
    <xf xfId="0" fontId="5" numFmtId="0" fillId="0" borderId="0" applyFont="1" applyNumberFormat="0" applyFill="0" applyBorder="0" applyAlignment="1" applyProtection="true">
      <alignment horizontal="center" vertical="bottom" textRotation="0" wrapText="false" shrinkToFit="false"/>
      <protection hidden="false"/>
    </xf>
    <xf xfId="0" fontId="12" numFmtId="0" fillId="0" borderId="32" applyFont="1" applyNumberFormat="0" applyFill="0" applyBorder="1" applyAlignment="1" applyProtection="true">
      <alignment horizontal="left" vertical="center" textRotation="0" wrapText="false" shrinkToFit="false"/>
      <protection hidden="false"/>
    </xf>
    <xf xfId="0" fontId="1" numFmtId="0" fillId="2" borderId="3" applyFont="1" applyNumberFormat="0" applyFill="1" applyBorder="1" applyAlignment="1" applyProtection="true">
      <alignment horizontal="center" vertical="bottom" textRotation="0" wrapText="false" shrinkToFit="false"/>
      <protection hidden="false"/>
    </xf>
    <xf xfId="0" fontId="3" numFmtId="0" fillId="2" borderId="33" applyFont="1" applyNumberFormat="0" applyFill="1" applyBorder="1" applyAlignment="1" applyProtection="true">
      <alignment horizontal="center" vertical="top" textRotation="0" wrapText="true" shrinkToFit="false"/>
      <protection hidden="false"/>
    </xf>
    <xf xfId="0" fontId="3" numFmtId="0" fillId="2" borderId="34" applyFont="1" applyNumberFormat="0" applyFill="1" applyBorder="1" applyAlignment="1" applyProtection="true">
      <alignment horizontal="center" vertical="top" textRotation="0" wrapText="true" shrinkToFit="false"/>
      <protection hidden="false"/>
    </xf>
    <xf xfId="0" fontId="3" numFmtId="0" fillId="2" borderId="35" applyFont="1" applyNumberFormat="0" applyFill="1" applyBorder="1" applyAlignment="1" applyProtection="true">
      <alignment horizontal="center" vertical="top" textRotation="0" wrapText="true" shrinkToFit="false"/>
      <protection hidden="false"/>
    </xf>
    <xf xfId="0" fontId="1" numFmtId="0" fillId="2" borderId="0" applyFont="1" applyNumberFormat="0" applyFill="1" applyBorder="0" applyAlignment="1" applyProtection="true">
      <alignment horizontal="center" vertical="bottom" textRotation="0" wrapText="false" shrinkToFit="false"/>
      <protection hidden="false"/>
    </xf>
    <xf xfId="0" fontId="3" numFmtId="0" fillId="2" borderId="36" applyFont="1" applyNumberFormat="0" applyFill="1" applyBorder="1" applyAlignment="1" applyProtection="true">
      <alignment horizontal="center" vertical="top" textRotation="0" wrapText="true" shrinkToFit="false"/>
      <protection hidden="false"/>
    </xf>
    <xf xfId="0" fontId="3" numFmtId="0" fillId="2" borderId="18" applyFont="1" applyNumberFormat="0" applyFill="1" applyBorder="1" applyAlignment="1" applyProtection="true">
      <alignment horizontal="center" vertical="top" textRotation="0" wrapText="true" shrinkToFit="false"/>
      <protection hidden="false"/>
    </xf>
    <xf xfId="0" fontId="3" numFmtId="0" fillId="2" borderId="37" applyFont="1" applyNumberFormat="0" applyFill="1" applyBorder="1" applyAlignment="1" applyProtection="true">
      <alignment horizontal="center" vertical="top" textRotation="0" wrapText="true" shrinkToFit="false"/>
      <protection hidden="false"/>
    </xf>
    <xf xfId="0" fontId="3" numFmtId="0" fillId="2" borderId="0" applyFont="1" applyNumberFormat="0" applyFill="1" applyBorder="0" applyAlignment="1" applyProtection="true">
      <alignment horizontal="center" vertical="bottom" textRotation="0" wrapText="true" shrinkToFit="false"/>
      <protection hidden="false"/>
    </xf>
    <xf xfId="0" fontId="1" numFmtId="0" fillId="2" borderId="0" applyFont="1" applyNumberFormat="0" applyFill="1" applyBorder="0" applyAlignment="1" applyProtection="true">
      <alignment horizontal="general" vertical="bottom" textRotation="0" wrapText="true" shrinkToFit="false"/>
      <protection hidden="false"/>
    </xf>
    <xf xfId="0" fontId="1" numFmtId="0" fillId="2" borderId="3" applyFont="1" applyNumberFormat="0" applyFill="1" applyBorder="1" applyAlignment="1" applyProtection="true">
      <alignment horizontal="center" vertical="bottom" textRotation="0" wrapText="true" shrinkToFit="false"/>
      <protection hidden="false"/>
    </xf>
    <xf xfId="0" fontId="1" numFmtId="0" fillId="2" borderId="7" applyFont="1" applyNumberFormat="0" applyFill="1" applyBorder="1" applyAlignment="1" applyProtection="true">
      <alignment horizontal="center" vertical="bottom" textRotation="0" wrapText="true" shrinkToFit="false"/>
      <protection hidden="false"/>
    </xf>
    <xf xfId="0" fontId="0" numFmtId="0" fillId="2" borderId="0" applyFont="0" applyNumberFormat="0" applyFill="1" applyBorder="0" applyAlignment="1" applyProtection="true">
      <alignment horizontal="general" vertical="bottom" textRotation="0" wrapText="true" shrinkToFit="false"/>
      <protection hidden="false"/>
    </xf>
    <xf xfId="0" fontId="1" numFmtId="0" fillId="4" borderId="0" applyFont="1" applyNumberFormat="0" applyFill="1" applyBorder="0" applyAlignment="1" applyProtection="true">
      <alignment horizontal="center" vertical="bottom" textRotation="0" wrapText="true" shrinkToFit="false"/>
      <protection hidden="false"/>
    </xf>
    <xf xfId="0" fontId="1" numFmtId="0" fillId="2" borderId="9" applyFont="1" applyNumberFormat="0" applyFill="1" applyBorder="1" applyAlignment="1" applyProtection="true">
      <alignment horizontal="center" vertical="bottom" textRotation="0" wrapText="true" shrinkToFit="false"/>
      <protection hidden="false"/>
    </xf>
    <xf xfId="0" fontId="11" numFmtId="0" fillId="0" borderId="3" applyFont="1" applyNumberFormat="0" applyFill="0" applyBorder="1" applyAlignment="1" applyProtection="true">
      <alignment horizontal="left" vertical="center" textRotation="0" wrapText="true" shrinkToFit="false" indent="2"/>
      <protection hidden="false"/>
    </xf>
    <xf xfId="0" fontId="1" numFmtId="0" fillId="3" borderId="19" applyFont="1" applyNumberFormat="0" applyFill="1" applyBorder="1" applyAlignment="1" applyProtection="true">
      <alignment horizontal="center" vertical="bottom" textRotation="0" wrapText="false" shrinkToFit="false"/>
      <protection hidden="false"/>
    </xf>
    <xf xfId="0" fontId="13" numFmtId="0" fillId="0" borderId="9" applyFont="1" applyNumberFormat="0" applyFill="0" applyBorder="1" applyAlignment="1" applyProtection="true">
      <alignment horizontal="left" vertical="center" textRotation="0" wrapText="true" shrinkToFit="false" indent="2"/>
      <protection hidden="false"/>
    </xf>
    <xf xfId="0" fontId="12" numFmtId="0" fillId="0" borderId="31" applyFont="1" applyNumberFormat="0" applyFill="0" applyBorder="1" applyAlignment="1" applyProtection="true">
      <alignment horizontal="left" vertical="center" textRotation="0" wrapText="true" shrinkToFit="false"/>
      <protection hidden="false"/>
    </xf>
    <xf xfId="0" fontId="3" numFmtId="0" fillId="0" borderId="17" applyFont="1" applyNumberFormat="0" applyFill="0" applyBorder="1" applyAlignment="1" applyProtection="true">
      <alignment horizontal="center" vertical="bottom" textRotation="0" wrapText="false" shrinkToFit="false"/>
      <protection hidden="false"/>
    </xf>
    <xf xfId="0" fontId="1" numFmtId="0" fillId="2" borderId="0" applyFont="1" applyNumberFormat="0" applyFill="1" applyBorder="0" applyAlignment="1" applyProtection="true">
      <alignment horizontal="general" vertical="bottom" textRotation="0" wrapText="true" shrinkToFit="false"/>
      <protection hidden="false"/>
    </xf>
    <xf xfId="0" fontId="1" numFmtId="0" fillId="2" borderId="5" applyFont="1" applyNumberFormat="0" applyFill="1" applyBorder="1" applyAlignment="1" applyProtection="true">
      <alignment horizontal="center" vertical="bottom" textRotation="0" wrapText="true" shrinkToFit="false"/>
      <protection hidden="false"/>
    </xf>
    <xf xfId="0" fontId="1" numFmtId="0" fillId="2" borderId="0" applyFont="1" applyNumberFormat="0" applyFill="1" applyBorder="0" applyAlignment="1" applyProtection="true">
      <alignment horizontal="general" vertical="bottom" textRotation="0" wrapText="true" shrinkToFit="false"/>
      <protection hidden="false"/>
    </xf>
    <xf xfId="0" fontId="1" numFmtId="0" fillId="2" borderId="0" applyFont="1" applyNumberFormat="0" applyFill="1" applyBorder="0" applyAlignment="1" applyProtection="true">
      <alignment horizontal="general" vertical="bottom" textRotation="0" wrapText="true" shrinkToFit="false"/>
      <protection hidden="false"/>
    </xf>
    <xf xfId="0" fontId="11" numFmtId="0" fillId="0" borderId="2" applyFont="1" applyNumberFormat="0" applyFill="0" applyBorder="1" applyAlignment="1" applyProtection="true">
      <alignment horizontal="left" vertical="center" textRotation="0" wrapText="true" shrinkToFit="false" indent="1"/>
      <protection hidden="false"/>
    </xf>
    <xf xfId="0" fontId="1" numFmtId="0" fillId="2" borderId="0" applyFont="1" applyNumberFormat="0" applyFill="1" applyBorder="0" applyAlignment="1" applyProtection="true">
      <alignment horizontal="center" vertical="bottom" textRotation="0" wrapText="false" shrinkToFit="false"/>
      <protection hidden="false"/>
    </xf>
    <xf xfId="0" fontId="1" numFmtId="0" fillId="0" borderId="0" applyFont="1" applyNumberFormat="0" applyFill="0" applyBorder="0" applyAlignment="1" applyProtection="true">
      <alignment horizontal="center" vertical="bottom" textRotation="0" wrapText="false" shrinkToFit="false"/>
      <protection hidden="false"/>
    </xf>
    <xf xfId="0" fontId="1" numFmtId="0" fillId="0" borderId="5" applyFont="1" applyNumberFormat="0" applyFill="0" applyBorder="1" applyAlignment="1" applyProtection="true">
      <alignment horizontal="center" vertical="bottom" textRotation="0" wrapText="false" shrinkToFit="false"/>
      <protection hidden="false"/>
    </xf>
    <xf xfId="0" fontId="10" numFmtId="0" fillId="0" borderId="2" applyFont="1" applyNumberFormat="0" applyFill="0" applyBorder="1" applyAlignment="1" applyProtection="true">
      <alignment horizontal="left" vertical="center" textRotation="0" wrapText="true" shrinkToFit="false"/>
      <protection hidden="false"/>
    </xf>
    <xf xfId="0" fontId="10" numFmtId="0" fillId="0" borderId="9" applyFont="1" applyNumberFormat="0" applyFill="0" applyBorder="1" applyAlignment="1" applyProtection="true">
      <alignment horizontal="left" vertical="center" textRotation="0" wrapText="true" shrinkToFit="false"/>
      <protection hidden="false"/>
    </xf>
    <xf xfId="0" fontId="10" numFmtId="0" fillId="0" borderId="31" applyFont="1" applyNumberFormat="0" applyFill="0" applyBorder="1" applyAlignment="1" applyProtection="true">
      <alignment horizontal="left" vertical="center" textRotation="0" wrapText="true" shrinkToFit="false"/>
      <protection hidden="false"/>
    </xf>
    <xf xfId="0" fontId="1" numFmtId="0" fillId="0" borderId="0" applyFont="1" applyNumberFormat="0" applyFill="0" applyBorder="0" applyAlignment="1" applyProtection="true">
      <alignment horizontal="center" vertical="center" textRotation="0" wrapText="true" shrinkToFit="false"/>
      <protection hidden="false"/>
    </xf>
    <xf xfId="0" fontId="13" numFmtId="0" fillId="0" borderId="2" applyFont="1" applyNumberFormat="0" applyFill="0" applyBorder="1" applyAlignment="1" applyProtection="true">
      <alignment horizontal="left" vertical="center" textRotation="0" wrapText="true" shrinkToFit="false" indent="2"/>
      <protection hidden="false"/>
    </xf>
    <xf xfId="0" fontId="10" numFmtId="0" fillId="0" borderId="3" applyFont="1" applyNumberFormat="0" applyFill="0" applyBorder="1" applyAlignment="1" applyProtection="true">
      <alignment horizontal="left" vertical="center" textRotation="0" wrapText="true" shrinkToFit="false"/>
      <protection hidden="false"/>
    </xf>
    <xf xfId="0" fontId="11" numFmtId="0" fillId="0" borderId="3" applyFont="1" applyNumberFormat="0" applyFill="0" applyBorder="1" applyAlignment="1" applyProtection="true">
      <alignment horizontal="left" vertical="center" textRotation="0" wrapText="true" shrinkToFit="false" indent="4"/>
      <protection hidden="false"/>
    </xf>
    <xf xfId="0" fontId="10" numFmtId="0" fillId="0" borderId="38" applyFont="1" applyNumberFormat="0" applyFill="0" applyBorder="1" applyAlignment="1" applyProtection="true">
      <alignment horizontal="left" vertical="center" textRotation="0" wrapText="true" shrinkToFit="false"/>
      <protection hidden="false"/>
    </xf>
    <xf xfId="0" fontId="12" numFmtId="0" fillId="0" borderId="5" applyFont="1" applyNumberFormat="0" applyFill="0" applyBorder="1" applyAlignment="1" applyProtection="true">
      <alignment horizontal="left" vertical="center" textRotation="0" wrapText="true" shrinkToFit="false"/>
      <protection hidden="false"/>
    </xf>
    <xf xfId="0" fontId="1" numFmtId="0" fillId="0" borderId="2" applyFont="1" applyNumberFormat="0" applyFill="0" applyBorder="1" applyAlignment="1" applyProtection="true">
      <alignment horizontal="general" vertical="center" textRotation="0" wrapText="false" shrinkToFit="false"/>
      <protection hidden="false"/>
    </xf>
    <xf xfId="0" fontId="1" numFmtId="0" fillId="0" borderId="9" applyFont="1" applyNumberFormat="0" applyFill="0" applyBorder="1" applyAlignment="1" applyProtection="true">
      <alignment horizontal="general" vertical="center" textRotation="0" wrapText="false" shrinkToFit="false"/>
      <protection hidden="false"/>
    </xf>
    <xf xfId="0" fontId="14" numFmtId="0" fillId="2" borderId="3" applyFont="1" applyNumberFormat="0" applyFill="1" applyBorder="1" applyAlignment="1" applyProtection="true">
      <alignment horizontal="center" vertical="center" textRotation="0" wrapText="true" shrinkToFit="false"/>
      <protection hidden="false"/>
    </xf>
    <xf xfId="0" fontId="1" numFmtId="0" fillId="2" borderId="5" applyFont="1" applyNumberFormat="0" applyFill="1" applyBorder="1" applyAlignment="1" applyProtection="true">
      <alignment horizontal="center" vertical="center" textRotation="0" wrapText="true" shrinkToFit="false"/>
      <protection hidden="false"/>
    </xf>
    <xf xfId="0" fontId="2" numFmtId="14" fillId="0" borderId="12" applyFont="1" applyNumberFormat="1" applyFill="0" applyBorder="1" applyAlignment="1" applyProtection="true">
      <alignment horizontal="center" vertical="top" textRotation="0" wrapText="true" shrinkToFit="false"/>
      <protection hidden="false"/>
    </xf>
    <xf xfId="0" fontId="3" numFmtId="1" fillId="2" borderId="18" applyFont="1" applyNumberFormat="1" applyFill="1" applyBorder="1" applyAlignment="1" applyProtection="true">
      <alignment horizontal="center" vertical="top" textRotation="0" wrapText="true" shrinkToFit="false"/>
      <protection hidden="false"/>
    </xf>
    <xf xfId="0" fontId="2" numFmtId="14" fillId="2" borderId="16" applyFont="1" applyNumberFormat="1" applyFill="1" applyBorder="1" applyAlignment="1" applyProtection="true">
      <alignment horizontal="center" vertical="top" textRotation="0" wrapText="true" shrinkToFit="false"/>
      <protection hidden="false"/>
    </xf>
    <xf xfId="0" fontId="3" numFmtId="0" fillId="0" borderId="36" applyFont="1" applyNumberFormat="0" applyFill="0" applyBorder="1" applyAlignment="1" applyProtection="true">
      <alignment horizontal="center" vertical="top" textRotation="0" wrapText="true" shrinkToFit="false"/>
      <protection hidden="false"/>
    </xf>
    <xf xfId="0" fontId="3" numFmtId="0" fillId="2" borderId="37" applyFont="1" applyNumberFormat="0" applyFill="1" applyBorder="1" applyAlignment="1" applyProtection="true">
      <alignment horizontal="center" vertical="top" textRotation="0" wrapText="true" shrinkToFit="false"/>
      <protection hidden="false"/>
    </xf>
    <xf xfId="0" fontId="2" numFmtId="14" fillId="2" borderId="25" applyFont="1" applyNumberFormat="1" applyFill="1" applyBorder="1" applyAlignment="1" applyProtection="true">
      <alignment horizontal="center" vertical="top" textRotation="0" wrapText="true" shrinkToFit="false"/>
      <protection hidden="false"/>
    </xf>
    <xf xfId="0" fontId="2" numFmtId="14" fillId="2" borderId="12" applyFont="1" applyNumberFormat="1" applyFill="1" applyBorder="1" applyAlignment="1" applyProtection="true">
      <alignment horizontal="center" vertical="center" textRotation="0" wrapText="true" shrinkToFit="false"/>
      <protection hidden="false"/>
    </xf>
    <xf xfId="0" fontId="3" numFmtId="1" fillId="2" borderId="18" applyFont="1" applyNumberFormat="1" applyFill="1" applyBorder="1" applyAlignment="1" applyProtection="true">
      <alignment horizontal="center" vertical="center" textRotation="0" wrapText="true" shrinkToFit="false"/>
      <protection hidden="false"/>
    </xf>
    <xf xfId="0" fontId="2" numFmtId="14" fillId="2" borderId="16" applyFont="1" applyNumberFormat="1" applyFill="1" applyBorder="1" applyAlignment="1" applyProtection="true">
      <alignment horizontal="center" vertical="center" textRotation="0" wrapText="true" shrinkToFit="false"/>
      <protection hidden="false"/>
    </xf>
    <xf xfId="0" fontId="3" numFmtId="0" fillId="2" borderId="36" applyFont="1" applyNumberFormat="0" applyFill="1" applyBorder="1" applyAlignment="1" applyProtection="true">
      <alignment horizontal="center" vertical="center" textRotation="0" wrapText="true" shrinkToFit="false"/>
      <protection hidden="false"/>
    </xf>
    <xf xfId="0" fontId="3" numFmtId="0" fillId="2" borderId="37" applyFont="1" applyNumberFormat="0" applyFill="1" applyBorder="1" applyAlignment="1" applyProtection="true">
      <alignment horizontal="center" vertical="center" textRotation="0" wrapText="true" shrinkToFit="false"/>
      <protection hidden="false"/>
    </xf>
    <xf xfId="0" fontId="2" numFmtId="14" fillId="2" borderId="25" applyFont="1" applyNumberFormat="1" applyFill="1" applyBorder="1" applyAlignment="1" applyProtection="true">
      <alignment horizontal="center" vertical="center" textRotation="0" wrapText="true" shrinkToFit="false"/>
      <protection hidden="false"/>
    </xf>
    <xf xfId="0" fontId="3" numFmtId="0" fillId="2" borderId="35" applyFont="1" applyNumberFormat="0" applyFill="1" applyBorder="1" applyAlignment="1" applyProtection="true">
      <alignment horizontal="center" vertical="top" textRotation="0" wrapText="true" shrinkToFit="false"/>
      <protection hidden="false"/>
    </xf>
    <xf xfId="0" fontId="2" numFmtId="14" fillId="2" borderId="12" applyFont="1" applyNumberFormat="1" applyFill="1" applyBorder="1" applyAlignment="1" applyProtection="true">
      <alignment horizontal="center" vertical="top" textRotation="0" wrapText="true" shrinkToFit="false"/>
      <protection hidden="false"/>
    </xf>
    <xf xfId="0" fontId="3" numFmtId="0" fillId="0" borderId="18" applyFont="1" applyNumberFormat="0" applyFill="0" applyBorder="1" applyAlignment="1" applyProtection="true">
      <alignment horizontal="center" vertical="top" textRotation="0" wrapText="true" shrinkToFit="false"/>
      <protection hidden="false"/>
    </xf>
    <xf xfId="0" fontId="2" numFmtId="14" fillId="0" borderId="16" applyFont="1" applyNumberFormat="1" applyFill="0" applyBorder="1" applyAlignment="1" applyProtection="true">
      <alignment horizontal="center" vertical="top" textRotation="0" wrapText="true" shrinkToFit="false"/>
      <protection hidden="false"/>
    </xf>
    <xf xfId="0" fontId="2" numFmtId="14" fillId="0" borderId="25" applyFont="1" applyNumberFormat="1" applyFill="0" applyBorder="1" applyAlignment="1" applyProtection="true">
      <alignment horizontal="center" vertical="top" textRotation="0" wrapText="true" shrinkToFit="false"/>
      <protection hidden="false"/>
    </xf>
    <xf xfId="0" fontId="5" numFmtId="0" fillId="0" borderId="6" applyFont="1" applyNumberFormat="0" applyFill="0" applyBorder="1" applyAlignment="1" applyProtection="true">
      <alignment horizontal="center" vertical="bottom" textRotation="0" wrapText="false" shrinkToFit="false"/>
      <protection hidden="false"/>
    </xf>
    <xf xfId="0" fontId="10" numFmtId="0" fillId="0" borderId="2" applyFont="1" applyNumberFormat="0" applyFill="0" applyBorder="1" applyAlignment="1" applyProtection="true">
      <alignment horizontal="left" vertical="center" textRotation="0" wrapText="true" shrinkToFit="false" indent="8"/>
      <protection hidden="false"/>
    </xf>
    <xf xfId="0" fontId="11" numFmtId="0" fillId="0" borderId="9" applyFont="1" applyNumberFormat="0" applyFill="0" applyBorder="1" applyAlignment="1" applyProtection="true">
      <alignment horizontal="left" vertical="center" textRotation="0" wrapText="true" shrinkToFit="false" indent="4"/>
      <protection hidden="false"/>
    </xf>
    <xf xfId="0" fontId="1" numFmtId="0" fillId="2" borderId="3" applyFont="1" applyNumberFormat="0" applyFill="1" applyBorder="1" applyAlignment="1" applyProtection="true">
      <alignment horizontal="center" vertical="bottom" textRotation="0" wrapText="false" shrinkToFit="false"/>
      <protection hidden="false"/>
    </xf>
    <xf xfId="0" fontId="1" numFmtId="0" fillId="2" borderId="7" applyFont="1" applyNumberFormat="0" applyFill="1" applyBorder="1" applyAlignment="1" applyProtection="true">
      <alignment horizontal="center" vertical="bottom" textRotation="0" wrapText="false" shrinkToFit="false"/>
      <protection hidden="false"/>
    </xf>
    <xf xfId="0" fontId="1" numFmtId="0" fillId="2" borderId="0" applyFont="1" applyNumberFormat="0" applyFill="1" applyBorder="0" applyAlignment="1" applyProtection="true">
      <alignment horizontal="center" vertical="bottom" textRotation="0" wrapText="false" shrinkToFit="false"/>
      <protection hidden="false"/>
    </xf>
    <xf xfId="0" fontId="0" numFmtId="0" fillId="2" borderId="0" applyFont="0" applyNumberFormat="0" applyFill="1" applyBorder="0" applyAlignment="0" applyProtection="true">
      <alignment horizontal="general" vertical="bottom" textRotation="0" wrapText="false" shrinkToFit="false"/>
      <protection hidden="false"/>
    </xf>
    <xf xfId="0" fontId="1" numFmtId="0" fillId="2" borderId="2" applyFont="1" applyNumberFormat="0" applyFill="1" applyBorder="1" applyAlignment="1" applyProtection="true">
      <alignment horizontal="center" vertical="bottom" textRotation="0" wrapText="false" shrinkToFit="false"/>
      <protection hidden="false"/>
    </xf>
    <xf xfId="0" fontId="1" numFmtId="0" fillId="2" borderId="4" applyFont="1" applyNumberFormat="0" applyFill="1" applyBorder="1" applyAlignment="1" applyProtection="true">
      <alignment horizontal="center" vertical="bottom" textRotation="0" wrapText="false" shrinkToFit="false"/>
      <protection hidden="false"/>
    </xf>
    <xf xfId="0" fontId="1" numFmtId="0" fillId="2" borderId="3" applyFont="1" applyNumberFormat="0" applyFill="1" applyBorder="1" applyAlignment="1" applyProtection="true">
      <alignment horizontal="center" vertical="bottom" textRotation="0" wrapText="false" shrinkToFit="false"/>
      <protection hidden="false"/>
    </xf>
    <xf xfId="0" fontId="1" numFmtId="0" fillId="2" borderId="7" applyFont="1" applyNumberFormat="0" applyFill="1" applyBorder="1" applyAlignment="1" applyProtection="true">
      <alignment horizontal="center" vertical="bottom" textRotation="0" wrapText="false" shrinkToFit="false"/>
      <protection hidden="false"/>
    </xf>
    <xf xfId="0" fontId="1" numFmtId="0" fillId="2" borderId="0" applyFont="1" applyNumberFormat="0" applyFill="1" applyBorder="0" applyAlignment="1" applyProtection="true">
      <alignment horizontal="center" vertical="bottom" textRotation="0" wrapText="false" shrinkToFit="false"/>
      <protection hidden="false"/>
    </xf>
    <xf xfId="0" fontId="0" numFmtId="0" fillId="2" borderId="0" applyFont="0" applyNumberFormat="0" applyFill="1" applyBorder="0" applyAlignment="0" applyProtection="true">
      <alignment horizontal="general" vertical="bottom" textRotation="0" wrapText="false" shrinkToFit="false"/>
      <protection hidden="false"/>
    </xf>
    <xf xfId="0" fontId="1" numFmtId="0" fillId="9" borderId="10" applyFont="1" applyNumberFormat="0" applyFill="1" applyBorder="1" applyAlignment="1" applyProtection="true">
      <alignment horizontal="center" vertical="bottom" textRotation="0" wrapText="false" shrinkToFit="false"/>
      <protection hidden="false"/>
    </xf>
    <xf xfId="0" fontId="1" numFmtId="0" fillId="2" borderId="1" applyFont="1" applyNumberFormat="0" applyFill="1" applyBorder="1" applyAlignment="1" applyProtection="true">
      <alignment horizontal="center" vertical="bottom" textRotation="0" wrapText="false" shrinkToFit="false"/>
      <protection hidden="false"/>
    </xf>
    <xf xfId="0" fontId="1" numFmtId="0" fillId="2" borderId="2" applyFont="1" applyNumberFormat="0" applyFill="1" applyBorder="1" applyAlignment="1" applyProtection="true">
      <alignment horizontal="center" vertical="bottom" textRotation="0" wrapText="false" shrinkToFit="false"/>
      <protection hidden="false"/>
    </xf>
    <xf xfId="0" fontId="0" numFmtId="0" fillId="2" borderId="0" applyFont="0" applyNumberFormat="0" applyFill="1" applyBorder="0" applyAlignment="0" applyProtection="true">
      <alignment horizontal="general" vertical="bottom" textRotation="0" wrapText="false" shrinkToFit="false"/>
      <protection hidden="false"/>
    </xf>
    <xf xfId="0" fontId="0" numFmtId="0" fillId="2" borderId="0" applyFont="0" applyNumberFormat="0" applyFill="1" applyBorder="0" applyAlignment="0" applyProtection="true">
      <alignment horizontal="general" vertical="bottom" textRotation="0" wrapText="false" shrinkToFit="false"/>
      <protection hidden="false"/>
    </xf>
    <xf xfId="0" fontId="1" numFmtId="0" fillId="3" borderId="6" applyFont="1" applyNumberFormat="0" applyFill="1" applyBorder="1" applyAlignment="1" applyProtection="true">
      <alignment horizontal="center" vertical="center" textRotation="0" wrapText="true" shrinkToFit="false"/>
      <protection hidden="false"/>
    </xf>
    <xf xfId="0" fontId="7" numFmtId="0" fillId="2" borderId="8" applyFont="1" applyNumberFormat="0" applyFill="1" applyBorder="1" applyAlignment="1" applyProtection="true">
      <alignment horizontal="center" vertical="bottom" textRotation="0" wrapText="false" shrinkToFit="false"/>
      <protection hidden="false"/>
    </xf>
    <xf xfId="0" fontId="5" numFmtId="0" fillId="5" borderId="11" applyFont="1" applyNumberFormat="0" applyFill="1" applyBorder="1" applyAlignment="1" applyProtection="true">
      <alignment horizontal="center" vertical="bottom" textRotation="0" wrapText="false" shrinkToFit="false"/>
      <protection hidden="false"/>
    </xf>
    <xf xfId="0" fontId="1" numFmtId="0" fillId="4" borderId="3" applyFont="1" applyNumberFormat="0" applyFill="1" applyBorder="1" applyAlignment="1" applyProtection="true">
      <alignment horizontal="center" vertical="bottom" textRotation="0" wrapText="false" shrinkToFit="false"/>
      <protection hidden="false"/>
    </xf>
    <xf xfId="0" fontId="1" numFmtId="0" fillId="4" borderId="0" applyFont="1" applyNumberFormat="0" applyFill="1" applyBorder="0" applyAlignment="1" applyProtection="true">
      <alignment horizontal="center" vertical="bottom" textRotation="0" wrapText="false" shrinkToFit="false"/>
      <protection hidden="false"/>
    </xf>
    <xf xfId="0" fontId="1" numFmtId="0" fillId="2" borderId="5" applyFont="1" applyNumberFormat="0" applyFill="1" applyBorder="1" applyAlignment="1" applyProtection="true">
      <alignment horizontal="center" vertical="bottom" textRotation="0" wrapText="false" shrinkToFit="false"/>
      <protection hidden="false"/>
    </xf>
    <xf xfId="0" fontId="5" numFmtId="0" fillId="5" borderId="11" applyFont="1" applyNumberFormat="0" applyFill="1" applyBorder="1" applyAlignment="1" applyProtection="true">
      <alignment horizontal="center" vertical="bottom" textRotation="0" wrapText="false" shrinkToFit="false"/>
      <protection hidden="false"/>
    </xf>
    <xf xfId="0" fontId="1" numFmtId="0" fillId="2" borderId="3" applyFont="1" applyNumberFormat="0" applyFill="1" applyBorder="1" applyAlignment="1" applyProtection="true">
      <alignment horizontal="center" vertical="bottom" textRotation="0" wrapText="false" shrinkToFit="false"/>
      <protection hidden="false"/>
    </xf>
    <xf xfId="0" fontId="5" numFmtId="0" fillId="2" borderId="7" applyFont="1" applyNumberFormat="0" applyFill="1" applyBorder="1" applyAlignment="1" applyProtection="true">
      <alignment horizontal="center" vertical="bottom" textRotation="0" wrapText="false" shrinkToFit="false"/>
      <protection hidden="false"/>
    </xf>
    <xf xfId="0" fontId="1" numFmtId="0" fillId="2" borderId="4" applyFont="1" applyNumberFormat="0" applyFill="1" applyBorder="1" applyAlignment="1" applyProtection="true">
      <alignment horizontal="center" vertical="bottom" textRotation="0" wrapText="false" shrinkToFit="false"/>
      <protection hidden="false"/>
    </xf>
    <xf xfId="0" fontId="5" numFmtId="0" fillId="2" borderId="0" applyFont="1" applyNumberFormat="0" applyFill="1" applyBorder="0" applyAlignment="1" applyProtection="true">
      <alignment horizontal="center" vertical="bottom" textRotation="0" wrapText="false" shrinkToFit="false"/>
      <protection hidden="false"/>
    </xf>
    <xf xfId="0" fontId="5" numFmtId="0" fillId="5" borderId="8" applyFont="1" applyNumberFormat="0" applyFill="1" applyBorder="1" applyAlignment="1" applyProtection="true">
      <alignment horizontal="center" vertical="bottom" textRotation="0" wrapText="false" shrinkToFit="false"/>
      <protection hidden="false"/>
    </xf>
    <xf xfId="0" fontId="2" numFmtId="0" fillId="2" borderId="4" applyFont="1" applyNumberFormat="0" applyFill="1" applyBorder="1" applyAlignment="1" applyProtection="true">
      <alignment horizontal="center" vertical="bottom" textRotation="0" wrapText="false" shrinkToFit="false"/>
      <protection hidden="false"/>
    </xf>
    <xf xfId="0" fontId="1" numFmtId="0" fillId="2" borderId="2" applyFont="1" applyNumberFormat="0" applyFill="1" applyBorder="1" applyAlignment="1" applyProtection="true">
      <alignment horizontal="center" vertical="bottom" textRotation="0" wrapText="false" shrinkToFit="false"/>
      <protection hidden="false"/>
    </xf>
    <xf xfId="0" fontId="0" numFmtId="0" fillId="2" borderId="0" applyFont="0" applyNumberFormat="0" applyFill="1" applyBorder="0" applyAlignment="0" applyProtection="true">
      <alignment horizontal="general" vertical="bottom" textRotation="0" wrapText="false" shrinkToFit="false"/>
      <protection hidden="false"/>
    </xf>
    <xf xfId="0" fontId="1" numFmtId="0" fillId="2" borderId="2" applyFont="1" applyNumberFormat="0" applyFill="1" applyBorder="1" applyAlignment="1" applyProtection="true">
      <alignment horizontal="center" vertical="bottom" textRotation="0" wrapText="false" shrinkToFit="false"/>
      <protection hidden="false"/>
    </xf>
    <xf xfId="0" fontId="1" numFmtId="0" fillId="2" borderId="0" applyFont="1" applyNumberFormat="0" applyFill="1" applyBorder="0" applyAlignment="1" applyProtection="true">
      <alignment horizontal="center" vertical="bottom" textRotation="0" wrapText="false" shrinkToFit="false"/>
      <protection hidden="false"/>
    </xf>
    <xf xfId="0" fontId="5" numFmtId="0" fillId="2" borderId="0" applyFont="1" applyNumberFormat="0" applyFill="1" applyBorder="0" applyAlignment="1" applyProtection="true">
      <alignment horizontal="center" vertical="bottom" textRotation="0" wrapText="false" shrinkToFit="false"/>
      <protection hidden="false"/>
    </xf>
    <xf xfId="0" fontId="1" numFmtId="0" fillId="2" borderId="0" applyFont="1" applyNumberFormat="0" applyFill="1" applyBorder="0" applyAlignment="0" applyProtection="true">
      <alignment horizontal="general" vertical="bottom" textRotation="0" wrapText="false" shrinkToFit="false"/>
      <protection hidden="false"/>
    </xf>
    <xf xfId="0" fontId="5" numFmtId="0" fillId="0" borderId="0" applyFont="1" applyNumberFormat="0" applyFill="0" applyBorder="0" applyAlignment="1" applyProtection="true">
      <alignment horizontal="center" vertical="bottom" textRotation="0" wrapText="false" shrinkToFit="false"/>
      <protection hidden="false"/>
    </xf>
    <xf xfId="0" fontId="10" numFmtId="0" fillId="0" borderId="32" applyFont="1" applyNumberFormat="0" applyFill="0" applyBorder="1" applyAlignment="1" applyProtection="true">
      <alignment horizontal="left" vertical="center" textRotation="0" wrapText="true" shrinkToFit="false"/>
      <protection hidden="false"/>
    </xf>
    <xf xfId="0" fontId="7" numFmtId="0" fillId="2" borderId="6" applyFont="1" applyNumberFormat="0" applyFill="1" applyBorder="1" applyAlignment="1" applyProtection="true">
      <alignment horizontal="center" vertical="bottom" textRotation="0" wrapText="false" shrinkToFit="false"/>
      <protection hidden="false"/>
    </xf>
    <xf xfId="0" fontId="5" numFmtId="0" fillId="0" borderId="17" applyFont="1" applyNumberFormat="0" applyFill="0" applyBorder="1" applyAlignment="1" applyProtection="true">
      <alignment horizontal="center" vertical="bottom" textRotation="0" wrapText="false" shrinkToFit="false"/>
      <protection hidden="false"/>
    </xf>
    <xf xfId="0" fontId="1" numFmtId="0" fillId="2" borderId="0" applyFont="1" applyNumberFormat="0" applyFill="1" applyBorder="0" applyAlignment="1" applyProtection="true">
      <alignment horizontal="center" vertical="bottom" textRotation="0" wrapText="false" shrinkToFit="false"/>
      <protection hidden="false"/>
    </xf>
    <xf xfId="0" fontId="5" numFmtId="0" fillId="5" borderId="5" applyFont="1" applyNumberFormat="0" applyFill="1" applyBorder="1" applyAlignment="1" applyProtection="true">
      <alignment horizontal="center" vertical="bottom" textRotation="0" wrapText="false" shrinkToFit="false"/>
      <protection hidden="false"/>
    </xf>
    <xf xfId="0" fontId="7" numFmtId="0" fillId="2" borderId="1" applyFont="1" applyNumberFormat="0" applyFill="1" applyBorder="1" applyAlignment="1" applyProtection="true">
      <alignment horizontal="center" vertical="bottom" textRotation="0" wrapText="false" shrinkToFit="false"/>
      <protection hidden="false"/>
    </xf>
    <xf xfId="0" fontId="1" numFmtId="0" fillId="2" borderId="9" applyFont="1" applyNumberFormat="0" applyFill="1" applyBorder="1" applyAlignment="1" applyProtection="true">
      <alignment horizontal="center" vertical="bottom" textRotation="0" wrapText="false" shrinkToFit="false"/>
      <protection hidden="false"/>
    </xf>
    <xf xfId="0" fontId="7" numFmtId="0" fillId="2" borderId="2" applyFont="1" applyNumberFormat="0" applyFill="1" applyBorder="1" applyAlignment="1" applyProtection="true">
      <alignment horizontal="center" vertical="bottom" textRotation="0" wrapText="false" shrinkToFit="false"/>
      <protection hidden="false"/>
    </xf>
    <xf xfId="0" fontId="2" numFmtId="0" fillId="2" borderId="18" applyFont="1" applyNumberFormat="0" applyFill="1" applyBorder="1" applyAlignment="1" applyProtection="true">
      <alignment horizontal="center" vertical="center" textRotation="0" wrapText="true" shrinkToFit="false"/>
      <protection hidden="false"/>
    </xf>
    <xf xfId="0" fontId="2" numFmtId="0" fillId="2" borderId="37" applyFont="1" applyNumberFormat="0" applyFill="1" applyBorder="1" applyAlignment="1" applyProtection="true">
      <alignment horizontal="center" vertical="center" textRotation="0" wrapText="true" shrinkToFit="false"/>
      <protection hidden="false"/>
    </xf>
    <xf xfId="0" fontId="10" numFmtId="0" fillId="0" borderId="3" applyFont="1" applyNumberFormat="0" applyFill="0" applyBorder="1" applyAlignment="1" applyProtection="true">
      <alignment horizontal="left" vertical="center" textRotation="0" wrapText="true" shrinkToFit="false" indent="4"/>
      <protection hidden="false"/>
    </xf>
    <xf xfId="0" fontId="10" numFmtId="0" fillId="0" borderId="3" applyFont="1" applyNumberFormat="0" applyFill="0" applyBorder="1" applyAlignment="1" applyProtection="true">
      <alignment horizontal="left" vertical="center" textRotation="0" wrapText="false" shrinkToFit="false"/>
      <protection hidden="false"/>
    </xf>
    <xf xfId="0" fontId="10" numFmtId="0" fillId="0" borderId="0" applyFont="1" applyNumberFormat="0" applyFill="0" applyBorder="0" applyAlignment="1" applyProtection="true">
      <alignment horizontal="left" vertical="center" textRotation="0" wrapText="false" shrinkToFit="false" indent="4"/>
      <protection hidden="false"/>
    </xf>
    <xf xfId="0" fontId="11" numFmtId="0" fillId="0" borderId="0" applyFont="1" applyNumberFormat="0" applyFill="0" applyBorder="0" applyAlignment="1" applyProtection="true">
      <alignment horizontal="left" vertical="center" textRotation="0" wrapText="false" shrinkToFit="false" indent="8"/>
      <protection hidden="false"/>
    </xf>
    <xf xfId="0" fontId="13" numFmtId="0" fillId="0" borderId="0" applyFont="1" applyNumberFormat="0" applyFill="0" applyBorder="0" applyAlignment="1" applyProtection="true">
      <alignment horizontal="left" vertical="center" textRotation="0" wrapText="false" shrinkToFit="false" indent="8"/>
      <protection hidden="false"/>
    </xf>
    <xf xfId="0" fontId="12" numFmtId="0" fillId="0" borderId="0" applyFont="1" applyNumberFormat="0" applyFill="0" applyBorder="0" applyAlignment="1" applyProtection="true">
      <alignment horizontal="left" vertical="center" textRotation="0" wrapText="false" shrinkToFit="false" indent="4"/>
      <protection hidden="false"/>
    </xf>
    <xf xfId="0" fontId="10" numFmtId="0" fillId="0" borderId="0" applyFont="1" applyNumberFormat="0" applyFill="0" applyBorder="0" applyAlignment="1" applyProtection="true">
      <alignment horizontal="left" vertical="center" textRotation="0" wrapText="true" shrinkToFit="false" indent="4"/>
      <protection hidden="false"/>
    </xf>
    <xf xfId="0" fontId="11" numFmtId="0" fillId="0" borderId="0" applyFont="1" applyNumberFormat="0" applyFill="0" applyBorder="0" applyAlignment="1" applyProtection="true">
      <alignment horizontal="left" vertical="center" textRotation="0" wrapText="true" shrinkToFit="false" indent="8"/>
      <protection hidden="false"/>
    </xf>
    <xf xfId="0" fontId="11" numFmtId="0" fillId="0" borderId="3" applyFont="1" applyNumberFormat="0" applyFill="0" applyBorder="1" applyAlignment="1" applyProtection="true">
      <alignment horizontal="left" vertical="center" textRotation="0" wrapText="true" shrinkToFit="false" indent="6"/>
      <protection hidden="false"/>
    </xf>
    <xf xfId="0" fontId="10" numFmtId="0" fillId="0" borderId="3" applyFont="1" applyNumberFormat="0" applyFill="0" applyBorder="1" applyAlignment="1" applyProtection="true">
      <alignment horizontal="left" vertical="center" textRotation="0" wrapText="true" shrinkToFit="false" indent="8"/>
      <protection hidden="false"/>
    </xf>
    <xf xfId="0" fontId="11" numFmtId="0" fillId="0" borderId="2" applyFont="1" applyNumberFormat="0" applyFill="0" applyBorder="1" applyAlignment="1" applyProtection="true">
      <alignment horizontal="left" vertical="center" textRotation="0" wrapText="true" shrinkToFit="false" indent="6"/>
      <protection hidden="false"/>
    </xf>
    <xf xfId="0" fontId="12" numFmtId="0" fillId="0" borderId="0" applyFont="1" applyNumberFormat="0" applyFill="0" applyBorder="0" applyAlignment="1" applyProtection="true">
      <alignment horizontal="left" vertical="center" textRotation="0" wrapText="false" shrinkToFit="false" indent="5"/>
      <protection hidden="false"/>
    </xf>
    <xf xfId="0" fontId="1" numFmtId="9" fillId="2" borderId="13" applyFont="1" applyNumberFormat="1" applyFill="1" applyBorder="1" applyAlignment="1" applyProtection="true">
      <alignment horizontal="center" vertical="center" textRotation="0" wrapText="false" shrinkToFit="false"/>
      <protection hidden="false"/>
    </xf>
    <xf xfId="0" fontId="3" numFmtId="0" fillId="2" borderId="22" applyFont="1" applyNumberFormat="0" applyFill="1" applyBorder="1" applyAlignment="1" applyProtection="true">
      <alignment horizontal="general" vertical="center" textRotation="0" wrapText="false" shrinkToFit="false"/>
      <protection hidden="false"/>
    </xf>
    <xf xfId="0" fontId="0" numFmtId="0" fillId="2" borderId="3" applyFont="0" applyNumberFormat="0" applyFill="1" applyBorder="1" applyAlignment="1" applyProtection="true">
      <alignment horizontal="general" vertical="center" textRotation="0" wrapText="false" shrinkToFit="false"/>
      <protection hidden="false"/>
    </xf>
    <xf xfId="0" fontId="0" numFmtId="0" fillId="2" borderId="0" applyFont="0" applyNumberFormat="0" applyFill="1" applyBorder="0" applyAlignment="1" applyProtection="true">
      <alignment horizontal="general" vertical="center" textRotation="0" wrapText="false" shrinkToFit="false"/>
      <protection hidden="false"/>
    </xf>
    <xf xfId="0" fontId="0" numFmtId="0" fillId="2" borderId="7" applyFont="0" applyNumberFormat="0" applyFill="1" applyBorder="1" applyAlignment="1" applyProtection="true">
      <alignment horizontal="general" vertical="center" textRotation="0" wrapText="false" shrinkToFit="false"/>
      <protection hidden="false"/>
    </xf>
    <xf xfId="0" fontId="2" numFmtId="0" fillId="2" borderId="3" applyFont="1" applyNumberFormat="0" applyFill="1" applyBorder="1" applyAlignment="1" applyProtection="true">
      <alignment horizontal="center" vertical="center" textRotation="0" wrapText="true" shrinkToFit="false"/>
      <protection hidden="false"/>
    </xf>
    <xf xfId="0" fontId="2" numFmtId="14" fillId="2" borderId="0" applyFont="1" applyNumberFormat="1" applyFill="1" applyBorder="0" applyAlignment="1" applyProtection="true">
      <alignment horizontal="center" vertical="center" textRotation="0" wrapText="true" shrinkToFit="false"/>
      <protection hidden="false"/>
    </xf>
    <xf xfId="0" fontId="2" numFmtId="0" fillId="2" borderId="0" applyFont="1" applyNumberFormat="0" applyFill="1" applyBorder="0" applyAlignment="1" applyProtection="true">
      <alignment horizontal="left" vertical="center" textRotation="0" wrapText="true" shrinkToFit="false"/>
      <protection hidden="false"/>
    </xf>
    <xf xfId="0" fontId="2" numFmtId="0" fillId="2" borderId="7" applyFont="1" applyNumberFormat="0" applyFill="1" applyBorder="1" applyAlignment="1" applyProtection="true">
      <alignment horizontal="left" vertical="center" textRotation="0" wrapText="true" shrinkToFit="false"/>
      <protection hidden="false"/>
    </xf>
    <xf xfId="0" fontId="3" numFmtId="0" fillId="2" borderId="18" applyFont="1" applyNumberFormat="0" applyFill="1" applyBorder="1" applyAlignment="1" applyProtection="true">
      <alignment horizontal="center" vertical="center" textRotation="0" wrapText="true" shrinkToFit="false"/>
      <protection hidden="false"/>
    </xf>
    <xf xfId="0" fontId="3" numFmtId="0" fillId="2" borderId="5" applyFont="1" applyNumberFormat="0" applyFill="1" applyBorder="1" applyAlignment="1" applyProtection="true">
      <alignment horizontal="center" vertical="center" textRotation="0" wrapText="false" shrinkToFit="false"/>
      <protection hidden="false"/>
    </xf>
    <xf xfId="0" fontId="3" numFmtId="0" fillId="2" borderId="19" applyFont="1" applyNumberFormat="0" applyFill="1" applyBorder="1" applyAlignment="1" applyProtection="true">
      <alignment horizontal="center" vertical="center" textRotation="0" wrapText="false" shrinkToFit="false"/>
      <protection hidden="false"/>
    </xf>
    <xf xfId="0" fontId="3" numFmtId="0" fillId="2" borderId="39" applyFont="1" applyNumberFormat="0" applyFill="1" applyBorder="1" applyAlignment="1" applyProtection="true">
      <alignment horizontal="center" vertical="center" textRotation="0" wrapText="false" shrinkToFit="false"/>
      <protection hidden="false"/>
    </xf>
    <xf xfId="0" fontId="3" numFmtId="0" fillId="2" borderId="3" applyFont="1" applyNumberFormat="0" applyFill="1" applyBorder="1" applyAlignment="1" applyProtection="true">
      <alignment horizontal="center" vertical="center" textRotation="0" wrapText="false" shrinkToFit="false"/>
      <protection hidden="false"/>
    </xf>
    <xf xfId="0" fontId="3" numFmtId="0" fillId="2" borderId="0" applyFont="1" applyNumberFormat="0" applyFill="1" applyBorder="0" applyAlignment="1" applyProtection="true">
      <alignment horizontal="center" vertical="center" textRotation="0" wrapText="false" shrinkToFit="false"/>
      <protection hidden="false"/>
    </xf>
    <xf xfId="0" fontId="3" numFmtId="0" fillId="2" borderId="7" applyFont="1" applyNumberFormat="0" applyFill="1" applyBorder="1" applyAlignment="1" applyProtection="true">
      <alignment horizontal="center" vertical="center" textRotation="0" wrapText="false" shrinkToFit="false"/>
      <protection hidden="false"/>
    </xf>
    <xf xfId="0" fontId="2" numFmtId="0" fillId="2" borderId="40" applyFont="1" applyNumberFormat="0" applyFill="1" applyBorder="1" applyAlignment="1" applyProtection="true">
      <alignment horizontal="center" vertical="center" textRotation="0" wrapText="true" shrinkToFit="false"/>
      <protection hidden="false"/>
    </xf>
    <xf xfId="0" fontId="2" numFmtId="14" fillId="2" borderId="26" applyFont="1" applyNumberFormat="1" applyFill="1" applyBorder="1" applyAlignment="1" applyProtection="true">
      <alignment horizontal="center" vertical="center" textRotation="0" wrapText="true" shrinkToFit="false"/>
      <protection hidden="false"/>
    </xf>
    <xf xfId="0" fontId="2" numFmtId="0" fillId="0" borderId="18" applyFont="1" applyNumberFormat="0" applyFill="0" applyBorder="1" applyAlignment="1" applyProtection="true">
      <alignment horizontal="center" vertical="center" textRotation="0" wrapText="true" shrinkToFit="false"/>
      <protection hidden="false"/>
    </xf>
    <xf xfId="0" fontId="2" numFmtId="14" fillId="0" borderId="16" applyFont="1" applyNumberFormat="1" applyFill="0" applyBorder="1" applyAlignment="1" applyProtection="true">
      <alignment horizontal="center" vertical="center" textRotation="0" wrapText="true" shrinkToFit="false"/>
      <protection hidden="false"/>
    </xf>
    <xf xfId="0" fontId="2" numFmtId="0" fillId="0" borderId="37" applyFont="1" applyNumberFormat="0" applyFill="0" applyBorder="1" applyAlignment="1" applyProtection="true">
      <alignment horizontal="center" vertical="center" textRotation="0" wrapText="true" shrinkToFit="false"/>
      <protection hidden="false"/>
    </xf>
    <xf xfId="0" fontId="2" numFmtId="14" fillId="0" borderId="25" applyFont="1" applyNumberFormat="1" applyFill="0" applyBorder="1" applyAlignment="1" applyProtection="true">
      <alignment horizontal="center" vertical="center" textRotation="0" wrapText="true" shrinkToFit="false"/>
      <protection hidden="false"/>
    </xf>
    <xf xfId="0" fontId="0" numFmtId="0" fillId="0" borderId="3" applyFont="0" applyNumberFormat="0" applyFill="0" applyBorder="1" applyAlignment="1" applyProtection="true">
      <alignment horizontal="general" vertical="center" textRotation="0" wrapText="false" shrinkToFit="false"/>
      <protection hidden="false"/>
    </xf>
    <xf xfId="0" fontId="0" numFmtId="0" fillId="0" borderId="0" applyFont="0" applyNumberFormat="0" applyFill="0" applyBorder="0" applyAlignment="1" applyProtection="true">
      <alignment horizontal="general" vertical="center" textRotation="0" wrapText="false" shrinkToFit="false"/>
      <protection hidden="false"/>
    </xf>
    <xf xfId="0" fontId="0" numFmtId="0" fillId="0" borderId="7" applyFont="0" applyNumberFormat="0" applyFill="0" applyBorder="1" applyAlignment="1" applyProtection="true">
      <alignment horizontal="general" vertical="center" textRotation="0" wrapText="false" shrinkToFit="false"/>
      <protection hidden="false"/>
    </xf>
    <xf xfId="0" fontId="0" numFmtId="0" fillId="2" borderId="0" applyFont="0" applyNumberFormat="0" applyFill="1" applyBorder="0" applyAlignment="1" applyProtection="true">
      <alignment horizontal="general" vertical="center" textRotation="0" wrapText="false" shrinkToFit="false"/>
      <protection hidden="false"/>
    </xf>
    <xf xfId="0" fontId="1" numFmtId="0" fillId="0" borderId="4" applyFont="1" applyNumberFormat="0" applyFill="0" applyBorder="1" applyAlignment="1" applyProtection="true">
      <alignment horizontal="center" vertical="bottom" textRotation="0" wrapText="false" shrinkToFit="false"/>
      <protection hidden="false"/>
    </xf>
    <xf xfId="0" fontId="10" numFmtId="0" fillId="0" borderId="2" applyFont="1" applyNumberFormat="0" applyFill="0" applyBorder="1" applyAlignment="1" applyProtection="true">
      <alignment horizontal="left" vertical="center" textRotation="0" wrapText="false" shrinkToFit="false" indent="8"/>
      <protection hidden="false"/>
    </xf>
    <xf xfId="0" fontId="11" numFmtId="0" fillId="0" borderId="9" applyFont="1" applyNumberFormat="0" applyFill="0" applyBorder="1" applyAlignment="1" applyProtection="true">
      <alignment horizontal="left" vertical="center" textRotation="0" wrapText="false" shrinkToFit="false" indent="4"/>
      <protection hidden="false"/>
    </xf>
    <xf xfId="0" fontId="1" numFmtId="0" fillId="0" borderId="1" applyFont="1" applyNumberFormat="0" applyFill="0" applyBorder="1" applyAlignment="1" applyProtection="true">
      <alignment horizontal="center" vertical="bottom" textRotation="0" wrapText="false" shrinkToFit="false"/>
      <protection hidden="false"/>
    </xf>
    <xf xfId="0" fontId="10" numFmtId="0" fillId="0" borderId="0" applyFont="1" applyNumberFormat="0" applyFill="0" applyBorder="0" applyAlignment="1" applyProtection="true">
      <alignment horizontal="left" vertical="center" textRotation="0" wrapText="false" shrinkToFit="false" indent="4"/>
      <protection hidden="false"/>
    </xf>
    <xf xfId="0" fontId="11" numFmtId="0" fillId="0" borderId="0" applyFont="1" applyNumberFormat="0" applyFill="0" applyBorder="0" applyAlignment="1" applyProtection="true">
      <alignment horizontal="left" vertical="center" textRotation="0" wrapText="false" shrinkToFit="false" indent="8"/>
      <protection hidden="false"/>
    </xf>
    <xf xfId="0" fontId="13" numFmtId="0" fillId="0" borderId="0" applyFont="1" applyNumberFormat="0" applyFill="0" applyBorder="0" applyAlignment="1" applyProtection="true">
      <alignment horizontal="left" vertical="center" textRotation="0" wrapText="false" shrinkToFit="false" indent="8"/>
      <protection hidden="false"/>
    </xf>
    <xf xfId="0" fontId="12" numFmtId="0" fillId="0" borderId="0" applyFont="1" applyNumberFormat="0" applyFill="0" applyBorder="0" applyAlignment="1" applyProtection="true">
      <alignment horizontal="left" vertical="center" textRotation="0" wrapText="false" shrinkToFit="false" indent="4"/>
      <protection hidden="false"/>
    </xf>
    <xf xfId="0" fontId="3" numFmtId="0" fillId="2" borderId="3" applyFont="1" applyNumberFormat="0" applyFill="1" applyBorder="1" applyAlignment="1" applyProtection="true">
      <alignment horizontal="general" vertical="top" textRotation="0" wrapText="true" shrinkToFit="false"/>
      <protection hidden="false"/>
    </xf>
    <xf xfId="0" fontId="3" numFmtId="0" fillId="2" borderId="0" applyFont="1" applyNumberFormat="0" applyFill="1" applyBorder="0" applyAlignment="1" applyProtection="true">
      <alignment horizontal="general" vertical="top" textRotation="0" wrapText="true" shrinkToFit="false"/>
      <protection hidden="false"/>
    </xf>
    <xf xfId="0" fontId="1" numFmtId="0" fillId="3" borderId="2" applyFont="1" applyNumberFormat="0" applyFill="1" applyBorder="1" applyAlignment="1" applyProtection="true">
      <alignment horizontal="center" vertical="bottom" textRotation="0" wrapText="false" shrinkToFit="false"/>
      <protection hidden="false"/>
    </xf>
    <xf xfId="0" fontId="12" numFmtId="0" fillId="0" borderId="31" applyFont="1" applyNumberFormat="0" applyFill="0" applyBorder="1" applyAlignment="1" applyProtection="true">
      <alignment horizontal="left" vertical="center" textRotation="0" wrapText="false" shrinkToFit="false"/>
      <protection hidden="false"/>
    </xf>
    <xf xfId="0" fontId="1" numFmtId="0" fillId="4" borderId="0" applyFont="1" applyNumberFormat="0" applyFill="1" applyBorder="0" applyAlignment="1" applyProtection="true">
      <alignment horizontal="center" vertical="center" textRotation="0" wrapText="false" shrinkToFit="false"/>
      <protection hidden="false"/>
    </xf>
    <xf xfId="0" fontId="5" numFmtId="0" fillId="5" borderId="5" applyFont="1" applyNumberFormat="0" applyFill="1" applyBorder="1" applyAlignment="1" applyProtection="true">
      <alignment horizontal="center" vertical="bottom" textRotation="0" wrapText="false" shrinkToFit="false"/>
      <protection hidden="false"/>
    </xf>
    <xf xfId="0" fontId="5" numFmtId="0" fillId="5" borderId="8" applyFont="1" applyNumberFormat="0" applyFill="1" applyBorder="1" applyAlignment="1" applyProtection="true">
      <alignment horizontal="center" vertical="bottom" textRotation="0" wrapText="false" shrinkToFit="false"/>
      <protection hidden="false"/>
    </xf>
    <xf xfId="0" fontId="5" numFmtId="0" fillId="5" borderId="11" applyFont="1" applyNumberFormat="0" applyFill="1" applyBorder="1" applyAlignment="1" applyProtection="true">
      <alignment horizontal="center" vertical="bottom" textRotation="0" wrapText="false" shrinkToFit="false"/>
      <protection hidden="false"/>
    </xf>
    <xf xfId="0" fontId="1" numFmtId="0" fillId="2" borderId="12" applyFont="1" applyNumberFormat="0" applyFill="1" applyBorder="1" applyAlignment="1" applyProtection="true">
      <alignment horizontal="center" vertical="bottom" textRotation="0" wrapText="false" shrinkToFit="false"/>
      <protection hidden="true"/>
    </xf>
    <xf xfId="0" fontId="15" numFmtId="0" fillId="2" borderId="38" applyFont="1" applyNumberFormat="0" applyFill="1" applyBorder="1" applyAlignment="1" applyProtection="true">
      <alignment horizontal="center" vertical="center" textRotation="0" wrapText="true" shrinkToFit="false"/>
      <protection hidden="false"/>
    </xf>
    <xf xfId="0" fontId="1" numFmtId="0" fillId="2" borderId="2" applyFont="1" applyNumberFormat="0" applyFill="1" applyBorder="1" applyAlignment="1" applyProtection="true">
      <alignment horizontal="general" vertical="top" textRotation="0" wrapText="false" shrinkToFit="false"/>
      <protection hidden="false"/>
    </xf>
    <xf xfId="0" fontId="11" numFmtId="0" fillId="0" borderId="5" applyFont="1" applyNumberFormat="0" applyFill="0" applyBorder="1" applyAlignment="1" applyProtection="true">
      <alignment horizontal="left" vertical="center" textRotation="0" wrapText="true" shrinkToFit="false" indent="4"/>
      <protection hidden="false"/>
    </xf>
    <xf xfId="0" fontId="11" numFmtId="0" fillId="0" borderId="5" applyFont="1" applyNumberFormat="0" applyFill="0" applyBorder="1" applyAlignment="1" applyProtection="true">
      <alignment horizontal="left" vertical="center" textRotation="0" wrapText="true" shrinkToFit="false" indent="2"/>
      <protection hidden="false"/>
    </xf>
    <xf xfId="0" fontId="3" numFmtId="0" fillId="2" borderId="24" applyFont="1" applyNumberFormat="0" applyFill="1" applyBorder="1" applyAlignment="1" applyProtection="true">
      <alignment horizontal="center" vertical="top" textRotation="0" wrapText="true" shrinkToFit="false"/>
      <protection hidden="false"/>
    </xf>
    <xf xfId="0" fontId="1" numFmtId="0" fillId="2" borderId="21" applyFont="1" applyNumberFormat="0" applyFill="1" applyBorder="1" applyAlignment="0" applyProtection="true">
      <alignment horizontal="general" vertical="bottom" textRotation="0" wrapText="false" shrinkToFit="false"/>
      <protection locked="false" hidden="false"/>
    </xf>
    <xf xfId="0" fontId="3" numFmtId="0" fillId="2" borderId="14" applyFont="1" applyNumberFormat="0" applyFill="1" applyBorder="1" applyAlignment="1" applyProtection="true">
      <alignment horizontal="center" vertical="top" textRotation="0" wrapText="true" shrinkToFit="false"/>
      <protection locked="false" hidden="false"/>
    </xf>
    <xf xfId="0" fontId="12" numFmtId="0" fillId="0" borderId="9" applyFont="1" applyNumberFormat="0" applyFill="0" applyBorder="1" applyAlignment="1" applyProtection="true">
      <alignment horizontal="left" vertical="center" textRotation="0" wrapText="true" shrinkToFit="false" indent="8"/>
      <protection hidden="false"/>
    </xf>
    <xf xfId="0" fontId="13" numFmtId="0" fillId="0" borderId="2" applyFont="1" applyNumberFormat="0" applyFill="0" applyBorder="1" applyAlignment="1" applyProtection="true">
      <alignment horizontal="left" vertical="center" textRotation="0" wrapText="false" shrinkToFit="false" indent="4"/>
      <protection hidden="false"/>
    </xf>
    <xf xfId="0" fontId="5" numFmtId="0" fillId="2" borderId="6" applyFont="1" applyNumberFormat="0" applyFill="1" applyBorder="1" applyAlignment="0" applyProtection="true">
      <alignment horizontal="general" vertical="bottom" textRotation="0" wrapText="false" shrinkToFit="false"/>
      <protection hidden="false"/>
    </xf>
    <xf xfId="0" fontId="3" numFmtId="0" fillId="8" borderId="8" applyFont="1" applyNumberFormat="0" applyFill="1" applyBorder="1" applyAlignment="1" applyProtection="true">
      <alignment horizontal="center" vertical="top" textRotation="0" wrapText="true" shrinkToFit="false"/>
      <protection hidden="false"/>
    </xf>
    <xf xfId="0" fontId="0" numFmtId="0" fillId="2" borderId="9" applyFont="0" applyNumberFormat="0" applyFill="1" applyBorder="1" applyAlignment="0" applyProtection="true">
      <alignment horizontal="general" vertical="bottom" textRotation="0" wrapText="false" shrinkToFit="false"/>
      <protection hidden="false"/>
    </xf>
    <xf xfId="0" fontId="1" numFmtId="0" fillId="4" borderId="3" applyFont="1" applyNumberFormat="0" applyFill="1" applyBorder="1" applyAlignment="1" applyProtection="true">
      <alignment horizontal="center" vertical="bottom" textRotation="0" wrapText="false" shrinkToFit="false"/>
      <protection hidden="false"/>
    </xf>
    <xf xfId="0" fontId="1" numFmtId="0" fillId="4" borderId="0" applyFont="1" applyNumberFormat="0" applyFill="1" applyBorder="0" applyAlignment="1" applyProtection="true">
      <alignment horizontal="center" vertical="bottom" textRotation="0" wrapText="false" shrinkToFit="false"/>
      <protection hidden="false"/>
    </xf>
    <xf xfId="0" fontId="9" numFmtId="0" fillId="2" borderId="3" applyFont="1" applyNumberFormat="0" applyFill="1" applyBorder="1" applyAlignment="1" applyProtection="true">
      <alignment horizontal="center" vertical="bottom" textRotation="0" wrapText="false" shrinkToFit="false"/>
      <protection hidden="false"/>
    </xf>
    <xf xfId="0" fontId="1" numFmtId="0" fillId="2" borderId="3" applyFont="1" applyNumberFormat="0" applyFill="1" applyBorder="1" applyAlignment="1" applyProtection="true">
      <alignment horizontal="center" vertical="bottom" textRotation="0" wrapText="false" shrinkToFit="false"/>
      <protection hidden="false"/>
    </xf>
    <xf xfId="0" fontId="1" numFmtId="0" fillId="2" borderId="7" applyFont="1" applyNumberFormat="0" applyFill="1" applyBorder="1" applyAlignment="1" applyProtection="true">
      <alignment horizontal="center" vertical="bottom" textRotation="0" wrapText="false" shrinkToFit="false"/>
      <protection hidden="false"/>
    </xf>
    <xf xfId="0" fontId="9" numFmtId="0" fillId="2" borderId="0" applyFont="1" applyNumberFormat="0" applyFill="1" applyBorder="0" applyAlignment="1" applyProtection="true">
      <alignment horizontal="center" vertical="bottom" textRotation="0" wrapText="false" shrinkToFit="false"/>
      <protection hidden="false"/>
    </xf>
    <xf xfId="0" fontId="1" numFmtId="0" fillId="2" borderId="0" applyFont="1" applyNumberFormat="0" applyFill="1" applyBorder="0" applyAlignment="1" applyProtection="true">
      <alignment horizontal="center" vertical="bottom" textRotation="0" wrapText="false" shrinkToFit="false"/>
      <protection hidden="false"/>
    </xf>
    <xf xfId="0" fontId="5" numFmtId="0" fillId="2" borderId="7" applyFont="1" applyNumberFormat="0" applyFill="1" applyBorder="1" applyAlignment="1" applyProtection="true">
      <alignment horizontal="center" vertical="bottom" textRotation="0" wrapText="false" shrinkToFit="false"/>
      <protection hidden="false"/>
    </xf>
    <xf xfId="0" fontId="1" numFmtId="0" fillId="2" borderId="4" applyFont="1" applyNumberFormat="0" applyFill="1" applyBorder="1" applyAlignment="1" applyProtection="true">
      <alignment horizontal="center" vertical="bottom" textRotation="0" wrapText="false" shrinkToFit="false"/>
      <protection hidden="false"/>
    </xf>
    <xf xfId="0" fontId="1" numFmtId="0" fillId="2" borderId="3" applyFont="1" applyNumberFormat="0" applyFill="1" applyBorder="1" applyAlignment="1" applyProtection="true">
      <alignment horizontal="center" vertical="bottom" textRotation="0" wrapText="false" shrinkToFit="false"/>
      <protection hidden="false"/>
    </xf>
    <xf xfId="0" fontId="1" numFmtId="0" fillId="2" borderId="0" applyFont="1" applyNumberFormat="0" applyFill="1" applyBorder="0" applyAlignment="1" applyProtection="true">
      <alignment horizontal="center" vertical="bottom" textRotation="0" wrapText="false" shrinkToFit="false"/>
      <protection hidden="false"/>
    </xf>
    <xf xfId="0" fontId="2" numFmtId="0" fillId="0" borderId="18" applyFont="1" applyNumberFormat="0" applyFill="0" applyBorder="1" applyAlignment="1" applyProtection="true">
      <alignment horizontal="center" vertical="center" textRotation="0" wrapText="false" shrinkToFit="false"/>
      <protection hidden="false"/>
    </xf>
    <xf xfId="0" fontId="2" numFmtId="14" fillId="0" borderId="16" applyFont="1" applyNumberFormat="1" applyFill="0" applyBorder="1" applyAlignment="1" applyProtection="true">
      <alignment horizontal="center" vertical="center" textRotation="0" wrapText="false" shrinkToFit="false"/>
      <protection hidden="false"/>
    </xf>
    <xf xfId="0" fontId="2" numFmtId="0" fillId="2" borderId="37" applyFont="1" applyNumberFormat="0" applyFill="1" applyBorder="1" applyAlignment="1" applyProtection="true">
      <alignment horizontal="center" vertical="center" textRotation="0" wrapText="false" shrinkToFit="false"/>
      <protection hidden="false"/>
    </xf>
    <xf xfId="0" fontId="2" numFmtId="14" fillId="2" borderId="25" applyFont="1" applyNumberFormat="1" applyFill="1" applyBorder="1" applyAlignment="1" applyProtection="true">
      <alignment horizontal="center" vertical="center" textRotation="0" wrapText="false" shrinkToFit="false"/>
      <protection hidden="false"/>
    </xf>
    <xf xfId="0" fontId="10" numFmtId="0" fillId="0" borderId="2" applyFont="1" applyNumberFormat="0" applyFill="0" applyBorder="1" applyAlignment="1" applyProtection="true">
      <alignment horizontal="left" vertical="center" textRotation="0" wrapText="true" shrinkToFit="false" indent="6"/>
      <protection hidden="false"/>
    </xf>
    <xf xfId="0" fontId="3" numFmtId="0" fillId="2" borderId="9" applyFont="1" applyNumberFormat="0" applyFill="1" applyBorder="1" applyAlignment="1" applyProtection="true">
      <alignment horizontal="general" vertical="top" textRotation="0" wrapText="true" shrinkToFit="false"/>
      <protection hidden="false"/>
    </xf>
    <xf xfId="0" fontId="13" numFmtId="0" fillId="0" borderId="3" applyFont="1" applyNumberFormat="0" applyFill="0" applyBorder="1" applyAlignment="1" applyProtection="true">
      <alignment horizontal="left" vertical="center" textRotation="0" wrapText="false" shrinkToFit="false" indent="4"/>
      <protection hidden="false"/>
    </xf>
    <xf xfId="0" fontId="1" numFmtId="0" fillId="2" borderId="38" applyFont="1" applyNumberFormat="0" applyFill="1" applyBorder="1" applyAlignment="1" applyProtection="true">
      <alignment horizontal="right" vertical="bottom" textRotation="0" wrapText="false" shrinkToFit="false"/>
      <protection hidden="false"/>
    </xf>
    <xf xfId="0" fontId="1" numFmtId="0" fillId="2" borderId="3" applyFont="1" applyNumberFormat="0" applyFill="1" applyBorder="1" applyAlignment="1" applyProtection="true">
      <alignment horizontal="right" vertical="bottom" textRotation="0" wrapText="false" shrinkToFit="false"/>
      <protection hidden="false"/>
    </xf>
    <xf xfId="0" fontId="2" numFmtId="0" fillId="2" borderId="36" applyFont="1" applyNumberFormat="0" applyFill="1" applyBorder="1" applyAlignment="1" applyProtection="true">
      <alignment horizontal="center" vertical="center" textRotation="0" wrapText="true" shrinkToFit="false"/>
      <protection hidden="false"/>
    </xf>
    <xf xfId="0" fontId="2" numFmtId="14" fillId="2" borderId="13" applyFont="1" applyNumberFormat="1" applyFill="1" applyBorder="1" applyAlignment="1" applyProtection="true">
      <alignment horizontal="center" vertical="center" textRotation="0" wrapText="true" shrinkToFit="false"/>
      <protection hidden="false"/>
    </xf>
    <xf xfId="0" fontId="2" numFmtId="14" fillId="2" borderId="15" applyFont="1" applyNumberFormat="1" applyFill="1" applyBorder="1" applyAlignment="1" applyProtection="true">
      <alignment horizontal="center" vertical="center" textRotation="0" wrapText="true" shrinkToFit="false"/>
      <protection hidden="false"/>
    </xf>
    <xf xfId="0" fontId="10" numFmtId="0" fillId="0" borderId="7" applyFont="1" applyNumberFormat="0" applyFill="0" applyBorder="1" applyAlignment="1" applyProtection="true">
      <alignment horizontal="left" vertical="center" textRotation="0" wrapText="true" shrinkToFit="false"/>
      <protection hidden="false"/>
    </xf>
    <xf xfId="0" fontId="12" numFmtId="0" fillId="0" borderId="39" applyFont="1" applyNumberFormat="0" applyFill="0" applyBorder="1" applyAlignment="1" applyProtection="true">
      <alignment horizontal="left" vertical="center" textRotation="0" wrapText="true" shrinkToFit="false"/>
      <protection hidden="false"/>
    </xf>
    <xf xfId="0" fontId="10" numFmtId="0" fillId="0" borderId="41" applyFont="1" applyNumberFormat="0" applyFill="0" applyBorder="1" applyAlignment="1" applyProtection="true">
      <alignment horizontal="left" vertical="center" textRotation="0" wrapText="false" shrinkToFit="false"/>
      <protection hidden="false"/>
    </xf>
    <xf xfId="0" fontId="1" numFmtId="0" fillId="0" borderId="1" applyFont="1" applyNumberFormat="0" applyFill="0" applyBorder="1" applyAlignment="1" applyProtection="true">
      <alignment horizontal="center" vertical="bottom" textRotation="0" wrapText="false" shrinkToFit="false"/>
      <protection hidden="false"/>
    </xf>
    <xf xfId="0" fontId="1" numFmtId="0" fillId="0" borderId="4" applyFont="1" applyNumberFormat="0" applyFill="0" applyBorder="1" applyAlignment="1" applyProtection="true">
      <alignment horizontal="center" vertical="bottom" textRotation="0" wrapText="false" shrinkToFit="false"/>
      <protection hidden="false"/>
    </xf>
    <xf xfId="0" fontId="5" numFmtId="0" fillId="2" borderId="0" applyFont="1" applyNumberFormat="0" applyFill="1" applyBorder="0" applyAlignment="1" applyProtection="true">
      <alignment horizontal="center" vertical="bottom" textRotation="0" wrapText="false" shrinkToFit="false"/>
      <protection hidden="false"/>
    </xf>
    <xf xfId="0" fontId="10" numFmtId="0" fillId="0" borderId="31" applyFont="1" applyNumberFormat="0" applyFill="0" applyBorder="1" applyAlignment="1" applyProtection="true">
      <alignment horizontal="left" vertical="center" textRotation="0" wrapText="false" shrinkToFit="false"/>
      <protection hidden="false"/>
    </xf>
    <xf xfId="0" fontId="10" numFmtId="0" fillId="0" borderId="2" applyFont="1" applyNumberFormat="0" applyFill="0" applyBorder="1" applyAlignment="1" applyProtection="true">
      <alignment horizontal="left" vertical="center" textRotation="0" wrapText="false" shrinkToFit="false"/>
      <protection hidden="false"/>
    </xf>
    <xf xfId="0" fontId="10" numFmtId="0" fillId="0" borderId="2" applyFont="1" applyNumberFormat="0" applyFill="0" applyBorder="1" applyAlignment="1" applyProtection="true">
      <alignment horizontal="left" vertical="center" textRotation="0" wrapText="true" shrinkToFit="false"/>
      <protection hidden="false"/>
    </xf>
    <xf xfId="0" fontId="10" numFmtId="0" fillId="0" borderId="31" applyFont="1" applyNumberFormat="0" applyFill="0" applyBorder="1" applyAlignment="1" applyProtection="true">
      <alignment horizontal="left" vertical="center" textRotation="0" wrapText="true" shrinkToFit="false"/>
      <protection hidden="false"/>
    </xf>
    <xf xfId="0" fontId="10" numFmtId="0" fillId="0" borderId="32" applyFont="1" applyNumberFormat="0" applyFill="0" applyBorder="1" applyAlignment="1" applyProtection="true">
      <alignment horizontal="left" vertical="center" textRotation="0" wrapText="false" shrinkToFit="false"/>
      <protection hidden="false"/>
    </xf>
    <xf xfId="0" fontId="11" numFmtId="0" fillId="0" borderId="2" applyFont="1" applyNumberFormat="0" applyFill="0" applyBorder="1" applyAlignment="1" applyProtection="true">
      <alignment horizontal="left" vertical="center" textRotation="0" wrapText="true" shrinkToFit="false" indent="2"/>
      <protection hidden="false"/>
    </xf>
    <xf xfId="0" fontId="10" numFmtId="0" fillId="0" borderId="9" applyFont="1" applyNumberFormat="0" applyFill="0" applyBorder="1" applyAlignment="1" applyProtection="true">
      <alignment horizontal="left" vertical="center" textRotation="0" wrapText="true" shrinkToFit="false"/>
      <protection hidden="false"/>
    </xf>
    <xf xfId="0" fontId="1" numFmtId="0" fillId="2" borderId="3" applyFont="1" applyNumberFormat="0" applyFill="1" applyBorder="1" applyAlignment="1" applyProtection="true">
      <alignment horizontal="center" vertical="bottom" textRotation="0" wrapText="false" shrinkToFit="false"/>
      <protection hidden="false"/>
    </xf>
    <xf xfId="0" fontId="10" numFmtId="0" fillId="0" borderId="2" applyFont="1" applyNumberFormat="0" applyFill="0" applyBorder="1" applyAlignment="1" applyProtection="true">
      <alignment horizontal="left" vertical="center" textRotation="0" wrapText="false" shrinkToFit="false" indent="1"/>
      <protection hidden="false"/>
    </xf>
    <xf xfId="0" fontId="1" numFmtId="0" fillId="2" borderId="4" applyFont="1" applyNumberFormat="0" applyFill="1" applyBorder="1" applyAlignment="1" applyProtection="true">
      <alignment horizontal="center" vertical="bottom" textRotation="0" wrapText="false" shrinkToFit="false"/>
      <protection hidden="false"/>
    </xf>
    <xf xfId="0" fontId="5" numFmtId="0" fillId="5" borderId="8" applyFont="1" applyNumberFormat="0" applyFill="1" applyBorder="1" applyAlignment="1" applyProtection="true">
      <alignment horizontal="center" vertical="bottom" textRotation="0" wrapText="false" shrinkToFit="false"/>
      <protection hidden="false"/>
    </xf>
    <xf xfId="0" fontId="1" numFmtId="0" fillId="2" borderId="3" applyFont="1" applyNumberFormat="0" applyFill="1" applyBorder="1" applyAlignment="1" applyProtection="true">
      <alignment horizontal="center" vertical="bottom" textRotation="0" wrapText="false" shrinkToFit="false"/>
      <protection hidden="false"/>
    </xf>
    <xf xfId="0" fontId="1" numFmtId="0" fillId="2" borderId="5" applyFont="1" applyNumberFormat="0" applyFill="1" applyBorder="1" applyAlignment="1" applyProtection="true">
      <alignment horizontal="center" vertical="bottom" textRotation="0" wrapText="false" shrinkToFit="false"/>
      <protection hidden="false"/>
    </xf>
    <xf xfId="0" fontId="1" numFmtId="0" fillId="4" borderId="3" applyFont="1" applyNumberFormat="0" applyFill="1" applyBorder="1" applyAlignment="1" applyProtection="true">
      <alignment horizontal="center" vertical="bottom" textRotation="0" wrapText="false" shrinkToFit="false"/>
      <protection hidden="false"/>
    </xf>
    <xf xfId="0" fontId="1" numFmtId="0" fillId="4" borderId="0" applyFont="1" applyNumberFormat="0" applyFill="1" applyBorder="0" applyAlignment="1" applyProtection="true">
      <alignment horizontal="center" vertical="bottom" textRotation="0" wrapText="false" shrinkToFit="false"/>
      <protection hidden="false"/>
    </xf>
    <xf xfId="0" fontId="3" numFmtId="0" fillId="0" borderId="6" applyFont="1" applyNumberFormat="0" applyFill="0" applyBorder="1" applyAlignment="1" applyProtection="true">
      <alignment horizontal="center" vertical="bottom" textRotation="0" wrapText="false" shrinkToFit="false"/>
      <protection hidden="false"/>
    </xf>
    <xf xfId="0" fontId="1" numFmtId="0" fillId="2" borderId="3" applyFont="1" applyNumberFormat="0" applyFill="1" applyBorder="1" applyAlignment="1" applyProtection="true">
      <alignment horizontal="center" vertical="center" textRotation="0" wrapText="false" shrinkToFit="false"/>
      <protection hidden="false"/>
    </xf>
    <xf xfId="0" fontId="5" numFmtId="0" fillId="2" borderId="0" applyFont="1" applyNumberFormat="0" applyFill="1" applyBorder="0" applyAlignment="1" applyProtection="true">
      <alignment horizontal="center" vertical="center" textRotation="0" wrapText="false" shrinkToFit="false"/>
      <protection hidden="false"/>
    </xf>
    <xf xfId="0" fontId="16" numFmtId="0" fillId="2" borderId="0" applyFont="1" applyNumberFormat="0" applyFill="1" applyBorder="0" applyAlignment="0" applyProtection="true">
      <alignment horizontal="general" vertical="bottom" textRotation="0" wrapText="false" shrinkToFit="false"/>
      <protection hidden="false"/>
    </xf>
    <xf xfId="0" fontId="1" numFmtId="0" fillId="2" borderId="2" applyFont="1" applyNumberFormat="0" applyFill="1" applyBorder="1" applyAlignment="1" applyProtection="true">
      <alignment horizontal="center" vertical="center" textRotation="0" wrapText="false" shrinkToFit="false"/>
      <protection hidden="false"/>
    </xf>
    <xf xfId="0" fontId="16" numFmtId="0" fillId="2" borderId="1" applyFont="1" applyNumberFormat="0" applyFill="1" applyBorder="1" applyAlignment="0" applyProtection="true">
      <alignment horizontal="general" vertical="bottom" textRotation="0" wrapText="false" shrinkToFit="false"/>
      <protection hidden="false"/>
    </xf>
    <xf xfId="0" fontId="16" numFmtId="0" fillId="2" borderId="4" applyFont="1" applyNumberFormat="0" applyFill="1" applyBorder="1" applyAlignment="0" applyProtection="true">
      <alignment horizontal="general" vertical="bottom" textRotation="0" wrapText="false" shrinkToFit="false"/>
      <protection hidden="false"/>
    </xf>
    <xf xfId="0" fontId="5" numFmtId="0" fillId="5" borderId="8" applyFont="1" applyNumberFormat="0" applyFill="1" applyBorder="1" applyAlignment="1" applyProtection="true">
      <alignment horizontal="center" vertical="center" textRotation="0" wrapText="false" shrinkToFit="false"/>
      <protection hidden="false"/>
    </xf>
    <xf xfId="0" fontId="3" numFmtId="0" fillId="2" borderId="42" applyFont="1" applyNumberFormat="0" applyFill="1" applyBorder="1" applyAlignment="1" applyProtection="true">
      <alignment horizontal="center" vertical="bottom" textRotation="0" wrapText="false" shrinkToFit="false"/>
      <protection hidden="false"/>
    </xf>
    <xf xfId="0" fontId="3" numFmtId="0" fillId="2" borderId="43" applyFont="1" applyNumberFormat="0" applyFill="1" applyBorder="1" applyAlignment="1" applyProtection="true">
      <alignment horizontal="center" vertical="bottom" textRotation="0" wrapText="false" shrinkToFit="false"/>
      <protection hidden="false"/>
    </xf>
    <xf xfId="0" fontId="1" numFmtId="0" fillId="2" borderId="3" applyFont="1" applyNumberFormat="0" applyFill="1" applyBorder="1" applyAlignment="1" applyProtection="true">
      <alignment horizontal="center" vertical="bottom" textRotation="0" wrapText="false" shrinkToFit="false"/>
      <protection hidden="false"/>
    </xf>
    <xf xfId="0" fontId="1" numFmtId="0" fillId="2" borderId="0" applyFont="1" applyNumberFormat="0" applyFill="1" applyBorder="0" applyAlignment="1" applyProtection="true">
      <alignment horizontal="center" vertical="bottom" textRotation="0" wrapText="false" shrinkToFit="false"/>
      <protection hidden="false"/>
    </xf>
    <xf xfId="0" fontId="5" numFmtId="0" fillId="2" borderId="7" applyFont="1" applyNumberFormat="0" applyFill="1" applyBorder="1" applyAlignment="1" applyProtection="true">
      <alignment horizontal="center" vertical="bottom" textRotation="0" wrapText="false" shrinkToFit="false"/>
      <protection hidden="false"/>
    </xf>
    <xf xfId="0" fontId="1" numFmtId="0" fillId="2" borderId="2" applyFont="1" applyNumberFormat="0" applyFill="1" applyBorder="1" applyAlignment="1" applyProtection="true">
      <alignment horizontal="center" vertical="bottom" textRotation="0" wrapText="false" shrinkToFit="false"/>
      <protection hidden="false"/>
    </xf>
    <xf xfId="0" fontId="2" numFmtId="0" fillId="2" borderId="18" applyFont="1" applyNumberFormat="0" applyFill="1" applyBorder="1" applyAlignment="1" applyProtection="true">
      <alignment horizontal="center" vertical="center" textRotation="0" wrapText="true" shrinkToFit="false"/>
      <protection hidden="false"/>
    </xf>
    <xf xfId="0" fontId="2" numFmtId="14" fillId="2" borderId="25" applyFont="1" applyNumberFormat="1" applyFill="1" applyBorder="1" applyAlignment="1" applyProtection="true">
      <alignment horizontal="center" vertical="center" textRotation="0" wrapText="true" shrinkToFit="false"/>
      <protection hidden="false"/>
    </xf>
    <xf xfId="0" fontId="3" numFmtId="0" fillId="2" borderId="44" applyFont="1" applyNumberFormat="0" applyFill="1" applyBorder="1" applyAlignment="1" applyProtection="true">
      <alignment horizontal="center" vertical="bottom" textRotation="0" wrapText="false" shrinkToFit="false"/>
      <protection hidden="false"/>
    </xf>
    <xf xfId="0" fontId="1" numFmtId="0" fillId="2" borderId="0" applyFont="1" applyNumberFormat="0" applyFill="1" applyBorder="0" applyAlignment="1" applyProtection="true">
      <alignment horizontal="center" vertical="bottom" textRotation="0" wrapText="false" shrinkToFit="false"/>
      <protection hidden="false"/>
    </xf>
    <xf xfId="0" fontId="1" numFmtId="0" fillId="0" borderId="2" applyFont="1" applyNumberFormat="0" applyFill="0" applyBorder="1" applyAlignment="1" applyProtection="true">
      <alignment horizontal="left" vertical="center" textRotation="0" wrapText="true" shrinkToFit="false" indent="2"/>
      <protection hidden="false"/>
    </xf>
    <xf xfId="0" fontId="10" numFmtId="0" fillId="0" borderId="0" applyFont="1" applyNumberFormat="0" applyFill="0" applyBorder="0" applyAlignment="1" applyProtection="true">
      <alignment horizontal="left" vertical="center" textRotation="0" wrapText="false" shrinkToFit="false"/>
      <protection hidden="false"/>
    </xf>
    <xf xfId="0" fontId="1" numFmtId="0" fillId="3" borderId="19" applyFont="1" applyNumberFormat="0" applyFill="1" applyBorder="1" applyAlignment="1" applyProtection="true">
      <alignment horizontal="center" vertical="bottom" textRotation="0" wrapText="true" shrinkToFit="false"/>
      <protection hidden="false"/>
    </xf>
    <xf xfId="0" fontId="1" numFmtId="0" fillId="4" borderId="0" applyFont="1" applyNumberFormat="0" applyFill="1" applyBorder="0" applyAlignment="0" applyProtection="true">
      <alignment horizontal="general" vertical="bottom" textRotation="0" wrapText="false" shrinkToFit="false"/>
      <protection hidden="false"/>
    </xf>
    <xf xfId="0" fontId="3" numFmtId="0" fillId="2" borderId="26" applyFont="1" applyNumberFormat="0" applyFill="1" applyBorder="1" applyAlignment="1" applyProtection="true">
      <alignment horizontal="general" vertical="top" textRotation="0" wrapText="true" shrinkToFit="false"/>
      <protection locked="false" hidden="false"/>
    </xf>
    <xf xfId="0" fontId="10" numFmtId="0" fillId="0" borderId="41" applyFont="1" applyNumberFormat="0" applyFill="0" applyBorder="1" applyAlignment="1" applyProtection="true">
      <alignment horizontal="left" vertical="center" textRotation="0" wrapText="true" shrinkToFit="false"/>
      <protection hidden="false"/>
    </xf>
    <xf xfId="0" fontId="11" numFmtId="0" fillId="0" borderId="7" applyFont="1" applyNumberFormat="0" applyFill="0" applyBorder="1" applyAlignment="1" applyProtection="true">
      <alignment horizontal="left" vertical="center" textRotation="0" wrapText="false" shrinkToFit="false" indent="2"/>
      <protection hidden="false"/>
    </xf>
    <xf xfId="0" fontId="11" numFmtId="0" fillId="0" borderId="7" applyFont="1" applyNumberFormat="0" applyFill="0" applyBorder="1" applyAlignment="1" applyProtection="true">
      <alignment horizontal="left" vertical="center" textRotation="0" wrapText="true" shrinkToFit="false" indent="2"/>
      <protection hidden="false"/>
    </xf>
    <xf xfId="0" fontId="10" numFmtId="0" fillId="0" borderId="39" applyFont="1" applyNumberFormat="0" applyFill="0" applyBorder="1" applyAlignment="1" applyProtection="true">
      <alignment horizontal="left" vertical="center" textRotation="0" wrapText="true" shrinkToFit="false"/>
      <protection hidden="false"/>
    </xf>
    <xf xfId="0" fontId="1" numFmtId="0" fillId="2" borderId="5" applyFont="1" applyNumberFormat="0" applyFill="1" applyBorder="1" applyAlignment="1" applyProtection="true">
      <alignment horizontal="general" vertical="center" textRotation="0" wrapText="true" shrinkToFit="false"/>
      <protection hidden="false"/>
    </xf>
    <xf xfId="0" fontId="2" numFmtId="0" fillId="2" borderId="43" applyFont="1" applyNumberFormat="0" applyFill="1" applyBorder="1" applyAlignment="1" applyProtection="true">
      <alignment horizontal="center" vertical="center" textRotation="0" wrapText="false" shrinkToFit="false"/>
      <protection hidden="false"/>
    </xf>
    <xf xfId="0" fontId="2" numFmtId="0" fillId="2" borderId="44" applyFont="1" applyNumberFormat="0" applyFill="1" applyBorder="1" applyAlignment="1" applyProtection="true">
      <alignment horizontal="center" vertical="center" textRotation="0" wrapText="false" shrinkToFit="false"/>
      <protection hidden="false"/>
    </xf>
    <xf xfId="0" fontId="1" numFmtId="0" fillId="2" borderId="42" applyFont="1" applyNumberFormat="0" applyFill="1" applyBorder="1" applyAlignment="1" applyProtection="true">
      <alignment horizontal="center" vertical="center" textRotation="0" wrapText="false" shrinkToFit="false"/>
      <protection hidden="false"/>
    </xf>
    <xf xfId="0" fontId="1" numFmtId="9" fillId="2" borderId="24" applyFont="1" applyNumberFormat="1" applyFill="1" applyBorder="1" applyAlignment="1" applyProtection="true">
      <alignment horizontal="center" vertical="center" textRotation="0" wrapText="false" shrinkToFit="false"/>
      <protection hidden="false"/>
    </xf>
    <xf xfId="0" fontId="1" numFmtId="0" fillId="2" borderId="33" applyFont="1" applyNumberFormat="0" applyFill="1" applyBorder="1" applyAlignment="1" applyProtection="true">
      <alignment horizontal="center" vertical="center" textRotation="0" wrapText="false" shrinkToFit="false"/>
      <protection hidden="false"/>
    </xf>
    <xf xfId="0" fontId="11" numFmtId="0" fillId="0" borderId="3" applyFont="1" applyNumberFormat="0" applyFill="0" applyBorder="1" applyAlignment="1" applyProtection="true">
      <alignment horizontal="left" vertical="center" textRotation="0" wrapText="false" shrinkToFit="false" indent="2"/>
      <protection hidden="false"/>
    </xf>
    <xf xfId="0" fontId="3" numFmtId="0" fillId="2" borderId="45" applyFont="1" applyNumberFormat="0" applyFill="1" applyBorder="1" applyAlignment="1" applyProtection="true">
      <alignment horizontal="center" vertical="bottom" textRotation="0" wrapText="false" shrinkToFit="false"/>
      <protection hidden="false"/>
    </xf>
    <xf xfId="0" fontId="4" numFmtId="0" fillId="2" borderId="23" applyFont="1" applyNumberFormat="0" applyFill="1" applyBorder="1" applyAlignment="1" applyProtection="true">
      <alignment horizontal="general" vertical="top" textRotation="0" wrapText="true" shrinkToFit="false"/>
      <protection locked="false" hidden="false"/>
    </xf>
    <xf xfId="0" fontId="4" numFmtId="0" fillId="2" borderId="24" applyFont="1" applyNumberFormat="0" applyFill="1" applyBorder="1" applyAlignment="1" applyProtection="true">
      <alignment horizontal="general" vertical="top" textRotation="0" wrapText="true" shrinkToFit="false"/>
      <protection locked="false" hidden="false"/>
    </xf>
    <xf xfId="0" fontId="15" numFmtId="0" fillId="2" borderId="3" applyFont="1" applyNumberFormat="0" applyFill="1" applyBorder="1" applyAlignment="1" applyProtection="true">
      <alignment horizontal="center" vertical="center" textRotation="0" wrapText="true" shrinkToFit="false"/>
      <protection hidden="false"/>
    </xf>
    <xf xfId="0" fontId="10" numFmtId="0" fillId="0" borderId="3" applyFont="1" applyNumberFormat="0" applyFill="0" applyBorder="1" applyAlignment="1" applyProtection="true">
      <alignment horizontal="justify" vertical="center" textRotation="0" wrapText="false" shrinkToFit="false"/>
      <protection hidden="false"/>
    </xf>
    <xf xfId="0" fontId="10" numFmtId="0" fillId="0" borderId="3" applyFont="1" applyNumberFormat="0" applyFill="0" applyBorder="1" applyAlignment="1" applyProtection="true">
      <alignment horizontal="left" vertical="center" textRotation="0" wrapText="true" shrinkToFit="false" indent="2"/>
      <protection hidden="false"/>
    </xf>
    <xf xfId="0" fontId="4" numFmtId="0" fillId="2" borderId="25" applyFont="1" applyNumberFormat="0" applyFill="1" applyBorder="1" applyAlignment="1" applyProtection="true">
      <alignment horizontal="general" vertical="top" textRotation="0" wrapText="true" shrinkToFit="false"/>
      <protection locked="false" hidden="false"/>
    </xf>
    <xf xfId="0" fontId="4" numFmtId="0" fillId="2" borderId="15" applyFont="1" applyNumberFormat="0" applyFill="1" applyBorder="1" applyAlignment="1" applyProtection="true">
      <alignment horizontal="general" vertical="top" textRotation="0" wrapText="true" shrinkToFit="false"/>
      <protection locked="false" hidden="false"/>
    </xf>
    <xf xfId="0" fontId="4" numFmtId="0" fillId="2" borderId="33" applyFont="1" applyNumberFormat="0" applyFill="1" applyBorder="1" applyAlignment="1" applyProtection="true">
      <alignment horizontal="general" vertical="top" textRotation="0" wrapText="true" shrinkToFit="false"/>
      <protection locked="false" hidden="false"/>
    </xf>
    <xf xfId="0" fontId="4" numFmtId="0" fillId="2" borderId="35" applyFont="1" applyNumberFormat="0" applyFill="1" applyBorder="1" applyAlignment="1" applyProtection="true">
      <alignment horizontal="general" vertical="top" textRotation="0" wrapText="true" shrinkToFit="false"/>
      <protection locked="false" hidden="false"/>
    </xf>
    <xf xfId="0" fontId="4" numFmtId="0" fillId="2" borderId="42" applyFont="1" applyNumberFormat="0" applyFill="1" applyBorder="1" applyAlignment="1" applyProtection="true">
      <alignment horizontal="general" vertical="top" textRotation="0" wrapText="true" shrinkToFit="false"/>
      <protection locked="false" hidden="false"/>
    </xf>
    <xf xfId="0" fontId="3" numFmtId="0" fillId="2" borderId="43" applyFont="1" applyNumberFormat="0" applyFill="1" applyBorder="1" applyAlignment="1" applyProtection="true">
      <alignment horizontal="center" vertical="top" textRotation="0" wrapText="true" shrinkToFit="false"/>
      <protection hidden="false"/>
    </xf>
    <xf xfId="0" fontId="3" numFmtId="0" fillId="2" borderId="44" applyFont="1" applyNumberFormat="0" applyFill="1" applyBorder="1" applyAlignment="1" applyProtection="true">
      <alignment horizontal="center" vertical="top" textRotation="0" wrapText="true" shrinkToFit="false"/>
      <protection hidden="false"/>
    </xf>
    <xf xfId="0" fontId="3" numFmtId="0" fillId="2" borderId="45" applyFont="1" applyNumberFormat="0" applyFill="1" applyBorder="1" applyAlignment="1" applyProtection="true">
      <alignment horizontal="center" vertical="top" textRotation="0" wrapText="true" shrinkToFit="false"/>
      <protection hidden="false"/>
    </xf>
    <xf xfId="0" fontId="3" numFmtId="0" fillId="2" borderId="45" applyFont="1" applyNumberFormat="0" applyFill="1" applyBorder="1" applyAlignment="1" applyProtection="true">
      <alignment horizontal="center" vertical="center" textRotation="0" wrapText="false" shrinkToFit="false"/>
      <protection hidden="false"/>
    </xf>
    <xf xfId="0" fontId="3" numFmtId="0" fillId="2" borderId="43" applyFont="1" applyNumberFormat="0" applyFill="1" applyBorder="1" applyAlignment="1" applyProtection="true">
      <alignment horizontal="center" vertical="center" textRotation="0" wrapText="false" shrinkToFit="false"/>
      <protection hidden="false"/>
    </xf>
    <xf xfId="0" fontId="3" numFmtId="0" fillId="2" borderId="44" applyFont="1" applyNumberFormat="0" applyFill="1" applyBorder="1" applyAlignment="1" applyProtection="true">
      <alignment horizontal="center" vertical="center" textRotation="0" wrapText="false" shrinkToFit="false"/>
      <protection hidden="false"/>
    </xf>
    <xf xfId="0" fontId="3" numFmtId="0" fillId="2" borderId="42" applyFont="1" applyNumberFormat="0" applyFill="1" applyBorder="1" applyAlignment="1" applyProtection="true">
      <alignment horizontal="center" vertical="center" textRotation="0" wrapText="false" shrinkToFit="false"/>
      <protection hidden="false"/>
    </xf>
    <xf xfId="0" fontId="3" numFmtId="0" fillId="2" borderId="23" applyFont="1" applyNumberFormat="0" applyFill="1" applyBorder="1" applyAlignment="1" applyProtection="true">
      <alignment horizontal="center" vertical="center" textRotation="0" wrapText="false" shrinkToFit="false"/>
      <protection hidden="false"/>
    </xf>
    <xf xfId="0" fontId="3" numFmtId="9" fillId="2" borderId="24" applyFont="1" applyNumberFormat="1" applyFill="1" applyBorder="1" applyAlignment="1" applyProtection="true">
      <alignment horizontal="center" vertical="center" textRotation="0" wrapText="false" shrinkToFit="false"/>
      <protection hidden="false"/>
    </xf>
    <xf xfId="0" fontId="3" numFmtId="9" fillId="2" borderId="24" applyFont="1" applyNumberFormat="1" applyFill="1" applyBorder="1" applyAlignment="1" applyProtection="true">
      <alignment horizontal="center" vertical="bottom" textRotation="0" wrapText="false" shrinkToFit="false"/>
      <protection hidden="false"/>
    </xf>
    <xf xfId="0" fontId="1" numFmtId="9" fillId="2" borderId="24" applyFont="1" applyNumberFormat="1" applyFill="1" applyBorder="1" applyAlignment="1" applyProtection="true">
      <alignment horizontal="center" vertical="center" textRotation="0" wrapText="false" shrinkToFit="false"/>
      <protection hidden="false"/>
    </xf>
    <xf xfId="0" fontId="1" numFmtId="9" fillId="2" borderId="13" applyFont="1" applyNumberFormat="1" applyFill="1" applyBorder="1" applyAlignment="1" applyProtection="true">
      <alignment horizontal="center" vertical="center" textRotation="0" wrapText="false" shrinkToFit="false"/>
      <protection hidden="false"/>
    </xf>
    <xf xfId="0" fontId="1" numFmtId="0" fillId="2" borderId="35" applyFont="1" applyNumberFormat="0" applyFill="1" applyBorder="1" applyAlignment="1" applyProtection="true">
      <alignment horizontal="center" vertical="center" textRotation="0" wrapText="false" shrinkToFit="false"/>
      <protection hidden="false"/>
    </xf>
    <xf xfId="0" fontId="1" numFmtId="0" fillId="2" borderId="25" applyFont="1" applyNumberFormat="0" applyFill="1" applyBorder="1" applyAlignment="1" applyProtection="true">
      <alignment horizontal="center" vertical="center" textRotation="0" wrapText="false" shrinkToFit="false"/>
      <protection hidden="false"/>
    </xf>
    <xf xfId="0" fontId="1" numFmtId="9" fillId="2" borderId="15" applyFont="1" applyNumberFormat="1" applyFill="1" applyBorder="1" applyAlignment="1" applyProtection="true">
      <alignment horizontal="center" vertical="center" textRotation="0" wrapText="false" shrinkToFit="false"/>
      <protection hidden="false"/>
    </xf>
    <xf xfId="0" fontId="3" numFmtId="9" fillId="2" borderId="24" applyFont="1" applyNumberFormat="1" applyFill="1" applyBorder="1" applyAlignment="1" applyProtection="true">
      <alignment horizontal="center" vertical="center" textRotation="0" wrapText="false" shrinkToFit="false"/>
      <protection hidden="false"/>
    </xf>
    <xf xfId="0" fontId="3" numFmtId="0" fillId="2" borderId="33" applyFont="1" applyNumberFormat="0" applyFill="1" applyBorder="1" applyAlignment="1" applyProtection="true">
      <alignment horizontal="center" vertical="center" textRotation="0" wrapText="false" shrinkToFit="false"/>
      <protection hidden="false"/>
    </xf>
    <xf xfId="0" fontId="3" numFmtId="9" fillId="2" borderId="13" applyFont="1" applyNumberFormat="1" applyFill="1" applyBorder="1" applyAlignment="1" applyProtection="true">
      <alignment horizontal="center" vertical="center" textRotation="0" wrapText="false" shrinkToFit="false"/>
      <protection hidden="false"/>
    </xf>
    <xf xfId="0" fontId="3" numFmtId="0" fillId="2" borderId="35" applyFont="1" applyNumberFormat="0" applyFill="1" applyBorder="1" applyAlignment="1" applyProtection="true">
      <alignment horizontal="center" vertical="center" textRotation="0" wrapText="false" shrinkToFit="false"/>
      <protection hidden="false"/>
    </xf>
    <xf xfId="0" fontId="3" numFmtId="0" fillId="2" borderId="25" applyFont="1" applyNumberFormat="0" applyFill="1" applyBorder="1" applyAlignment="1" applyProtection="true">
      <alignment horizontal="center" vertical="center" textRotation="0" wrapText="false" shrinkToFit="false"/>
      <protection hidden="false"/>
    </xf>
    <xf xfId="0" fontId="3" numFmtId="9" fillId="2" borderId="15" applyFont="1" applyNumberFormat="1" applyFill="1" applyBorder="1" applyAlignment="1" applyProtection="true">
      <alignment horizontal="center" vertical="center" textRotation="0" wrapText="false" shrinkToFit="false"/>
      <protection hidden="false"/>
    </xf>
    <xf xfId="0" fontId="3" numFmtId="9" fillId="2" borderId="15" applyFont="1" applyNumberFormat="1" applyFill="1" applyBorder="1" applyAlignment="1" applyProtection="true">
      <alignment horizontal="center" vertical="center" textRotation="0" wrapText="false" shrinkToFit="false"/>
      <protection hidden="false"/>
    </xf>
    <xf xfId="0" fontId="2" numFmtId="0" fillId="2" borderId="45" applyFont="1" applyNumberFormat="0" applyFill="1" applyBorder="1" applyAlignment="1" applyProtection="true">
      <alignment horizontal="center" vertical="center" textRotation="0" wrapText="false" shrinkToFit="false"/>
      <protection hidden="false"/>
    </xf>
    <xf xfId="0" fontId="1" numFmtId="9" fillId="2" borderId="15" applyFont="1" applyNumberFormat="1" applyFill="1" applyBorder="1" applyAlignment="1" applyProtection="true">
      <alignment horizontal="center" vertical="center" textRotation="0" wrapText="false" shrinkToFit="false"/>
      <protection hidden="false"/>
    </xf>
    <xf xfId="0" fontId="3" numFmtId="0" fillId="2" borderId="25" applyFont="1" applyNumberFormat="0" applyFill="1" applyBorder="1" applyAlignment="1" applyProtection="true">
      <alignment horizontal="center" vertical="center" textRotation="0" wrapText="false" shrinkToFit="false"/>
      <protection hidden="false"/>
    </xf>
    <xf xfId="0" fontId="3" numFmtId="9" fillId="2" borderId="15" applyFont="1" applyNumberFormat="1" applyFill="1" applyBorder="1" applyAlignment="1" applyProtection="true">
      <alignment horizontal="center" vertical="center" textRotation="0" wrapText="false" shrinkToFit="false"/>
      <protection hidden="false"/>
    </xf>
    <xf xfId="0" fontId="3" numFmtId="0" fillId="2" borderId="35" applyFont="1" applyNumberFormat="0" applyFill="1" applyBorder="1" applyAlignment="1" applyProtection="true">
      <alignment horizontal="center" vertical="center" textRotation="0" wrapText="false" shrinkToFit="false"/>
      <protection hidden="false"/>
    </xf>
    <xf xfId="0" fontId="3" numFmtId="0" fillId="2" borderId="42" applyFont="1" applyNumberFormat="0" applyFill="1" applyBorder="1" applyAlignment="1" applyProtection="true">
      <alignment horizontal="center" vertical="center" textRotation="0" wrapText="false" shrinkToFit="false"/>
      <protection hidden="false"/>
    </xf>
    <xf xfId="0" fontId="3" numFmtId="0" fillId="2" borderId="23" applyFont="1" applyNumberFormat="0" applyFill="1" applyBorder="1" applyAlignment="1" applyProtection="true">
      <alignment horizontal="center" vertical="center" textRotation="0" wrapText="false" shrinkToFit="false"/>
      <protection hidden="false"/>
    </xf>
    <xf xfId="0" fontId="3" numFmtId="9" fillId="2" borderId="24" applyFont="1" applyNumberFormat="1" applyFill="1" applyBorder="1" applyAlignment="1" applyProtection="true">
      <alignment horizontal="center" vertical="center" textRotation="0" wrapText="false" shrinkToFit="false"/>
      <protection hidden="false"/>
    </xf>
    <xf xfId="0" fontId="3" numFmtId="0" fillId="2" borderId="45" applyFont="1" applyNumberFormat="0" applyFill="1" applyBorder="1" applyAlignment="1" applyProtection="true">
      <alignment horizontal="center" vertical="center" textRotation="0" wrapText="false" shrinkToFit="false"/>
      <protection hidden="false"/>
    </xf>
    <xf xfId="0" fontId="3" numFmtId="0" fillId="2" borderId="43" applyFont="1" applyNumberFormat="0" applyFill="1" applyBorder="1" applyAlignment="1" applyProtection="true">
      <alignment horizontal="center" vertical="center" textRotation="0" wrapText="false" shrinkToFit="false"/>
      <protection hidden="false"/>
    </xf>
    <xf xfId="0" fontId="3" numFmtId="0" fillId="2" borderId="44" applyFont="1" applyNumberFormat="0" applyFill="1" applyBorder="1" applyAlignment="1" applyProtection="true">
      <alignment horizontal="center" vertical="center" textRotation="0" wrapText="false" shrinkToFit="false"/>
      <protection hidden="false"/>
    </xf>
    <xf xfId="0" fontId="3" numFmtId="9" fillId="2" borderId="13" applyFont="1" applyNumberFormat="1" applyFill="1" applyBorder="1" applyAlignment="1" applyProtection="true">
      <alignment horizontal="center" vertical="center" textRotation="0" wrapText="false" shrinkToFit="false"/>
      <protection hidden="false"/>
    </xf>
    <xf xfId="0" fontId="3" numFmtId="9" fillId="2" borderId="15" applyFont="1" applyNumberFormat="1" applyFill="1" applyBorder="1" applyAlignment="1" applyProtection="true">
      <alignment horizontal="center" vertical="center" textRotation="0" wrapText="false" shrinkToFit="false"/>
      <protection hidden="false"/>
    </xf>
    <xf xfId="0" fontId="3" numFmtId="9" fillId="2" borderId="24" applyFont="1" applyNumberFormat="1" applyFill="1" applyBorder="1" applyAlignment="1" applyProtection="true">
      <alignment horizontal="center" vertical="center" textRotation="0" wrapText="false" shrinkToFit="false"/>
      <protection hidden="false"/>
    </xf>
    <xf xfId="0" fontId="3" numFmtId="9" fillId="2" borderId="13" applyFont="1" applyNumberFormat="1" applyFill="1" applyBorder="1" applyAlignment="1" applyProtection="true">
      <alignment horizontal="center" vertical="center" textRotation="0" wrapText="false" shrinkToFit="false"/>
      <protection hidden="false"/>
    </xf>
    <xf xfId="0" fontId="3" numFmtId="0" fillId="2" borderId="33" applyFont="1" applyNumberFormat="0" applyFill="1" applyBorder="1" applyAlignment="1" applyProtection="true">
      <alignment horizontal="center" vertical="center" textRotation="0" wrapText="false" shrinkToFit="false"/>
      <protection hidden="false"/>
    </xf>
    <xf xfId="0" fontId="3" numFmtId="0" fillId="2" borderId="42" applyFont="1" applyNumberFormat="0" applyFill="1" applyBorder="1" applyAlignment="1" applyProtection="true">
      <alignment horizontal="center" vertical="center" textRotation="0" wrapText="false" shrinkToFit="false"/>
      <protection hidden="false"/>
    </xf>
    <xf xfId="0" fontId="3" numFmtId="9" fillId="2" borderId="24" applyFont="1" applyNumberFormat="1" applyFill="1" applyBorder="1" applyAlignment="1" applyProtection="true">
      <alignment horizontal="center" vertical="center" textRotation="0" wrapText="false" shrinkToFit="false"/>
      <protection hidden="false"/>
    </xf>
    <xf xfId="0" fontId="3" numFmtId="0" fillId="2" borderId="45" applyFont="1" applyNumberFormat="0" applyFill="1" applyBorder="1" applyAlignment="1" applyProtection="true">
      <alignment horizontal="center" vertical="center" textRotation="0" wrapText="false" shrinkToFit="false"/>
      <protection hidden="false"/>
    </xf>
    <xf xfId="0" fontId="3" numFmtId="0" fillId="2" borderId="43" applyFont="1" applyNumberFormat="0" applyFill="1" applyBorder="1" applyAlignment="1" applyProtection="true">
      <alignment horizontal="center" vertical="center" textRotation="0" wrapText="false" shrinkToFit="false"/>
      <protection hidden="false"/>
    </xf>
    <xf xfId="0" fontId="3" numFmtId="0" fillId="2" borderId="44" applyFont="1" applyNumberFormat="0" applyFill="1" applyBorder="1" applyAlignment="1" applyProtection="true">
      <alignment horizontal="center" vertical="center" textRotation="0" wrapText="false" shrinkToFit="false"/>
      <protection hidden="false"/>
    </xf>
    <xf xfId="0" fontId="1" numFmtId="0" fillId="2" borderId="0" applyFont="1" applyNumberFormat="0" applyFill="1" applyBorder="0" applyAlignment="1" applyProtection="true">
      <alignment horizontal="center" vertical="bottom" textRotation="0" wrapText="false" shrinkToFit="false"/>
      <protection hidden="false"/>
    </xf>
    <xf xfId="0" fontId="3" numFmtId="0" fillId="2" borderId="37" applyFont="1" applyNumberFormat="0" applyFill="1" applyBorder="1" applyAlignment="1" applyProtection="true">
      <alignment horizontal="center" vertical="top" textRotation="0" wrapText="true" shrinkToFit="false"/>
      <protection hidden="false"/>
    </xf>
    <xf xfId="0" fontId="3" numFmtId="0" fillId="2" borderId="46" applyFont="1" applyNumberFormat="0" applyFill="1" applyBorder="1" applyAlignment="1" applyProtection="true">
      <alignment horizontal="center" vertical="top" textRotation="0" wrapText="true" shrinkToFit="false"/>
      <protection hidden="false"/>
    </xf>
    <xf xfId="0" fontId="3" numFmtId="14" fillId="2" borderId="16" applyFont="1" applyNumberFormat="1" applyFill="1" applyBorder="1" applyAlignment="1" applyProtection="true">
      <alignment horizontal="center" vertical="center" textRotation="0" wrapText="true" shrinkToFit="false"/>
      <protection hidden="false"/>
    </xf>
    <xf xfId="0" fontId="3" numFmtId="14" fillId="2" borderId="12" applyFont="1" applyNumberFormat="1" applyFill="1" applyBorder="1" applyAlignment="1" applyProtection="true">
      <alignment horizontal="center" vertical="center" textRotation="0" wrapText="true" shrinkToFit="false"/>
      <protection hidden="false"/>
    </xf>
    <xf xfId="0" fontId="3" numFmtId="14" fillId="2" borderId="25" applyFont="1" applyNumberFormat="1" applyFill="1" applyBorder="1" applyAlignment="1" applyProtection="true">
      <alignment horizontal="center" vertical="top" textRotation="0" wrapText="true" shrinkToFit="false"/>
      <protection hidden="false"/>
    </xf>
    <xf xfId="0" fontId="3" numFmtId="14" fillId="2" borderId="47" applyFont="1" applyNumberFormat="1" applyFill="1" applyBorder="1" applyAlignment="1" applyProtection="true">
      <alignment horizontal="center" vertical="top" textRotation="0" wrapText="true" shrinkToFit="false"/>
      <protection hidden="false"/>
    </xf>
    <xf xfId="0" fontId="11" numFmtId="0" fillId="0" borderId="2" applyFont="1" applyNumberFormat="0" applyFill="0" applyBorder="1" applyAlignment="1" applyProtection="true">
      <alignment horizontal="left" vertical="center" textRotation="0" wrapText="true" shrinkToFit="false" indent="3"/>
      <protection hidden="false"/>
    </xf>
    <xf xfId="0" fontId="1" numFmtId="0" fillId="2" borderId="2" applyFont="1" applyNumberFormat="0" applyFill="1" applyBorder="1" applyAlignment="1" applyProtection="true">
      <alignment horizontal="general" vertical="center" textRotation="0" wrapText="true" shrinkToFit="false"/>
      <protection hidden="false"/>
    </xf>
    <xf xfId="0" fontId="10" numFmtId="0" fillId="0" borderId="9" applyFont="1" applyNumberFormat="0" applyFill="0" applyBorder="1" applyAlignment="1" applyProtection="true">
      <alignment horizontal="left" vertical="center" textRotation="0" wrapText="true" shrinkToFit="false" indent="2"/>
      <protection hidden="false"/>
    </xf>
    <xf xfId="0" fontId="1" numFmtId="0" fillId="2" borderId="3" applyFont="1" applyNumberFormat="0" applyFill="1" applyBorder="1" applyAlignment="1" applyProtection="true">
      <alignment horizontal="center" vertical="bottom" textRotation="0" wrapText="false" shrinkToFit="false"/>
      <protection hidden="false"/>
    </xf>
    <xf xfId="0" fontId="17" numFmtId="0" fillId="3" borderId="11" applyFont="1" applyNumberFormat="0" applyFill="1" applyBorder="1" applyAlignment="1" applyProtection="true">
      <alignment horizontal="center" vertical="bottom" textRotation="0" wrapText="false" shrinkToFit="false"/>
      <protection hidden="false"/>
    </xf>
    <xf xfId="0" fontId="1" numFmtId="0" fillId="3" borderId="11" applyFont="1" applyNumberFormat="0" applyFill="1" applyBorder="1" applyAlignment="1" applyProtection="true">
      <alignment horizontal="center" vertical="bottom" textRotation="0" wrapText="false" shrinkToFit="false"/>
      <protection hidden="false"/>
    </xf>
    <xf xfId="0" fontId="1" numFmtId="0" fillId="3" borderId="10" applyFont="1" applyNumberFormat="0" applyFill="1" applyBorder="1" applyAlignment="1" applyProtection="true">
      <alignment horizontal="center" vertical="bottom" textRotation="0" wrapText="false" shrinkToFit="false"/>
      <protection hidden="false"/>
    </xf>
    <xf xfId="0" fontId="7" numFmtId="0" fillId="9" borderId="8" applyFont="1" applyNumberFormat="0" applyFill="1" applyBorder="1" applyAlignment="1" applyProtection="true">
      <alignment horizontal="center" vertical="bottom" textRotation="0" wrapText="false" shrinkToFit="false"/>
      <protection hidden="false"/>
    </xf>
    <xf xfId="0" fontId="1" numFmtId="0" fillId="9" borderId="8" applyFont="1" applyNumberFormat="0" applyFill="1" applyBorder="1" applyAlignment="1" applyProtection="true">
      <alignment horizontal="center" vertical="bottom" textRotation="0" wrapText="false" shrinkToFit="false"/>
      <protection hidden="false"/>
    </xf>
    <xf xfId="0" fontId="2" numFmtId="0" fillId="9" borderId="8" applyFont="1" applyNumberFormat="0" applyFill="1" applyBorder="1" applyAlignment="1" applyProtection="true">
      <alignment horizontal="center" vertical="center" textRotation="0" wrapText="false" shrinkToFit="false"/>
      <protection hidden="false"/>
    </xf>
    <xf xfId="0" fontId="1" numFmtId="0" fillId="0" borderId="3" applyFont="1" applyNumberFormat="0" applyFill="0" applyBorder="1" applyAlignment="1" applyProtection="true">
      <alignment horizontal="center" vertical="bottom" textRotation="0" wrapText="false" shrinkToFit="false"/>
      <protection hidden="false"/>
    </xf>
    <xf xfId="0" fontId="5" numFmtId="0" fillId="0" borderId="7" applyFont="1" applyNumberFormat="0" applyFill="0" applyBorder="1" applyAlignment="1" applyProtection="true">
      <alignment horizontal="center" vertical="bottom" textRotation="0" wrapText="false" shrinkToFit="false"/>
      <protection hidden="false"/>
    </xf>
    <xf xfId="0" fontId="1" numFmtId="0" fillId="0" borderId="5" applyFont="1" applyNumberFormat="0" applyFill="0" applyBorder="1" applyAlignment="1" applyProtection="true">
      <alignment horizontal="center" vertical="bottom" textRotation="0" wrapText="false" shrinkToFit="false"/>
      <protection hidden="false"/>
    </xf>
    <xf xfId="0" fontId="5" numFmtId="0" fillId="0" borderId="39" applyFont="1" applyNumberFormat="0" applyFill="0" applyBorder="1" applyAlignment="1" applyProtection="true">
      <alignment horizontal="center" vertical="bottom" textRotation="0" wrapText="false" shrinkToFit="false"/>
      <protection hidden="false"/>
    </xf>
    <xf xfId="0" fontId="1" numFmtId="0" fillId="2" borderId="17" applyFont="1" applyNumberFormat="0" applyFill="1" applyBorder="1" applyAlignment="1" applyProtection="true">
      <alignment horizontal="general" vertical="top" textRotation="0" wrapText="true" shrinkToFit="false"/>
      <protection hidden="false"/>
    </xf>
    <xf xfId="0" fontId="1" numFmtId="0" fillId="2" borderId="7" applyFont="1" applyNumberFormat="0" applyFill="1" applyBorder="1" applyAlignment="1" applyProtection="true">
      <alignment horizontal="general" vertical="top" textRotation="0" wrapText="true" shrinkToFit="false"/>
      <protection hidden="false"/>
    </xf>
    <xf xfId="0" fontId="1" numFmtId="0" fillId="2" borderId="39" applyFont="1" applyNumberFormat="0" applyFill="1" applyBorder="1" applyAlignment="1" applyProtection="true">
      <alignment horizontal="general" vertical="top" textRotation="0" wrapText="true" shrinkToFit="false"/>
      <protection hidden="false"/>
    </xf>
    <xf xfId="0" fontId="1" numFmtId="0" fillId="0" borderId="0" applyFont="1" applyNumberFormat="0" applyFill="0" applyBorder="0" applyAlignment="1" applyProtection="true">
      <alignment horizontal="center" vertical="bottom" textRotation="0" wrapText="false" shrinkToFit="false"/>
      <protection hidden="false"/>
    </xf>
    <xf xfId="0" fontId="1" numFmtId="0" fillId="0" borderId="19" applyFont="1" applyNumberFormat="0" applyFill="0" applyBorder="1" applyAlignment="1" applyProtection="true">
      <alignment horizontal="center" vertical="bottom" textRotation="0" wrapText="false" shrinkToFit="false"/>
      <protection hidden="false"/>
    </xf>
    <xf xfId="0" fontId="3" numFmtId="0" fillId="3" borderId="11" applyFont="1" applyNumberFormat="0" applyFill="1" applyBorder="1" applyAlignment="1" applyProtection="true">
      <alignment horizontal="center" vertical="center" textRotation="0" wrapText="false" shrinkToFit="false"/>
      <protection hidden="false"/>
    </xf>
    <xf xfId="0" fontId="2" numFmtId="0" fillId="9" borderId="8" applyFont="1" applyNumberFormat="0" applyFill="1" applyBorder="1" applyAlignment="1" applyProtection="true">
      <alignment horizontal="center" vertical="center" textRotation="0" wrapText="false" shrinkToFit="false"/>
      <protection hidden="false"/>
    </xf>
    <xf xfId="0" fontId="3" numFmtId="0" fillId="3" borderId="8" applyFont="1" applyNumberFormat="0" applyFill="1" applyBorder="1" applyAlignment="1" applyProtection="true">
      <alignment horizontal="center" vertical="center" textRotation="0" wrapText="false" shrinkToFit="false"/>
      <protection hidden="false"/>
    </xf>
    <xf xfId="0" fontId="1" numFmtId="0" fillId="2" borderId="0" applyFont="1" applyNumberFormat="0" applyFill="1" applyBorder="0" applyAlignment="1" applyProtection="true">
      <alignment horizontal="general" vertical="center" textRotation="0" wrapText="false" shrinkToFit="false"/>
      <protection hidden="false"/>
    </xf>
    <xf xfId="0" fontId="1" numFmtId="0" fillId="2" borderId="0" applyFont="1" applyNumberFormat="0" applyFill="1" applyBorder="0" applyAlignment="1" applyProtection="true">
      <alignment horizontal="center" vertical="bottom" textRotation="0" wrapText="false" shrinkToFit="false"/>
      <protection hidden="false"/>
    </xf>
    <xf xfId="0" fontId="3" numFmtId="0" fillId="2" borderId="0" applyFont="1" applyNumberFormat="0" applyFill="1" applyBorder="0" applyAlignment="1" applyProtection="true">
      <alignment horizontal="center" vertical="bottom" textRotation="0" wrapText="false" shrinkToFit="false"/>
      <protection hidden="false"/>
    </xf>
    <xf xfId="0" fontId="1" numFmtId="0" fillId="3" borderId="8" applyFont="1" applyNumberFormat="0" applyFill="1" applyBorder="1" applyAlignment="1" applyProtection="true">
      <alignment horizontal="center" vertical="bottom" textRotation="0" wrapText="false" shrinkToFit="false"/>
      <protection hidden="false"/>
    </xf>
    <xf xfId="0" fontId="1" numFmtId="0" fillId="2" borderId="26" applyFont="1" applyNumberFormat="0" applyFill="1" applyBorder="1" applyAlignment="0" applyProtection="true">
      <alignment horizontal="general" vertical="bottom" textRotation="0" wrapText="false" shrinkToFit="false"/>
      <protection locked="false" hidden="false"/>
    </xf>
    <xf xfId="0" fontId="3" numFmtId="0" fillId="3" borderId="8" applyFont="1" applyNumberFormat="0" applyFill="1" applyBorder="1" applyAlignment="1" applyProtection="true">
      <alignment horizontal="center" vertical="bottom" textRotation="0" wrapText="false" shrinkToFit="false"/>
      <protection hidden="false"/>
    </xf>
    <xf xfId="0" fontId="7" numFmtId="0" fillId="2" borderId="1" applyFont="1" applyNumberFormat="0" applyFill="1" applyBorder="1" applyAlignment="0" applyProtection="true">
      <alignment horizontal="general" vertical="bottom" textRotation="0" wrapText="false" shrinkToFit="false"/>
      <protection hidden="false"/>
    </xf>
    <xf xfId="0" fontId="7" numFmtId="0" fillId="2" borderId="1" applyFont="1" applyNumberFormat="0" applyFill="1" applyBorder="1" applyAlignment="1" applyProtection="true">
      <alignment horizontal="center" vertical="top" textRotation="0" wrapText="false" shrinkToFit="false"/>
      <protection hidden="false"/>
    </xf>
    <xf xfId="0" fontId="7" numFmtId="0" fillId="2" borderId="1" applyFont="1" applyNumberFormat="0" applyFill="1" applyBorder="1" applyAlignment="1" applyProtection="true">
      <alignment horizontal="general" vertical="top" textRotation="0" wrapText="false" shrinkToFit="false"/>
      <protection hidden="false"/>
    </xf>
    <xf xfId="0" fontId="7" numFmtId="0" fillId="2" borderId="1" applyFont="1" applyNumberFormat="0" applyFill="1" applyBorder="1" applyAlignment="1" applyProtection="true">
      <alignment horizontal="center" vertical="bottom" textRotation="0" wrapText="false" shrinkToFit="false"/>
      <protection hidden="false"/>
    </xf>
    <xf xfId="0" fontId="1" numFmtId="0" fillId="10" borderId="29" applyFont="1" applyNumberFormat="0" applyFill="1" applyBorder="1" applyAlignment="1" applyProtection="true">
      <alignment horizontal="center" vertical="center" textRotation="0" wrapText="true" shrinkToFit="false"/>
      <protection hidden="false"/>
    </xf>
    <xf xfId="0" fontId="1" numFmtId="0" fillId="10" borderId="1" applyFont="1" applyNumberFormat="0" applyFill="1" applyBorder="1" applyAlignment="1" applyProtection="true">
      <alignment horizontal="center" vertical="center" textRotation="0" wrapText="true" shrinkToFit="false"/>
      <protection hidden="false"/>
    </xf>
    <xf xfId="0" fontId="11" numFmtId="0" fillId="10" borderId="9" applyFont="1" applyNumberFormat="0" applyFill="1" applyBorder="1" applyAlignment="1" applyProtection="true">
      <alignment horizontal="left" vertical="center" textRotation="0" wrapText="true" shrinkToFit="false" indent="2"/>
      <protection hidden="false"/>
    </xf>
    <xf xfId="0" fontId="11" numFmtId="0" fillId="10" borderId="2" applyFont="1" applyNumberFormat="0" applyFill="1" applyBorder="1" applyAlignment="1" applyProtection="true">
      <alignment horizontal="left" vertical="center" textRotation="0" wrapText="true" shrinkToFit="false" indent="2"/>
      <protection hidden="false"/>
    </xf>
    <xf xfId="0" fontId="1" numFmtId="0" fillId="10" borderId="29" applyFont="1" applyNumberFormat="0" applyFill="1" applyBorder="1" applyAlignment="1" applyProtection="true">
      <alignment horizontal="center" vertical="bottom" textRotation="0" wrapText="true" shrinkToFit="false"/>
      <protection hidden="false"/>
    </xf>
    <xf xfId="0" fontId="11" numFmtId="0" fillId="10" borderId="0" applyFont="1" applyNumberFormat="0" applyFill="1" applyBorder="0" applyAlignment="1" applyProtection="true">
      <alignment horizontal="left" vertical="center" textRotation="0" wrapText="false" shrinkToFit="false" indent="2"/>
      <protection hidden="false"/>
    </xf>
    <xf xfId="0" fontId="1" numFmtId="0" fillId="10" borderId="29" applyFont="1" applyNumberFormat="0" applyFill="1" applyBorder="1" applyAlignment="1" applyProtection="true">
      <alignment horizontal="center" vertical="bottom" textRotation="0" wrapText="false" shrinkToFit="false"/>
      <protection hidden="false"/>
    </xf>
    <xf xfId="0" fontId="10" numFmtId="0" fillId="10" borderId="9" applyFont="1" applyNumberFormat="0" applyFill="1" applyBorder="1" applyAlignment="1" applyProtection="true">
      <alignment horizontal="left" vertical="center" textRotation="0" wrapText="true" shrinkToFit="false"/>
      <protection hidden="false"/>
    </xf>
    <xf xfId="0" fontId="1" numFmtId="0" fillId="10" borderId="29" applyFont="1" applyNumberFormat="0" applyFill="1" applyBorder="1" applyAlignment="1" applyProtection="true">
      <alignment horizontal="center" vertical="top" textRotation="0" wrapText="true" shrinkToFit="false"/>
      <protection hidden="false"/>
    </xf>
    <xf xfId="0" fontId="1" numFmtId="0" fillId="10" borderId="29" applyFont="1" applyNumberFormat="0" applyFill="1" applyBorder="1" applyAlignment="1" applyProtection="true">
      <alignment horizontal="center" vertical="bottom" textRotation="0" wrapText="false" shrinkToFit="false"/>
      <protection hidden="false"/>
    </xf>
    <xf xfId="0" fontId="10" numFmtId="0" fillId="10" borderId="2" applyFont="1" applyNumberFormat="0" applyFill="1" applyBorder="1" applyAlignment="1" applyProtection="true">
      <alignment horizontal="left" vertical="center" textRotation="0" wrapText="true" shrinkToFit="false"/>
      <protection hidden="false"/>
    </xf>
    <xf xfId="0" fontId="12" numFmtId="0" fillId="10" borderId="9" applyFont="1" applyNumberFormat="0" applyFill="1" applyBorder="1" applyAlignment="1" applyProtection="true">
      <alignment horizontal="left" vertical="center" textRotation="0" wrapText="true" shrinkToFit="false"/>
      <protection hidden="false"/>
    </xf>
    <xf xfId="0" fontId="12" numFmtId="0" fillId="0" borderId="9" applyFont="1" applyNumberFormat="0" applyFill="0" applyBorder="1" applyAlignment="1" applyProtection="true">
      <alignment horizontal="left" vertical="center" textRotation="0" wrapText="true" shrinkToFit="false"/>
      <protection hidden="false"/>
    </xf>
    <xf xfId="0" fontId="1" numFmtId="0" fillId="10" borderId="1" applyFont="1" applyNumberFormat="0" applyFill="1" applyBorder="1" applyAlignment="1" applyProtection="true">
      <alignment horizontal="center" vertical="top" textRotation="0" wrapText="true" shrinkToFit="false"/>
      <protection hidden="false"/>
    </xf>
    <xf xfId="0" fontId="1" numFmtId="0" fillId="10" borderId="1" applyFont="1" applyNumberFormat="0" applyFill="1" applyBorder="1" applyAlignment="1" applyProtection="true">
      <alignment horizontal="center" vertical="bottom" textRotation="0" wrapText="false" shrinkToFit="false"/>
      <protection hidden="false"/>
    </xf>
    <xf xfId="0" fontId="1" numFmtId="0" fillId="10" borderId="2" applyFont="1" applyNumberFormat="0" applyFill="1" applyBorder="1" applyAlignment="1" applyProtection="true">
      <alignment horizontal="center" vertical="top" textRotation="0" wrapText="true" shrinkToFit="false"/>
      <protection hidden="false"/>
    </xf>
    <xf xfId="0" fontId="10" numFmtId="0" fillId="10" borderId="31" applyFont="1" applyNumberFormat="0" applyFill="1" applyBorder="1" applyAlignment="1" applyProtection="true">
      <alignment horizontal="left" vertical="center" textRotation="0" wrapText="true" shrinkToFit="false"/>
      <protection hidden="false"/>
    </xf>
    <xf xfId="0" fontId="11" numFmtId="0" fillId="10" borderId="2" applyFont="1" applyNumberFormat="0" applyFill="1" applyBorder="1" applyAlignment="1" applyProtection="true">
      <alignment horizontal="left" vertical="center" textRotation="0" wrapText="true" shrinkToFit="false" indent="4"/>
      <protection hidden="false"/>
    </xf>
    <xf xfId="0" fontId="1" numFmtId="0" fillId="10" borderId="2" applyFont="1" applyNumberFormat="0" applyFill="1" applyBorder="1" applyAlignment="1" applyProtection="true">
      <alignment horizontal="center" vertical="bottom" textRotation="0" wrapText="false" shrinkToFit="false"/>
      <protection hidden="false"/>
    </xf>
    <xf xfId="0" fontId="1" numFmtId="0" fillId="10" borderId="2" applyFont="1" applyNumberFormat="0" applyFill="1" applyBorder="1" applyAlignment="1" applyProtection="true">
      <alignment horizontal="center" vertical="top" textRotation="0" wrapText="true" shrinkToFit="false"/>
      <protection hidden="false"/>
    </xf>
    <xf xfId="0" fontId="12" numFmtId="0" fillId="10" borderId="9" applyFont="1" applyNumberFormat="0" applyFill="1" applyBorder="1" applyAlignment="1" applyProtection="true">
      <alignment horizontal="left" vertical="center" textRotation="0" wrapText="false" shrinkToFit="false"/>
      <protection hidden="false"/>
    </xf>
    <xf xfId="0" fontId="1" numFmtId="0" fillId="10" borderId="0" applyFont="1" applyNumberFormat="0" applyFill="1" applyBorder="0" applyAlignment="1" applyProtection="true">
      <alignment horizontal="center" vertical="bottom" textRotation="0" wrapText="false" shrinkToFit="false"/>
      <protection hidden="false"/>
    </xf>
    <xf xfId="0" fontId="1" numFmtId="0" fillId="10" borderId="3" applyFont="1" applyNumberFormat="0" applyFill="1" applyBorder="1" applyAlignment="1" applyProtection="true">
      <alignment horizontal="center" vertical="top" textRotation="0" wrapText="true" shrinkToFit="false"/>
      <protection hidden="false"/>
    </xf>
    <xf xfId="0" fontId="1" numFmtId="0" fillId="10" borderId="1" applyFont="1" applyNumberFormat="0" applyFill="1" applyBorder="1" applyAlignment="1" applyProtection="true">
      <alignment horizontal="center" vertical="top" textRotation="0" wrapText="true" shrinkToFit="false"/>
      <protection hidden="false"/>
    </xf>
    <xf xfId="0" fontId="1" numFmtId="0" fillId="0" borderId="4" applyFont="1" applyNumberFormat="0" applyFill="0" applyBorder="1" applyAlignment="1" applyProtection="true">
      <alignment horizontal="left" vertical="center" textRotation="0" wrapText="false" shrinkToFit="false"/>
      <protection hidden="false"/>
    </xf>
    <xf xfId="0" fontId="1" numFmtId="0" fillId="10" borderId="4" applyFont="1" applyNumberFormat="0" applyFill="1" applyBorder="1" applyAlignment="1" applyProtection="true">
      <alignment horizontal="center" vertical="top" textRotation="0" wrapText="true" shrinkToFit="false"/>
      <protection hidden="false"/>
    </xf>
    <xf xfId="0" fontId="9" numFmtId="0" fillId="2" borderId="3" applyFont="1" applyNumberFormat="0" applyFill="1" applyBorder="1" applyAlignment="1" applyProtection="true">
      <alignment horizontal="center" vertical="bottom" textRotation="0" wrapText="false" shrinkToFit="false"/>
      <protection hidden="false"/>
    </xf>
    <xf xfId="0" fontId="9" numFmtId="0" fillId="2" borderId="0" applyFont="1" applyNumberFormat="0" applyFill="1" applyBorder="0" applyAlignment="1" applyProtection="true">
      <alignment horizontal="center" vertical="bottom" textRotation="0" wrapText="false" shrinkToFit="false"/>
      <protection hidden="false"/>
    </xf>
    <xf xfId="0" fontId="1" numFmtId="0" fillId="2" borderId="2" applyFont="1" applyNumberFormat="0" applyFill="1" applyBorder="1" applyAlignment="1" applyProtection="true">
      <alignment horizontal="center" vertical="bottom" textRotation="0" wrapText="false" shrinkToFit="false"/>
      <protection hidden="false"/>
    </xf>
    <xf xfId="0" fontId="11" numFmtId="0" fillId="0" borderId="2" applyFont="1" applyNumberFormat="0" applyFill="0" applyBorder="1" applyAlignment="1" applyProtection="true">
      <alignment horizontal="left" vertical="center" textRotation="0" wrapText="true" shrinkToFit="false" indent="2"/>
      <protection hidden="false"/>
    </xf>
    <xf xfId="0" fontId="1" numFmtId="0" fillId="0" borderId="3" applyFont="1" applyNumberFormat="0" applyFill="0" applyBorder="1" applyAlignment="1" applyProtection="true">
      <alignment horizontal="left" vertical="center" textRotation="0" wrapText="false" shrinkToFit="false"/>
      <protection hidden="false"/>
    </xf>
    <xf xfId="0" fontId="1" numFmtId="0" fillId="0" borderId="7" applyFont="1" applyNumberFormat="0" applyFill="0" applyBorder="1" applyAlignment="1" applyProtection="true">
      <alignment horizontal="left" vertical="center" textRotation="0" wrapText="false" shrinkToFit="false"/>
      <protection hidden="false"/>
    </xf>
    <xf xfId="0" fontId="0" numFmtId="0" fillId="2" borderId="7" applyFont="0" applyNumberFormat="0" applyFill="1" applyBorder="1" applyAlignment="1" applyProtection="true">
      <alignment horizontal="center" vertical="bottom" textRotation="0" wrapText="false" shrinkToFit="false"/>
      <protection hidden="false"/>
    </xf>
    <xf xfId="0" fontId="1" numFmtId="0" fillId="0" borderId="5" applyFont="1" applyNumberFormat="0" applyFill="0" applyBorder="1" applyAlignment="1" applyProtection="true">
      <alignment horizontal="center" vertical="center" textRotation="0" wrapText="false" shrinkToFit="false"/>
      <protection hidden="false"/>
    </xf>
    <xf xfId="0" fontId="1" numFmtId="0" fillId="10" borderId="3" applyFont="1" applyNumberFormat="0" applyFill="1" applyBorder="1" applyAlignment="1" applyProtection="true">
      <alignment horizontal="center" vertical="top" textRotation="0" wrapText="false" shrinkToFit="false"/>
      <protection hidden="false"/>
    </xf>
    <xf xfId="0" fontId="10" numFmtId="0" fillId="0" borderId="31" applyFont="1" applyNumberFormat="0" applyFill="0" applyBorder="1" applyAlignment="1" applyProtection="true">
      <alignment horizontal="left" vertical="center" textRotation="0" wrapText="false" shrinkToFit="false" indent="4"/>
      <protection hidden="false"/>
    </xf>
    <xf xfId="0" fontId="12" numFmtId="0" fillId="0" borderId="2" applyFont="1" applyNumberFormat="0" applyFill="0" applyBorder="1" applyAlignment="1" applyProtection="true">
      <alignment horizontal="left" vertical="center" textRotation="0" wrapText="false" shrinkToFit="false" indent="4"/>
      <protection hidden="false"/>
    </xf>
    <xf xfId="0" fontId="10" numFmtId="0" fillId="0" borderId="31" applyFont="1" applyNumberFormat="0" applyFill="0" applyBorder="1" applyAlignment="1" applyProtection="true">
      <alignment horizontal="left" vertical="center" textRotation="0" wrapText="true" shrinkToFit="false" indent="4"/>
      <protection hidden="false"/>
    </xf>
    <xf xfId="0" fontId="13" numFmtId="0" fillId="0" borderId="3" applyFont="1" applyNumberFormat="0" applyFill="0" applyBorder="1" applyAlignment="1" applyProtection="true">
      <alignment horizontal="left" vertical="center" textRotation="0" wrapText="false" shrinkToFit="false" indent="2"/>
      <protection hidden="false"/>
    </xf>
    <xf xfId="0" fontId="1" numFmtId="0" fillId="3" borderId="10" applyFont="1" applyNumberFormat="0" applyFill="1" applyBorder="1" applyAlignment="1" applyProtection="true">
      <alignment horizontal="center" vertical="center" textRotation="0" wrapText="false" shrinkToFit="false"/>
      <protection hidden="false"/>
    </xf>
    <xf xfId="0" fontId="1" numFmtId="0" fillId="2" borderId="12" applyFont="1" applyNumberFormat="0" applyFill="1" applyBorder="1" applyAlignment="1" applyProtection="true">
      <alignment horizontal="left" vertical="bottom" textRotation="0" wrapText="false" shrinkToFit="false"/>
      <protection hidden="true"/>
    </xf>
    <xf xfId="0" fontId="1" numFmtId="0" fillId="2" borderId="12" applyFont="1" applyNumberFormat="0" applyFill="1" applyBorder="1" applyAlignment="1" applyProtection="true">
      <alignment horizontal="left" vertical="bottom" textRotation="0" wrapText="false" shrinkToFit="false"/>
      <protection hidden="false"/>
    </xf>
    <xf xfId="0" fontId="3" numFmtId="0" fillId="0" borderId="37" applyFont="1" applyNumberFormat="0" applyFill="0" applyBorder="1" applyAlignment="1" applyProtection="true">
      <alignment horizontal="center" vertical="top" textRotation="0" wrapText="true" shrinkToFit="false"/>
      <protection hidden="false"/>
    </xf>
    <xf xfId="0" fontId="1" numFmtId="0" fillId="2" borderId="3" applyFont="1" applyNumberFormat="0" applyFill="1" applyBorder="1" applyAlignment="1" applyProtection="true">
      <alignment horizontal="center" vertical="bottom" textRotation="0" wrapText="false" shrinkToFit="false"/>
      <protection hidden="false"/>
    </xf>
    <xf xfId="0" fontId="1" numFmtId="0" fillId="2" borderId="7" applyFont="1" applyNumberFormat="0" applyFill="1" applyBorder="1" applyAlignment="1" applyProtection="true">
      <alignment horizontal="center" vertical="bottom" textRotation="0" wrapText="false" shrinkToFit="false"/>
      <protection hidden="false"/>
    </xf>
    <xf xfId="0" fontId="18" numFmtId="0" fillId="0" borderId="31" applyFont="1" applyNumberFormat="0" applyFill="0" applyBorder="1" applyAlignment="1" applyProtection="true">
      <alignment horizontal="left" vertical="center" textRotation="0" wrapText="true" shrinkToFit="false"/>
      <protection hidden="false"/>
    </xf>
    <xf xfId="0" fontId="18" numFmtId="0" fillId="0" borderId="2" applyFont="1" applyNumberFormat="0" applyFill="0" applyBorder="1" applyAlignment="1" applyProtection="true">
      <alignment horizontal="left" vertical="center" textRotation="0" wrapText="true" shrinkToFit="false"/>
      <protection hidden="false"/>
    </xf>
    <xf xfId="0" fontId="18" numFmtId="0" fillId="0" borderId="9" applyFont="1" applyNumberFormat="0" applyFill="0" applyBorder="1" applyAlignment="1" applyProtection="true">
      <alignment horizontal="left" vertical="center" textRotation="0" wrapText="true" shrinkToFit="false"/>
      <protection hidden="false"/>
    </xf>
    <xf xfId="0" fontId="3" numFmtId="0" fillId="2" borderId="33" applyFont="1" applyNumberFormat="0" applyFill="1" applyBorder="1" applyAlignment="1" applyProtection="true">
      <alignment horizontal="center" vertical="center" textRotation="0" wrapText="true" shrinkToFit="false"/>
      <protection hidden="false"/>
    </xf>
    <xf xfId="0" fontId="1" numFmtId="0" fillId="2" borderId="0" applyFont="1" applyNumberFormat="0" applyFill="1" applyBorder="0" applyAlignment="1" applyProtection="true">
      <alignment horizontal="center" vertical="center" textRotation="0" wrapText="false" shrinkToFit="false"/>
      <protection hidden="false"/>
    </xf>
    <xf xfId="0" fontId="1" numFmtId="14" fillId="0" borderId="48" applyFont="1" applyNumberFormat="1" applyFill="0" applyBorder="1" applyAlignment="1" applyProtection="true">
      <alignment horizontal="center" vertical="center" textRotation="0" wrapText="true" shrinkToFit="false"/>
      <protection hidden="false"/>
    </xf>
    <xf xfId="0" fontId="1" numFmtId="0" fillId="0" borderId="29" applyFont="1" applyNumberFormat="0" applyFill="0" applyBorder="1" applyAlignment="1" applyProtection="true">
      <alignment horizontal="general" vertical="center" textRotation="0" wrapText="true" shrinkToFit="false"/>
      <protection hidden="false"/>
    </xf>
    <xf xfId="0" fontId="1" numFmtId="0" fillId="4" borderId="48" applyFont="1" applyNumberFormat="0" applyFill="1" applyBorder="1" applyAlignment="1" applyProtection="true">
      <alignment horizontal="right" vertical="center" textRotation="0" wrapText="true" shrinkToFit="false"/>
      <protection locked="false" hidden="false"/>
    </xf>
    <xf xfId="0" fontId="1" numFmtId="0" fillId="4" borderId="32" applyFont="1" applyNumberFormat="0" applyFill="1" applyBorder="1" applyAlignment="1" applyProtection="true">
      <alignment horizontal="general" vertical="center" textRotation="0" wrapText="true" shrinkToFit="false"/>
      <protection locked="false" hidden="false"/>
    </xf>
    <xf xfId="0" fontId="10" numFmtId="0" fillId="11" borderId="2" applyFont="1" applyNumberFormat="0" applyFill="1" applyBorder="1" applyAlignment="1" applyProtection="true">
      <alignment horizontal="left" vertical="center" textRotation="0" wrapText="true" shrinkToFit="false"/>
      <protection hidden="false"/>
    </xf>
    <xf xfId="0" fontId="7" numFmtId="0" fillId="2" borderId="0" applyFont="1" applyNumberFormat="0" applyFill="1" applyBorder="0" applyAlignment="1" applyProtection="true">
      <alignment horizontal="center" vertical="bottom" textRotation="0" wrapText="false" shrinkToFit="false"/>
      <protection hidden="false"/>
    </xf>
    <xf xfId="0" fontId="5" numFmtId="0" fillId="0" borderId="7" applyFont="1" applyNumberFormat="0" applyFill="0" applyBorder="1" applyAlignment="1" applyProtection="true">
      <alignment horizontal="center" vertical="bottom" textRotation="0" wrapText="false" shrinkToFit="false"/>
      <protection hidden="false"/>
    </xf>
    <xf xfId="0" fontId="3" numFmtId="0" fillId="2" borderId="20" applyFont="1" applyNumberFormat="0" applyFill="1" applyBorder="1" applyAlignment="1" applyProtection="true">
      <alignment horizontal="general" vertical="top" textRotation="0" wrapText="true" shrinkToFit="false"/>
      <protection locked="false" hidden="false"/>
    </xf>
    <xf xfId="0" fontId="3" numFmtId="0" fillId="2" borderId="49" applyFont="1" applyNumberFormat="0" applyFill="1" applyBorder="1" applyAlignment="1" applyProtection="true">
      <alignment horizontal="center" vertical="center" textRotation="0" wrapText="true" shrinkToFit="false"/>
      <protection hidden="false"/>
    </xf>
    <xf xfId="0" fontId="4" numFmtId="0" fillId="2" borderId="34" applyFont="1" applyNumberFormat="0" applyFill="1" applyBorder="1" applyAlignment="1" applyProtection="true">
      <alignment horizontal="center" vertical="center" textRotation="0" wrapText="false" shrinkToFit="false"/>
      <protection hidden="false"/>
    </xf>
    <xf xfId="0" fontId="3" numFmtId="0" fillId="2" borderId="33" applyFont="1" applyNumberFormat="0" applyFill="1" applyBorder="1" applyAlignment="1" applyProtection="true">
      <alignment horizontal="center" vertical="center" textRotation="0" wrapText="false" shrinkToFit="false"/>
      <protection hidden="false"/>
    </xf>
    <xf xfId="0" fontId="3" numFmtId="0" fillId="2" borderId="50" applyFont="1" applyNumberFormat="0" applyFill="1" applyBorder="1" applyAlignment="1" applyProtection="true">
      <alignment horizontal="center" vertical="center" textRotation="0" wrapText="false" shrinkToFit="false"/>
      <protection hidden="false"/>
    </xf>
    <xf xfId="0" fontId="4" numFmtId="0" fillId="2" borderId="42" applyFont="1" applyNumberFormat="0" applyFill="1" applyBorder="1" applyAlignment="1" applyProtection="true">
      <alignment horizontal="center" vertical="center" textRotation="0" wrapText="false" shrinkToFit="false"/>
      <protection hidden="false"/>
    </xf>
    <xf xfId="0" fontId="3" numFmtId="0" fillId="2" borderId="51" applyFont="1" applyNumberFormat="0" applyFill="1" applyBorder="1" applyAlignment="1" applyProtection="true">
      <alignment horizontal="center" vertical="center" textRotation="0" wrapText="false" shrinkToFit="false"/>
      <protection hidden="false"/>
    </xf>
    <xf xfId="0" fontId="3" numFmtId="0" fillId="2" borderId="52" applyFont="1" applyNumberFormat="0" applyFill="1" applyBorder="1" applyAlignment="1" applyProtection="true">
      <alignment horizontal="center" vertical="center" textRotation="0" wrapText="false" shrinkToFit="false"/>
      <protection hidden="false"/>
    </xf>
    <xf xfId="0" fontId="3" numFmtId="0" fillId="2" borderId="53" applyFont="1" applyNumberFormat="0" applyFill="1" applyBorder="1" applyAlignment="1" applyProtection="true">
      <alignment horizontal="center" vertical="center" textRotation="0" wrapText="false" shrinkToFit="false"/>
      <protection hidden="false"/>
    </xf>
    <xf xfId="0" fontId="3" numFmtId="0" fillId="2" borderId="49" applyFont="1" applyNumberFormat="0" applyFill="1" applyBorder="1" applyAlignment="1" applyProtection="true">
      <alignment horizontal="center" vertical="center" textRotation="0" wrapText="false" shrinkToFit="false"/>
      <protection hidden="false"/>
    </xf>
    <xf xfId="0" fontId="3" numFmtId="0" fillId="2" borderId="54" applyFont="1" applyNumberFormat="0" applyFill="1" applyBorder="1" applyAlignment="1" applyProtection="true">
      <alignment horizontal="center" vertical="center" textRotation="0" wrapText="false" shrinkToFit="false"/>
      <protection hidden="false"/>
    </xf>
    <xf xfId="0" fontId="4" numFmtId="0" fillId="2" borderId="53" applyFont="1" applyNumberFormat="0" applyFill="1" applyBorder="1" applyAlignment="1" applyProtection="true">
      <alignment horizontal="center" vertical="center" textRotation="0" wrapText="false" shrinkToFit="false"/>
      <protection hidden="false"/>
    </xf>
    <xf xfId="0" fontId="3" numFmtId="0" fillId="2" borderId="36" applyFont="1" applyNumberFormat="0" applyFill="1" applyBorder="1" applyAlignment="1" applyProtection="true">
      <alignment horizontal="center" vertical="center" textRotation="0" wrapText="false" shrinkToFit="false"/>
      <protection hidden="false"/>
    </xf>
    <xf xfId="0" fontId="3" numFmtId="0" fillId="2" borderId="53" applyFont="1" applyNumberFormat="0" applyFill="1" applyBorder="1" applyAlignment="1" applyProtection="true">
      <alignment horizontal="center" vertical="center" textRotation="0" wrapText="true" shrinkToFit="false"/>
      <protection hidden="false"/>
    </xf>
    <xf xfId="0" fontId="3" numFmtId="0" fillId="2" borderId="16" applyFont="1" applyNumberFormat="0" applyFill="1" applyBorder="1" applyAlignment="1" applyProtection="true">
      <alignment horizontal="center" vertical="center" textRotation="0" wrapText="false" shrinkToFit="false"/>
      <protection hidden="false"/>
    </xf>
    <xf xfId="0" fontId="3" numFmtId="0" fillId="2" borderId="12" applyFont="1" applyNumberFormat="0" applyFill="1" applyBorder="1" applyAlignment="1" applyProtection="true">
      <alignment horizontal="center" vertical="center" textRotation="0" wrapText="false" shrinkToFit="false"/>
      <protection hidden="false"/>
    </xf>
    <xf xfId="0" fontId="3" numFmtId="0" fillId="2" borderId="26" applyFont="1" applyNumberFormat="0" applyFill="1" applyBorder="1" applyAlignment="1" applyProtection="true">
      <alignment horizontal="center" vertical="center" textRotation="0" wrapText="false" shrinkToFit="false"/>
      <protection hidden="false"/>
    </xf>
    <xf xfId="0" fontId="0" numFmtId="0" fillId="2" borderId="0" applyFont="0" applyNumberFormat="0" applyFill="1" applyBorder="0" applyAlignment="1" applyProtection="true">
      <alignment horizontal="center" vertical="center" textRotation="0" wrapText="false" shrinkToFit="false"/>
      <protection hidden="false"/>
    </xf>
    <xf xfId="0" fontId="0" numFmtId="0" fillId="0" borderId="0" applyFont="0" applyNumberFormat="0" applyFill="0" applyBorder="0" applyAlignment="1" applyProtection="true">
      <alignment horizontal="center" vertical="bottom" textRotation="0" wrapText="false" shrinkToFit="false"/>
      <protection hidden="false"/>
    </xf>
    <xf xfId="0" fontId="1" numFmtId="0" fillId="2" borderId="0" applyFont="1" applyNumberFormat="0" applyFill="1" applyBorder="0" applyAlignment="1" applyProtection="true">
      <alignment horizontal="center" vertical="bottom" textRotation="0" wrapText="true" shrinkToFit="false"/>
      <protection hidden="false"/>
    </xf>
    <xf xfId="0" fontId="10" numFmtId="0" fillId="0" borderId="2" applyFont="1" applyNumberFormat="0" applyFill="0" applyBorder="1" applyAlignment="1" applyProtection="true">
      <alignment horizontal="left" vertical="center" textRotation="0" wrapText="false" shrinkToFit="false" indent="4"/>
      <protection hidden="false"/>
    </xf>
    <xf xfId="0" fontId="10" numFmtId="0" fillId="0" borderId="38" applyFont="1" applyNumberFormat="0" applyFill="0" applyBorder="1" applyAlignment="1" applyProtection="true">
      <alignment horizontal="left" vertical="center" textRotation="0" wrapText="false" shrinkToFit="false"/>
      <protection hidden="false"/>
    </xf>
    <xf xfId="0" fontId="11" numFmtId="0" fillId="0" borderId="9" applyFont="1" applyNumberFormat="0" applyFill="0" applyBorder="1" applyAlignment="1" applyProtection="true">
      <alignment horizontal="left" vertical="center" textRotation="0" wrapText="false" shrinkToFit="false" indent="2"/>
      <protection hidden="false"/>
    </xf>
    <xf xfId="0" fontId="11" numFmtId="0" fillId="0" borderId="2" applyFont="1" applyNumberFormat="0" applyFill="0" applyBorder="1" applyAlignment="1" applyProtection="true">
      <alignment horizontal="left" vertical="center" textRotation="0" wrapText="false" shrinkToFit="false" indent="2"/>
      <protection hidden="false"/>
    </xf>
    <xf xfId="0" fontId="12" numFmtId="0" fillId="0" borderId="32" applyFont="1" applyNumberFormat="0" applyFill="0" applyBorder="1" applyAlignment="1" applyProtection="true">
      <alignment horizontal="left" vertical="center" textRotation="0" wrapText="false" shrinkToFit="false" indent="1"/>
      <protection hidden="false"/>
    </xf>
    <xf xfId="0" fontId="3" numFmtId="0" fillId="2" borderId="36" applyFont="1" applyNumberFormat="0" applyFill="1" applyBorder="1" applyAlignment="0" applyProtection="true">
      <alignment horizontal="general" vertical="bottom" textRotation="0" wrapText="false" shrinkToFit="false"/>
      <protection locked="false" hidden="false"/>
    </xf>
    <xf xfId="0" fontId="3" numFmtId="0" fillId="2" borderId="40" applyFont="1" applyNumberFormat="0" applyFill="1" applyBorder="1" applyAlignment="0" applyProtection="true">
      <alignment horizontal="general" vertical="bottom" textRotation="0" wrapText="false" shrinkToFit="false"/>
      <protection locked="false" hidden="false"/>
    </xf>
    <xf xfId="0" fontId="0" numFmtId="0" fillId="0" borderId="29" applyFont="0" applyNumberFormat="0" applyFill="0" applyBorder="1" applyAlignment="0" applyProtection="true">
      <alignment horizontal="general" vertical="bottom" textRotation="0" wrapText="false" shrinkToFit="false"/>
      <protection hidden="false"/>
    </xf>
    <xf xfId="0" fontId="0" numFmtId="0" fillId="0" borderId="48" applyFont="0" applyNumberFormat="0" applyFill="0" applyBorder="1" applyAlignment="0" applyProtection="true">
      <alignment horizontal="general" vertical="bottom" textRotation="0" wrapText="false" shrinkToFit="false"/>
      <protection hidden="false"/>
    </xf>
    <xf xfId="0" fontId="0" numFmtId="0" fillId="0" borderId="48" applyFont="0" applyNumberFormat="0" applyFill="0" applyBorder="1" applyAlignment="0" applyProtection="true">
      <alignment horizontal="general" vertical="bottom" textRotation="0" wrapText="false" shrinkToFit="false"/>
      <protection hidden="false"/>
    </xf>
    <xf xfId="0" fontId="0" numFmtId="0" fillId="0" borderId="55" applyFont="0" applyNumberFormat="0" applyFill="0" applyBorder="1" applyAlignment="1" applyProtection="true">
      <alignment horizontal="left" vertical="bottom" textRotation="0" wrapText="false" shrinkToFit="false"/>
      <protection hidden="false"/>
    </xf>
    <xf xfId="0" fontId="0" numFmtId="0" fillId="0" borderId="48" applyFont="0" applyNumberFormat="0" applyFill="0" applyBorder="1" applyAlignment="1" applyProtection="true">
      <alignment horizontal="left" vertical="bottom" textRotation="0" wrapText="false" shrinkToFit="false"/>
      <protection hidden="false"/>
    </xf>
    <xf xfId="0" fontId="0" numFmtId="0" fillId="0" borderId="32" applyFont="0" applyNumberFormat="0" applyFill="0" applyBorder="1" applyAlignment="1" applyProtection="true">
      <alignment horizontal="left" vertical="bottom" textRotation="0" wrapText="false" shrinkToFit="false"/>
      <protection hidden="false"/>
    </xf>
    <xf xfId="0" fontId="0" numFmtId="0" fillId="0" borderId="29" applyFont="0" applyNumberFormat="0" applyFill="0" applyBorder="1" applyAlignment="1" applyProtection="true">
      <alignment horizontal="left" vertical="bottom" textRotation="0" wrapText="false" shrinkToFit="false"/>
      <protection hidden="false"/>
    </xf>
    <xf xfId="0" fontId="0" numFmtId="0" fillId="0" borderId="48" applyFont="0" applyNumberFormat="0" applyFill="0" applyBorder="1" applyAlignment="1" applyProtection="true">
      <alignment horizontal="left" vertical="bottom" textRotation="0" wrapText="false" shrinkToFit="false"/>
      <protection hidden="false"/>
    </xf>
    <xf xfId="0" fontId="0" numFmtId="0" fillId="0" borderId="32" applyFont="0" applyNumberFormat="0" applyFill="0" applyBorder="1" applyAlignment="1" applyProtection="true">
      <alignment horizontal="left" vertical="bottom" textRotation="0" wrapText="false" shrinkToFit="false"/>
      <protection hidden="false"/>
    </xf>
    <xf xfId="0" fontId="19" numFmtId="0" fillId="0" borderId="0" applyFont="1" applyNumberFormat="0" applyFill="0" applyBorder="0" applyAlignment="1" applyProtection="true">
      <alignment horizontal="center" vertical="bottom" textRotation="0" wrapText="false" shrinkToFit="false"/>
      <protection hidden="false"/>
    </xf>
    <xf xfId="0" fontId="0" numFmtId="0" fillId="0" borderId="56" applyFont="0" applyNumberFormat="0" applyFill="0" applyBorder="1" applyAlignment="1" applyProtection="true">
      <alignment horizontal="left" vertical="bottom" textRotation="0" wrapText="false" shrinkToFit="false"/>
      <protection hidden="false"/>
    </xf>
    <xf xfId="0" fontId="20" numFmtId="0" fillId="0" borderId="56" applyFont="1" applyNumberFormat="0" applyFill="0" applyBorder="1" applyAlignment="1" applyProtection="true">
      <alignment horizontal="center" vertical="bottom" textRotation="0" wrapText="false" shrinkToFit="false"/>
      <protection hidden="false"/>
    </xf>
    <xf xfId="0" fontId="0" numFmtId="0" fillId="0" borderId="57" applyFont="0" applyNumberFormat="0" applyFill="0" applyBorder="1" applyAlignment="1" applyProtection="true">
      <alignment horizontal="left" vertical="bottom" textRotation="0" wrapText="false" shrinkToFit="false"/>
      <protection hidden="false"/>
    </xf>
    <xf xfId="0" fontId="20" numFmtId="0" fillId="0" borderId="57" applyFont="1" applyNumberFormat="0" applyFill="0" applyBorder="1" applyAlignment="1" applyProtection="true">
      <alignment horizontal="center" vertical="bottom" textRotation="0" wrapText="false" shrinkToFit="false"/>
      <protection hidden="false"/>
    </xf>
    <xf xfId="0" fontId="0" numFmtId="0" fillId="0" borderId="27" applyFont="0" applyNumberFormat="0" applyFill="0" applyBorder="1" applyAlignment="1" applyProtection="true">
      <alignment horizontal="left" vertical="bottom" textRotation="0" wrapText="false" shrinkToFit="false"/>
      <protection hidden="false"/>
    </xf>
    <xf xfId="0" fontId="20" numFmtId="0" fillId="0" borderId="27" applyFont="1" applyNumberFormat="0" applyFill="0" applyBorder="1" applyAlignment="1" applyProtection="true">
      <alignment horizontal="center" vertical="bottom" textRotation="0" wrapText="false" shrinkToFit="false"/>
      <protection hidden="false"/>
    </xf>
    <xf xfId="0" fontId="0" numFmtId="0" fillId="0" borderId="57" applyFont="0" applyNumberFormat="0" applyFill="0" applyBorder="1" applyAlignment="0" applyProtection="true">
      <alignment horizontal="general" vertical="bottom" textRotation="0" wrapText="false" shrinkToFit="false"/>
      <protection hidden="false"/>
    </xf>
    <xf xfId="0" fontId="1" numFmtId="0" fillId="10" borderId="3" applyFont="1" applyNumberFormat="0" applyFill="1" applyBorder="1" applyAlignment="1" applyProtection="true">
      <alignment horizontal="center" vertical="top" textRotation="0" wrapText="true" shrinkToFit="false"/>
      <protection hidden="false"/>
    </xf>
    <xf xfId="0" fontId="1" numFmtId="0" fillId="2" borderId="3" applyFont="1" applyNumberFormat="0" applyFill="1" applyBorder="1" applyAlignment="1" applyProtection="true">
      <alignment horizontal="center" vertical="bottom" textRotation="0" wrapText="false" shrinkToFit="false"/>
      <protection hidden="false"/>
    </xf>
    <xf xfId="0" fontId="1" numFmtId="0" fillId="2" borderId="0" applyFont="1" applyNumberFormat="0" applyFill="1" applyBorder="0" applyAlignment="1" applyProtection="true">
      <alignment horizontal="center" vertical="bottom" textRotation="0" wrapText="false" shrinkToFit="false"/>
      <protection hidden="false"/>
    </xf>
    <xf xfId="0" fontId="1" numFmtId="0" fillId="3" borderId="4" applyFont="1" applyNumberFormat="0" applyFill="1" applyBorder="1" applyAlignment="1" applyProtection="true">
      <alignment horizontal="center" vertical="top" textRotation="0" wrapText="true" shrinkToFit="false"/>
      <protection hidden="false"/>
    </xf>
    <xf xfId="0" fontId="1" numFmtId="0" fillId="3" borderId="28" applyFont="1" applyNumberFormat="0" applyFill="1" applyBorder="1" applyAlignment="1" applyProtection="true">
      <alignment horizontal="center" vertical="center" textRotation="0" wrapText="false" shrinkToFit="false"/>
      <protection hidden="false"/>
    </xf>
    <xf xfId="0" fontId="1" numFmtId="0" fillId="3" borderId="1" applyFont="1" applyNumberFormat="0" applyFill="1" applyBorder="1" applyAlignment="1" applyProtection="true">
      <alignment horizontal="center" vertical="center" textRotation="0" wrapText="true" shrinkToFit="false"/>
      <protection hidden="false"/>
    </xf>
    <xf xfId="0" fontId="1" numFmtId="0" fillId="3" borderId="3" applyFont="1" applyNumberFormat="0" applyFill="1" applyBorder="1" applyAlignment="1" applyProtection="true">
      <alignment horizontal="center" vertical="top" textRotation="0" wrapText="true" shrinkToFit="false"/>
      <protection hidden="false"/>
    </xf>
    <xf xfId="0" fontId="1" numFmtId="0" fillId="3" borderId="28" applyFont="1" applyNumberFormat="0" applyFill="1" applyBorder="1" applyAlignment="1" applyProtection="true">
      <alignment horizontal="center" vertical="center" textRotation="0" wrapText="true" shrinkToFit="false"/>
      <protection hidden="false"/>
    </xf>
    <xf xfId="0" fontId="1" numFmtId="0" fillId="3" borderId="55" applyFont="1" applyNumberFormat="0" applyFill="1" applyBorder="1" applyAlignment="1" applyProtection="true">
      <alignment horizontal="center" vertical="center" textRotation="0" wrapText="true" shrinkToFit="false"/>
      <protection hidden="false"/>
    </xf>
    <xf xfId="0" fontId="1" numFmtId="0" fillId="3" borderId="29" applyFont="1" applyNumberFormat="0" applyFill="1" applyBorder="1" applyAlignment="1" applyProtection="true">
      <alignment horizontal="center" vertical="center" textRotation="0" wrapText="true" shrinkToFit="false"/>
      <protection hidden="false"/>
    </xf>
    <xf xfId="0" fontId="1" numFmtId="0" fillId="3" borderId="29" applyFont="1" applyNumberFormat="0" applyFill="1" applyBorder="1" applyAlignment="1" applyProtection="true">
      <alignment horizontal="center" vertical="top" textRotation="0" wrapText="true" shrinkToFit="false"/>
      <protection hidden="false"/>
    </xf>
    <xf xfId="0" fontId="14" numFmtId="0" fillId="3" borderId="2" applyFont="1" applyNumberFormat="0" applyFill="1" applyBorder="1" applyAlignment="1" applyProtection="true">
      <alignment horizontal="center" vertical="center" textRotation="0" wrapText="true" shrinkToFit="false"/>
      <protection hidden="false"/>
    </xf>
    <xf xfId="0" fontId="1" numFmtId="0" fillId="3" borderId="29" applyFont="1" applyNumberFormat="0" applyFill="1" applyBorder="1" applyAlignment="1" applyProtection="true">
      <alignment horizontal="center" vertical="center" textRotation="0" wrapText="false" shrinkToFit="false"/>
      <protection hidden="false"/>
    </xf>
    <xf xfId="0" fontId="10" numFmtId="0" fillId="0" borderId="2" applyFont="1" applyNumberFormat="0" applyFill="0" applyBorder="1" applyAlignment="1" applyProtection="true">
      <alignment horizontal="left" vertical="center" textRotation="0" wrapText="false" shrinkToFit="false"/>
      <protection hidden="false"/>
    </xf>
    <xf xfId="0" fontId="11" numFmtId="0" fillId="0" borderId="2" applyFont="1" applyNumberFormat="0" applyFill="0" applyBorder="1" applyAlignment="1" applyProtection="true">
      <alignment horizontal="left" vertical="center" textRotation="0" wrapText="false" shrinkToFit="false" indent="2"/>
      <protection hidden="false"/>
    </xf>
    <xf xfId="0" fontId="10" numFmtId="0" fillId="0" borderId="0" applyFont="1" applyNumberFormat="0" applyFill="0" applyBorder="0" applyAlignment="1" applyProtection="true">
      <alignment horizontal="left" vertical="center" textRotation="0" wrapText="true" shrinkToFit="false"/>
      <protection hidden="false"/>
    </xf>
    <xf xfId="0" fontId="11" numFmtId="0" fillId="0" borderId="0" applyFont="1" applyNumberFormat="0" applyFill="0" applyBorder="0" applyAlignment="1" applyProtection="true">
      <alignment horizontal="left" vertical="center" textRotation="0" wrapText="false" shrinkToFit="false" indent="2"/>
      <protection hidden="false"/>
    </xf>
    <xf xfId="0" fontId="1" numFmtId="0" fillId="3" borderId="29" applyFont="1" applyNumberFormat="0" applyFill="1" applyBorder="1" applyAlignment="1" applyProtection="true">
      <alignment horizontal="center" vertical="bottom" textRotation="0" wrapText="true" shrinkToFit="false"/>
      <protection hidden="false"/>
    </xf>
    <xf xfId="0" fontId="1" numFmtId="0" fillId="3" borderId="29" applyFont="1" applyNumberFormat="0" applyFill="1" applyBorder="1" applyAlignment="1" applyProtection="true">
      <alignment horizontal="center" vertical="bottom" textRotation="0" wrapText="false" shrinkToFit="false"/>
      <protection hidden="false"/>
    </xf>
    <xf xfId="0" fontId="1" numFmtId="0" fillId="3" borderId="1" applyFont="1" applyNumberFormat="0" applyFill="1" applyBorder="1" applyAlignment="1" applyProtection="true">
      <alignment horizontal="center" vertical="bottom" textRotation="0" wrapText="false" shrinkToFit="false"/>
      <protection hidden="false"/>
    </xf>
    <xf xfId="0" fontId="1" numFmtId="0" fillId="3" borderId="29" applyFont="1" applyNumberFormat="0" applyFill="1" applyBorder="1" applyAlignment="1" applyProtection="true">
      <alignment horizontal="center" vertical="bottom" textRotation="0" wrapText="false" shrinkToFit="false"/>
      <protection hidden="false"/>
    </xf>
    <xf xfId="0" fontId="1" numFmtId="0" fillId="3" borderId="29" applyFont="1" applyNumberFormat="0" applyFill="1" applyBorder="1" applyAlignment="1" applyProtection="true">
      <alignment horizontal="center" vertical="bottom" textRotation="0" wrapText="true" shrinkToFit="false"/>
      <protection hidden="false"/>
    </xf>
    <xf xfId="0" fontId="1" numFmtId="0" fillId="3" borderId="55" applyFont="1" applyNumberFormat="0" applyFill="1" applyBorder="1" applyAlignment="1" applyProtection="true">
      <alignment horizontal="center" vertical="top" textRotation="0" wrapText="true" shrinkToFit="false"/>
      <protection hidden="false"/>
    </xf>
    <xf xfId="0" fontId="11" numFmtId="0" fillId="0" borderId="2" applyFont="1" applyNumberFormat="0" applyFill="0" applyBorder="1" applyAlignment="1" applyProtection="true">
      <alignment horizontal="left" vertical="center" textRotation="0" wrapText="false" shrinkToFit="false" indent="4"/>
      <protection hidden="false"/>
    </xf>
    <xf xfId="0" fontId="11" numFmtId="0" fillId="0" borderId="2" applyFont="1" applyNumberFormat="0" applyFill="0" applyBorder="1" applyAlignment="1" applyProtection="true">
      <alignment horizontal="left" vertical="center" textRotation="0" wrapText="true" shrinkToFit="false" indent="4"/>
      <protection hidden="false"/>
    </xf>
    <xf xfId="0" fontId="1" numFmtId="0" fillId="3" borderId="1" applyFont="1" applyNumberFormat="0" applyFill="1" applyBorder="1" applyAlignment="1" applyProtection="true">
      <alignment horizontal="center" vertical="top" textRotation="0" wrapText="true" shrinkToFit="false"/>
      <protection hidden="false"/>
    </xf>
    <xf xfId="0" fontId="1" numFmtId="0" fillId="3" borderId="55" applyFont="1" applyNumberFormat="0" applyFill="1" applyBorder="1" applyAlignment="1" applyProtection="true">
      <alignment horizontal="center" vertical="bottom" textRotation="0" wrapText="false" shrinkToFit="false"/>
      <protection hidden="false"/>
    </xf>
    <xf xfId="0" fontId="1" numFmtId="0" fillId="3" borderId="2" applyFont="1" applyNumberFormat="0" applyFill="1" applyBorder="1" applyAlignment="1" applyProtection="true">
      <alignment horizontal="center" vertical="bottom" textRotation="0" wrapText="false" shrinkToFit="false"/>
      <protection hidden="false"/>
    </xf>
    <xf xfId="0" fontId="1" numFmtId="0" fillId="3" borderId="2" applyFont="1" applyNumberFormat="0" applyFill="1" applyBorder="1" applyAlignment="1" applyProtection="true">
      <alignment horizontal="center" vertical="top" textRotation="0" wrapText="true" shrinkToFit="false"/>
      <protection hidden="false"/>
    </xf>
    <xf xfId="0" fontId="1" numFmtId="0" fillId="3" borderId="1" applyFont="1" applyNumberFormat="0" applyFill="1" applyBorder="1" applyAlignment="1" applyProtection="true">
      <alignment horizontal="center" vertical="center" textRotation="0" wrapText="true" shrinkToFit="false"/>
      <protection hidden="false"/>
    </xf>
    <xf xfId="0" fontId="1" numFmtId="0" fillId="3" borderId="0" applyFont="1" applyNumberFormat="0" applyFill="1" applyBorder="0" applyAlignment="1" applyProtection="true">
      <alignment horizontal="center" vertical="center" textRotation="0" wrapText="true" shrinkToFit="false"/>
      <protection hidden="false"/>
    </xf>
    <xf xfId="0" fontId="1" numFmtId="0" fillId="3" borderId="55" applyFont="1" applyNumberFormat="0" applyFill="1" applyBorder="1" applyAlignment="1" applyProtection="true">
      <alignment horizontal="center" vertical="center" textRotation="0" wrapText="false" shrinkToFit="false"/>
      <protection hidden="false"/>
    </xf>
    <xf xfId="0" fontId="1" numFmtId="0" fillId="3" borderId="0" applyFont="1" applyNumberFormat="0" applyFill="1" applyBorder="0" applyAlignment="1" applyProtection="true">
      <alignment horizontal="center" vertical="top" textRotation="0" wrapText="true" shrinkToFit="false"/>
      <protection hidden="false"/>
    </xf>
    <xf xfId="0" fontId="1" numFmtId="0" fillId="3" borderId="6" applyFont="1" applyNumberFormat="0" applyFill="1" applyBorder="1" applyAlignment="1" applyProtection="true">
      <alignment horizontal="center" vertical="top" textRotation="0" wrapText="true" shrinkToFit="false"/>
      <protection hidden="false"/>
    </xf>
    <xf xfId="0" fontId="10" numFmtId="0" fillId="0" borderId="31" applyFont="1" applyNumberFormat="0" applyFill="0" applyBorder="1" applyAlignment="1" applyProtection="true">
      <alignment horizontal="left" vertical="center" textRotation="0" wrapText="true" shrinkToFit="false"/>
      <protection hidden="false"/>
    </xf>
    <xf xfId="0" fontId="10" numFmtId="0" fillId="0" borderId="2" applyFont="1" applyNumberFormat="0" applyFill="0" applyBorder="1" applyAlignment="1" applyProtection="true">
      <alignment horizontal="left" vertical="center" textRotation="0" wrapText="true" shrinkToFit="false"/>
      <protection hidden="false"/>
    </xf>
    <xf xfId="0" fontId="1" numFmtId="0" fillId="3" borderId="1" applyFont="1" applyNumberFormat="0" applyFill="1" applyBorder="1" applyAlignment="1" applyProtection="true">
      <alignment horizontal="center" vertical="bottom" textRotation="0" wrapText="false" shrinkToFit="false"/>
      <protection hidden="false"/>
    </xf>
    <xf xfId="0" fontId="1" numFmtId="0" fillId="3" borderId="3" applyFont="1" applyNumberFormat="0" applyFill="1" applyBorder="1" applyAlignment="1" applyProtection="true">
      <alignment horizontal="center" vertical="bottom" textRotation="0" wrapText="false" shrinkToFit="false"/>
      <protection hidden="false"/>
    </xf>
    <xf xfId="0" fontId="1" numFmtId="0" fillId="3" borderId="29" applyFont="1" applyNumberFormat="0" applyFill="1" applyBorder="1" applyAlignment="1" applyProtection="true">
      <alignment horizontal="center" vertical="center" textRotation="0" wrapText="false" shrinkToFit="false"/>
      <protection hidden="false"/>
    </xf>
    <xf xfId="0" fontId="12" numFmtId="0" fillId="0" borderId="9" applyFont="1" applyNumberFormat="0" applyFill="0" applyBorder="1" applyAlignment="1" applyProtection="true">
      <alignment horizontal="left" vertical="center" textRotation="0" wrapText="false" shrinkToFit="false"/>
      <protection hidden="false"/>
    </xf>
    <xf xfId="0" fontId="10" numFmtId="0" fillId="0" borderId="32" applyFont="1" applyNumberFormat="0" applyFill="0" applyBorder="1" applyAlignment="1" applyProtection="true">
      <alignment horizontal="left" vertical="center" textRotation="0" wrapText="true" shrinkToFit="false"/>
      <protection hidden="false"/>
    </xf>
    <xf xfId="0" fontId="11" numFmtId="0" fillId="0" borderId="9" applyFont="1" applyNumberFormat="0" applyFill="0" applyBorder="1" applyAlignment="1" applyProtection="true">
      <alignment horizontal="left" vertical="center" textRotation="0" wrapText="true" shrinkToFit="false" indent="2"/>
      <protection hidden="false"/>
    </xf>
    <xf xfId="0" fontId="1" numFmtId="0" fillId="3" borderId="2" applyFont="1" applyNumberFormat="0" applyFill="1" applyBorder="1" applyAlignment="1" applyProtection="true">
      <alignment horizontal="center" vertical="top" textRotation="0" wrapText="false" shrinkToFit="false"/>
      <protection hidden="false"/>
    </xf>
    <xf xfId="0" fontId="1" numFmtId="0" fillId="3" borderId="1" applyFont="1" applyNumberFormat="0" applyFill="1" applyBorder="1" applyAlignment="1" applyProtection="true">
      <alignment horizontal="center" vertical="top" textRotation="0" wrapText="false" shrinkToFit="false"/>
      <protection hidden="false"/>
    </xf>
    <xf xfId="0" fontId="1" numFmtId="0" fillId="3" borderId="2" applyFont="1" applyNumberFormat="0" applyFill="1" applyBorder="1" applyAlignment="1" applyProtection="true">
      <alignment horizontal="center" vertical="bottom" textRotation="0" wrapText="false" shrinkToFit="false"/>
      <protection hidden="false"/>
    </xf>
    <xf xfId="0" fontId="10" numFmtId="0" fillId="0" borderId="9" applyFont="1" applyNumberFormat="0" applyFill="0" applyBorder="1" applyAlignment="1" applyProtection="true">
      <alignment horizontal="left" vertical="center" textRotation="0" wrapText="false" shrinkToFit="false"/>
      <protection hidden="false"/>
    </xf>
    <xf xfId="0" fontId="10" numFmtId="0" fillId="0" borderId="2" applyFont="1" applyNumberFormat="0" applyFill="0" applyBorder="1" applyAlignment="1" applyProtection="true">
      <alignment horizontal="left" vertical="center" textRotation="0" wrapText="true" shrinkToFit="false" indent="4"/>
      <protection hidden="false"/>
    </xf>
    <xf xfId="0" fontId="1" numFmtId="0" fillId="0" borderId="2" applyFont="1" applyNumberFormat="0" applyFill="0" applyBorder="1" applyAlignment="1" applyProtection="true">
      <alignment horizontal="left" vertical="center" textRotation="0" wrapText="true" shrinkToFit="false" indent="2"/>
      <protection hidden="false"/>
    </xf>
    <xf xfId="0" fontId="10" numFmtId="0" fillId="0" borderId="31" applyFont="1" applyNumberFormat="0" applyFill="0" applyBorder="1" applyAlignment="1" applyProtection="true">
      <alignment horizontal="left" vertical="center" textRotation="0" wrapText="false" shrinkToFit="false"/>
      <protection hidden="false"/>
    </xf>
    <xf xfId="0" fontId="1" numFmtId="0" fillId="3" borderId="0" applyFont="1" applyNumberFormat="0" applyFill="1" applyBorder="0" applyAlignment="1" applyProtection="true">
      <alignment horizontal="center" vertical="bottom" textRotation="0" wrapText="false" shrinkToFit="false"/>
      <protection hidden="false"/>
    </xf>
    <xf xfId="0" fontId="1" numFmtId="0" fillId="3" borderId="7" applyFont="1" applyNumberFormat="0" applyFill="1" applyBorder="1" applyAlignment="1" applyProtection="true">
      <alignment horizontal="center" vertical="center" textRotation="0" wrapText="false" shrinkToFit="false"/>
      <protection hidden="false"/>
    </xf>
    <xf xfId="0" fontId="1" numFmtId="0" fillId="3" borderId="2" applyFont="1" applyNumberFormat="0" applyFill="1" applyBorder="1" applyAlignment="1" applyProtection="true">
      <alignment horizontal="center" vertical="center" textRotation="0" wrapText="false" shrinkToFit="false"/>
      <protection hidden="false"/>
    </xf>
    <xf xfId="0" fontId="1" numFmtId="0" fillId="3" borderId="0" applyFont="1" applyNumberFormat="0" applyFill="1" applyBorder="0" applyAlignment="1" applyProtection="true">
      <alignment horizontal="center" vertical="center" textRotation="0" wrapText="false" shrinkToFit="false"/>
      <protection hidden="false"/>
    </xf>
    <xf xfId="0" fontId="1" numFmtId="0" fillId="3" borderId="3" applyFont="1" applyNumberFormat="0" applyFill="1" applyBorder="1" applyAlignment="1" applyProtection="true">
      <alignment horizontal="center" vertical="center" textRotation="0" wrapText="false" shrinkToFit="false"/>
      <protection hidden="false"/>
    </xf>
    <xf xfId="0" fontId="1" numFmtId="0" fillId="3" borderId="6" applyFont="1" applyNumberFormat="0" applyFill="1" applyBorder="1" applyAlignment="1" applyProtection="true">
      <alignment horizontal="center" vertical="center" textRotation="0" wrapText="false" shrinkToFit="false"/>
      <protection hidden="false"/>
    </xf>
    <xf xfId="0" fontId="1" numFmtId="0" fillId="3" borderId="2" applyFont="1" applyNumberFormat="0" applyFill="1" applyBorder="1" applyAlignment="1" applyProtection="true">
      <alignment horizontal="center" vertical="center" textRotation="0" wrapText="true" shrinkToFit="false"/>
      <protection hidden="false"/>
    </xf>
    <xf xfId="0" fontId="1" numFmtId="0" fillId="3" borderId="1" applyFont="1" applyNumberFormat="0" applyFill="1" applyBorder="1" applyAlignment="1" applyProtection="true">
      <alignment horizontal="center" vertical="center" textRotation="0" wrapText="false" shrinkToFit="false"/>
      <protection hidden="false"/>
    </xf>
    <xf xfId="0" fontId="1" numFmtId="0" fillId="3" borderId="4" applyFont="1" applyNumberFormat="0" applyFill="1" applyBorder="1" applyAlignment="1" applyProtection="true">
      <alignment horizontal="center" vertical="center" textRotation="0" wrapText="true" shrinkToFit="false"/>
      <protection hidden="false"/>
    </xf>
    <xf xfId="0" fontId="1" numFmtId="0" fillId="3" borderId="3" applyFont="1" applyNumberFormat="0" applyFill="1" applyBorder="1" applyAlignment="1" applyProtection="true">
      <alignment horizontal="center" vertical="center" textRotation="0" wrapText="true" shrinkToFit="false"/>
      <protection hidden="false"/>
    </xf>
    <xf xfId="0" fontId="2" numFmtId="0" fillId="3" borderId="3" applyFont="1" applyNumberFormat="0" applyFill="1" applyBorder="1" applyAlignment="1" applyProtection="true">
      <alignment horizontal="center" vertical="center" textRotation="0" wrapText="true" shrinkToFit="false"/>
      <protection hidden="false"/>
    </xf>
    <xf xfId="0" fontId="1" numFmtId="0" fillId="3" borderId="2" applyFont="1" applyNumberFormat="0" applyFill="1" applyBorder="1" applyAlignment="1" applyProtection="true">
      <alignment horizontal="center" vertical="center" textRotation="0" wrapText="true" shrinkToFit="false"/>
      <protection hidden="false"/>
    </xf>
    <xf xfId="0" fontId="1" numFmtId="0" fillId="3" borderId="3" applyFont="1" applyNumberFormat="0" applyFill="1" applyBorder="1" applyAlignment="1" applyProtection="true">
      <alignment horizontal="center" vertical="center" textRotation="0" wrapText="true" shrinkToFit="false"/>
      <protection hidden="false"/>
    </xf>
    <xf xfId="0" fontId="1" numFmtId="0" fillId="3" borderId="4" applyFont="1" applyNumberFormat="0" applyFill="1" applyBorder="1" applyAlignment="1" applyProtection="true">
      <alignment horizontal="center" vertical="center" textRotation="0" wrapText="false" shrinkToFit="false"/>
      <protection hidden="false"/>
    </xf>
    <xf xfId="0" fontId="1" numFmtId="0" fillId="3" borderId="6" applyFont="1" applyNumberFormat="0" applyFill="1" applyBorder="1" applyAlignment="1" applyProtection="true">
      <alignment horizontal="center" vertical="center" textRotation="0" wrapText="true" shrinkToFit="false"/>
      <protection hidden="false"/>
    </xf>
    <xf xfId="0" fontId="1" numFmtId="0" fillId="3" borderId="1" applyFont="1" applyNumberFormat="0" applyFill="1" applyBorder="1" applyAlignment="1" applyProtection="true">
      <alignment horizontal="center" vertical="bottom" textRotation="0" wrapText="false" shrinkToFit="false"/>
      <protection hidden="false"/>
    </xf>
    <xf xfId="0" fontId="1" numFmtId="0" fillId="3" borderId="2" applyFont="1" applyNumberFormat="0" applyFill="1" applyBorder="1" applyAlignment="1" applyProtection="true">
      <alignment horizontal="center" vertical="top" textRotation="0" wrapText="true" shrinkToFit="false"/>
      <protection hidden="false"/>
    </xf>
    <xf xfId="0" fontId="1" numFmtId="0" fillId="3" borderId="3" applyFont="1" applyNumberFormat="0" applyFill="1" applyBorder="1" applyAlignment="1" applyProtection="true">
      <alignment horizontal="center" vertical="top" textRotation="0" wrapText="true" shrinkToFit="false"/>
      <protection hidden="false"/>
    </xf>
    <xf xfId="0" fontId="1" numFmtId="0" fillId="3" borderId="1" applyFont="1" applyNumberFormat="0" applyFill="1" applyBorder="1" applyAlignment="1" applyProtection="true">
      <alignment horizontal="center" vertical="top" textRotation="0" wrapText="true" shrinkToFit="false"/>
      <protection hidden="false"/>
    </xf>
    <xf xfId="0" fontId="1" numFmtId="0" fillId="3" borderId="2" applyFont="1" applyNumberFormat="0" applyFill="1" applyBorder="1" applyAlignment="1" applyProtection="true">
      <alignment horizontal="center" vertical="center" textRotation="0" wrapText="true" shrinkToFit="false"/>
      <protection hidden="false"/>
    </xf>
    <xf xfId="0" fontId="1" numFmtId="0" fillId="3" borderId="17" applyFont="1" applyNumberFormat="0" applyFill="1" applyBorder="1" applyAlignment="1" applyProtection="true">
      <alignment horizontal="center" vertical="center" textRotation="0" wrapText="true" shrinkToFit="false"/>
      <protection hidden="false"/>
    </xf>
    <xf xfId="0" fontId="1" numFmtId="0" fillId="3" borderId="6" applyFont="1" applyNumberFormat="0" applyFill="1" applyBorder="1" applyAlignment="1" applyProtection="true">
      <alignment horizontal="center" vertical="center" textRotation="0" wrapText="true" shrinkToFit="false"/>
      <protection hidden="true"/>
    </xf>
    <xf xfId="0" fontId="1" numFmtId="0" fillId="3" borderId="0" applyFont="1" applyNumberFormat="0" applyFill="1" applyBorder="0" applyAlignment="1" applyProtection="true">
      <alignment horizontal="center" vertical="center" textRotation="0" wrapText="true" shrinkToFit="false"/>
      <protection hidden="false"/>
    </xf>
    <xf xfId="0" fontId="18" numFmtId="0" fillId="0" borderId="2" applyFont="1" applyNumberFormat="0" applyFill="0" applyBorder="1" applyAlignment="1" applyProtection="true">
      <alignment horizontal="left" vertical="center" textRotation="0" wrapText="true" shrinkToFit="false"/>
      <protection hidden="false"/>
    </xf>
    <xf xfId="0" fontId="21" numFmtId="0" fillId="0" borderId="2" applyFont="1" applyNumberFormat="0" applyFill="0" applyBorder="1" applyAlignment="1" applyProtection="true">
      <alignment horizontal="left" vertical="center" textRotation="0" wrapText="true" shrinkToFit="false" indent="4"/>
      <protection hidden="false"/>
    </xf>
    <xf xfId="0" fontId="1" numFmtId="0" fillId="3" borderId="7" applyFont="1" applyNumberFormat="0" applyFill="1" applyBorder="1" applyAlignment="1" applyProtection="true">
      <alignment horizontal="center" vertical="top" textRotation="0" wrapText="true" shrinkToFit="false"/>
      <protection hidden="false"/>
    </xf>
    <xf xfId="0" fontId="13" numFmtId="0" fillId="0" borderId="9" applyFont="1" applyNumberFormat="0" applyFill="0" applyBorder="1" applyAlignment="1" applyProtection="true">
      <alignment horizontal="left" vertical="center" textRotation="0" wrapText="true" shrinkToFit="false" indent="4"/>
      <protection hidden="false"/>
    </xf>
    <xf xfId="0" fontId="1" numFmtId="0" fillId="3" borderId="3" applyFont="1" applyNumberFormat="0" applyFill="1" applyBorder="1" applyAlignment="1" applyProtection="true">
      <alignment horizontal="center" vertical="top" textRotation="0" wrapText="true" shrinkToFit="false"/>
      <protection hidden="false"/>
    </xf>
    <xf xfId="0" fontId="1" numFmtId="0" fillId="3" borderId="3" applyFont="1" applyNumberFormat="0" applyFill="1" applyBorder="1" applyAlignment="1" applyProtection="true">
      <alignment horizontal="center" vertical="bottom" textRotation="0" wrapText="true" shrinkToFit="false"/>
      <protection hidden="false"/>
    </xf>
    <xf xfId="0" fontId="1" numFmtId="0" fillId="3" borderId="29" applyFont="1" applyNumberFormat="0" applyFill="1" applyBorder="1" applyAlignment="1" applyProtection="true">
      <alignment horizontal="center" vertical="bottom" textRotation="0" wrapText="false" shrinkToFit="false"/>
      <protection hidden="false"/>
    </xf>
    <xf xfId="0" fontId="1" numFmtId="0" fillId="3" borderId="1" applyFont="1" applyNumberFormat="0" applyFill="1" applyBorder="1" applyAlignment="1" applyProtection="true">
      <alignment horizontal="center" vertical="top" textRotation="0" wrapText="true" shrinkToFit="false"/>
      <protection hidden="false"/>
    </xf>
    <xf xfId="0" fontId="1" numFmtId="0" fillId="3" borderId="0" applyFont="1" applyNumberFormat="0" applyFill="1" applyBorder="0" applyAlignment="1" applyProtection="true">
      <alignment horizontal="center" vertical="center" textRotation="0" wrapText="false" shrinkToFit="false"/>
      <protection hidden="false"/>
    </xf>
    <xf xfId="0" fontId="12" numFmtId="0" fillId="3" borderId="9" applyFont="1" applyNumberFormat="0" applyFill="1" applyBorder="1" applyAlignment="1" applyProtection="true">
      <alignment horizontal="left" vertical="center" textRotation="0" wrapText="true" shrinkToFit="false"/>
      <protection hidden="false"/>
    </xf>
    <xf xfId="0" fontId="1" numFmtId="0" fillId="3" borderId="0" applyFont="1" applyNumberFormat="0" applyFill="1" applyBorder="0" applyAlignment="1" applyProtection="true">
      <alignment horizontal="center" vertical="center" textRotation="0" wrapText="true" shrinkToFit="false"/>
      <protection hidden="false"/>
    </xf>
    <xf xfId="0" fontId="10" numFmtId="0" fillId="0" borderId="0" applyFont="1" applyNumberFormat="0" applyFill="0" applyBorder="0" applyAlignment="1" applyProtection="true">
      <alignment horizontal="left" vertical="center" textRotation="0" wrapText="false" shrinkToFit="false"/>
      <protection hidden="false"/>
    </xf>
    <xf xfId="0" fontId="11" numFmtId="0" fillId="0" borderId="0" applyFont="1" applyNumberFormat="0" applyFill="0" applyBorder="0" applyAlignment="1" applyProtection="true">
      <alignment horizontal="left" vertical="center" textRotation="0" wrapText="false" shrinkToFit="false" indent="4"/>
      <protection hidden="false"/>
    </xf>
    <xf xfId="0" fontId="1" numFmtId="0" fillId="3" borderId="31" applyFont="1" applyNumberFormat="0" applyFill="1" applyBorder="1" applyAlignment="1" applyProtection="true">
      <alignment horizontal="center" vertical="center" textRotation="0" wrapText="true" shrinkToFit="false"/>
      <protection hidden="false"/>
    </xf>
    <xf xfId="0" fontId="1" numFmtId="0" fillId="3" borderId="1" applyFont="1" applyNumberFormat="0" applyFill="1" applyBorder="1" applyAlignment="1" applyProtection="true">
      <alignment horizontal="center" vertical="center" textRotation="0" wrapText="false" shrinkToFit="false"/>
      <protection hidden="false"/>
    </xf>
    <xf xfId="0" fontId="1" numFmtId="0" fillId="3" borderId="7" applyFont="1" applyNumberFormat="0" applyFill="1" applyBorder="1" applyAlignment="1" applyProtection="true">
      <alignment horizontal="center" vertical="center" textRotation="0" wrapText="false" shrinkToFit="false"/>
      <protection hidden="false"/>
    </xf>
    <xf xfId="0" fontId="1" numFmtId="0" fillId="3" borderId="1" applyFont="1" applyNumberFormat="0" applyFill="1" applyBorder="1" applyAlignment="1" applyProtection="true">
      <alignment horizontal="center" vertical="center" textRotation="0" wrapText="true" shrinkToFit="false"/>
      <protection hidden="false"/>
    </xf>
    <xf xfId="0" fontId="1" numFmtId="0" fillId="3" borderId="2" applyFont="1" applyNumberFormat="0" applyFill="1" applyBorder="1" applyAlignment="1" applyProtection="true">
      <alignment horizontal="center" vertical="center" textRotation="0" wrapText="true" shrinkToFit="false"/>
      <protection hidden="false"/>
    </xf>
    <xf xfId="0" fontId="1" numFmtId="0" fillId="3" borderId="3" applyFont="1" applyNumberFormat="0" applyFill="1" applyBorder="1" applyAlignment="1" applyProtection="true">
      <alignment horizontal="center" vertical="center" textRotation="0" wrapText="true" shrinkToFit="false"/>
      <protection hidden="false"/>
    </xf>
    <xf xfId="0" fontId="1" numFmtId="0" fillId="2" borderId="3" applyFont="1" applyNumberFormat="0" applyFill="1" applyBorder="1" applyAlignment="1" applyProtection="true">
      <alignment horizontal="center" vertical="bottom" textRotation="0" wrapText="false" shrinkToFit="false"/>
      <protection hidden="false"/>
    </xf>
    <xf xfId="0" fontId="1" numFmtId="0" fillId="2" borderId="7" applyFont="1" applyNumberFormat="0" applyFill="1" applyBorder="1" applyAlignment="1" applyProtection="true">
      <alignment horizontal="center" vertical="bottom" textRotation="0" wrapText="false" shrinkToFit="false"/>
      <protection hidden="false"/>
    </xf>
    <xf xfId="0" fontId="1" numFmtId="0" fillId="2" borderId="0" applyFont="1" applyNumberFormat="0" applyFill="1" applyBorder="0" applyAlignment="1" applyProtection="true">
      <alignment horizontal="center" vertical="bottom" textRotation="0" wrapText="false" shrinkToFit="false"/>
      <protection hidden="false"/>
    </xf>
    <xf xfId="0" fontId="10" numFmtId="0" fillId="4" borderId="2" applyFont="1" applyNumberFormat="0" applyFill="1" applyBorder="1" applyAlignment="1" applyProtection="true">
      <alignment horizontal="left" vertical="center" textRotation="0" wrapText="true" shrinkToFit="false"/>
      <protection hidden="false"/>
    </xf>
    <xf xfId="0" fontId="10" numFmtId="0" fillId="4" borderId="2" applyFont="1" applyNumberFormat="0" applyFill="1" applyBorder="1" applyAlignment="1" applyProtection="true">
      <alignment horizontal="left" vertical="center" textRotation="0" wrapText="false" shrinkToFit="false"/>
      <protection hidden="false"/>
    </xf>
    <xf xfId="0" fontId="11" numFmtId="0" fillId="4" borderId="2" applyFont="1" applyNumberFormat="0" applyFill="1" applyBorder="1" applyAlignment="1" applyProtection="true">
      <alignment horizontal="left" vertical="center" textRotation="0" wrapText="true" shrinkToFit="false" indent="2"/>
      <protection hidden="false"/>
    </xf>
    <xf xfId="0" fontId="11" numFmtId="0" fillId="4" borderId="2" applyFont="1" applyNumberFormat="0" applyFill="1" applyBorder="1" applyAlignment="1" applyProtection="true">
      <alignment horizontal="left" vertical="center" textRotation="0" wrapText="false" shrinkToFit="false" indent="2"/>
      <protection hidden="false"/>
    </xf>
    <xf xfId="0" fontId="11" numFmtId="0" fillId="4" borderId="2" applyFont="1" applyNumberFormat="0" applyFill="1" applyBorder="1" applyAlignment="1" applyProtection="true">
      <alignment horizontal="left" vertical="center" textRotation="0" wrapText="true" shrinkToFit="false" indent="4"/>
      <protection hidden="false"/>
    </xf>
    <xf xfId="0" fontId="10" numFmtId="0" fillId="4" borderId="9" applyFont="1" applyNumberFormat="0" applyFill="1" applyBorder="1" applyAlignment="1" applyProtection="true">
      <alignment horizontal="left" vertical="center" textRotation="0" wrapText="true" shrinkToFit="false"/>
      <protection hidden="false"/>
    </xf>
    <xf xfId="0" fontId="2" numFmtId="0" fillId="2" borderId="3" applyFont="1" applyNumberFormat="0" applyFill="1" applyBorder="1" applyAlignment="1" applyProtection="true">
      <alignment horizontal="center" vertical="bottom" textRotation="0" wrapText="false" shrinkToFit="false"/>
      <protection hidden="false"/>
    </xf>
    <xf xfId="0" fontId="2" numFmtId="0" fillId="2" borderId="0" applyFont="1" applyNumberFormat="0" applyFill="1" applyBorder="0" applyAlignment="1" applyProtection="true">
      <alignment horizontal="center" vertical="bottom" textRotation="0" wrapText="false" shrinkToFit="false"/>
      <protection hidden="false"/>
    </xf>
    <xf xfId="0" fontId="1" numFmtId="0" fillId="2" borderId="0" applyFont="1" applyNumberFormat="0" applyFill="1" applyBorder="0" applyAlignment="1" applyProtection="true">
      <alignment horizontal="center" vertical="bottom" textRotation="0" wrapText="false" shrinkToFit="false"/>
      <protection hidden="false"/>
    </xf>
    <xf xfId="0" fontId="11" numFmtId="0" fillId="0" borderId="9" applyFont="1" applyNumberFormat="0" applyFill="0" applyBorder="1" applyAlignment="1" applyProtection="true">
      <alignment horizontal="left" vertical="center" textRotation="0" wrapText="true" shrinkToFit="false" indent="1"/>
      <protection hidden="false"/>
    </xf>
    <xf xfId="0" fontId="10" numFmtId="0" fillId="4" borderId="31" applyFont="1" applyNumberFormat="0" applyFill="1" applyBorder="1" applyAlignment="1" applyProtection="true">
      <alignment horizontal="left" vertical="center" textRotation="0" wrapText="false" shrinkToFit="false"/>
      <protection hidden="false"/>
    </xf>
    <xf xfId="0" fontId="10" numFmtId="0" fillId="4" borderId="31" applyFont="1" applyNumberFormat="0" applyFill="1" applyBorder="1" applyAlignment="1" applyProtection="true">
      <alignment horizontal="left" vertical="center" textRotation="0" wrapText="true" shrinkToFit="false"/>
      <protection hidden="false"/>
    </xf>
    <xf xfId="0" fontId="10" numFmtId="0" fillId="10" borderId="0" applyFont="1" applyNumberFormat="0" applyFill="1" applyBorder="0" applyAlignment="1" applyProtection="true">
      <alignment horizontal="left" vertical="center" textRotation="0" wrapText="true" shrinkToFit="false"/>
      <protection hidden="false"/>
    </xf>
    <xf xfId="0" fontId="0" numFmtId="0" fillId="0" borderId="31" applyFont="0" applyNumberFormat="0" applyFill="0" applyBorder="1" applyAlignment="0" applyProtection="true">
      <alignment horizontal="general" vertical="bottom" textRotation="0" wrapText="false" shrinkToFit="false"/>
      <protection hidden="false"/>
    </xf>
    <xf xfId="0" fontId="0" numFmtId="0" fillId="0" borderId="29" applyFont="0" applyNumberFormat="0" applyFill="0" applyBorder="1" applyAlignment="0" applyProtection="true">
      <alignment horizontal="general" vertical="bottom" textRotation="0" wrapText="false" shrinkToFit="false"/>
      <protection hidden="false"/>
    </xf>
    <xf xfId="0" fontId="20" numFmtId="0" fillId="0" borderId="48" applyFont="1" applyNumberFormat="0" applyFill="0" applyBorder="1" applyAlignment="1" applyProtection="true">
      <alignment horizontal="center" vertical="bottom" textRotation="0" wrapText="false" shrinkToFit="false"/>
      <protection hidden="false"/>
    </xf>
    <xf xfId="0" fontId="20" numFmtId="0" fillId="0" borderId="32" applyFont="1" applyNumberFormat="0" applyFill="0" applyBorder="1" applyAlignment="1" applyProtection="true">
      <alignment horizontal="center" vertical="bottom" textRotation="0" wrapText="false" shrinkToFit="false"/>
      <protection hidden="false"/>
    </xf>
    <xf xfId="0" fontId="17" numFmtId="0" fillId="8" borderId="8" applyFont="1" applyNumberFormat="0" applyFill="1" applyBorder="1" applyAlignment="1" applyProtection="true">
      <alignment horizontal="center" vertical="bottom" textRotation="0" wrapText="false" shrinkToFit="false"/>
      <protection hidden="false"/>
    </xf>
    <xf xfId="0" fontId="0" numFmtId="0" fillId="8" borderId="17" applyFont="0" applyNumberFormat="0" applyFill="1" applyBorder="1" applyAlignment="1" applyProtection="true">
      <alignment horizontal="center" vertical="bottom" textRotation="0" wrapText="false" shrinkToFit="false"/>
      <protection hidden="false"/>
    </xf>
    <xf xfId="0" fontId="17" numFmtId="0" fillId="8" borderId="1" applyFont="1" applyNumberFormat="0" applyFill="1" applyBorder="1" applyAlignment="1" applyProtection="true">
      <alignment horizontal="center" vertical="bottom" textRotation="0" wrapText="false" shrinkToFit="false"/>
      <protection hidden="false"/>
    </xf>
    <xf xfId="0" fontId="0" numFmtId="0" fillId="8" borderId="22" applyFont="0" applyNumberFormat="0" applyFill="1" applyBorder="1" applyAlignment="1" applyProtection="true">
      <alignment horizontal="center" vertical="bottom" textRotation="0" wrapText="false" shrinkToFit="false"/>
      <protection hidden="false"/>
    </xf>
    <xf xfId="0" fontId="1" numFmtId="0" fillId="4" borderId="0" applyFont="1" applyNumberFormat="0" applyFill="1" applyBorder="0" applyAlignment="0" applyProtection="true">
      <alignment horizontal="general" vertical="bottom" textRotation="0" wrapText="false" shrinkToFit="false"/>
      <protection hidden="false"/>
    </xf>
    <xf xfId="0" fontId="1" numFmtId="0" fillId="2" borderId="7" applyFont="1" applyNumberFormat="0" applyFill="1" applyBorder="1" applyAlignment="0" applyProtection="true">
      <alignment horizontal="general" vertical="bottom" textRotation="0" wrapText="false" shrinkToFit="false"/>
      <protection hidden="false"/>
    </xf>
    <xf xfId="0" fontId="1" numFmtId="0" fillId="2" borderId="0" applyFont="1" applyNumberFormat="0" applyFill="1" applyBorder="0" applyAlignment="1" applyProtection="true">
      <alignment horizontal="general" vertical="bottom" textRotation="0" wrapText="true" shrinkToFit="false"/>
      <protection hidden="false"/>
    </xf>
    <xf xfId="0" fontId="1" numFmtId="0" fillId="2" borderId="3" applyFont="1" applyNumberFormat="0" applyFill="1" applyBorder="1" applyAlignment="1" applyProtection="true">
      <alignment horizontal="center" vertical="bottom" textRotation="0" wrapText="false" shrinkToFit="false"/>
      <protection hidden="false"/>
    </xf>
    <xf xfId="0" fontId="1" numFmtId="0" fillId="2" borderId="3" applyFont="1" applyNumberFormat="0" applyFill="1" applyBorder="1" applyAlignment="1" applyProtection="true">
      <alignment horizontal="center" vertical="bottom" textRotation="0" wrapText="false" shrinkToFit="false"/>
      <protection hidden="false"/>
    </xf>
    <xf xfId="0" fontId="1" numFmtId="0" fillId="2" borderId="5" applyFont="1" applyNumberFormat="0" applyFill="1" applyBorder="1" applyAlignment="1" applyProtection="true">
      <alignment horizontal="center" vertical="bottom" textRotation="0" wrapText="false" shrinkToFit="false"/>
      <protection hidden="false"/>
    </xf>
    <xf xfId="0" fontId="3" numFmtId="0" fillId="2" borderId="4" applyFont="1" applyNumberFormat="0" applyFill="1" applyBorder="1" applyAlignment="1" applyProtection="true">
      <alignment horizontal="center" vertical="bottom" textRotation="0" wrapText="false" shrinkToFit="false"/>
      <protection hidden="false"/>
    </xf>
    <xf xfId="0" fontId="12" numFmtId="0" fillId="4" borderId="9" applyFont="1" applyNumberFormat="0" applyFill="1" applyBorder="1" applyAlignment="1" applyProtection="true">
      <alignment horizontal="left" vertical="center" textRotation="0" wrapText="true" shrinkToFit="false"/>
      <protection hidden="false"/>
    </xf>
    <xf xfId="0" fontId="2" numFmtId="0" fillId="2" borderId="3" applyFont="1" applyNumberFormat="0" applyFill="1" applyBorder="1" applyAlignment="1" applyProtection="true">
      <alignment horizontal="center" vertical="bottom" textRotation="0" wrapText="false" shrinkToFit="false"/>
      <protection hidden="false"/>
    </xf>
    <xf xfId="0" fontId="11" numFmtId="0" fillId="0" borderId="3" applyFont="1" applyNumberFormat="0" applyFill="0" applyBorder="1" applyAlignment="1" applyProtection="true">
      <alignment horizontal="left" vertical="center" textRotation="0" wrapText="false" shrinkToFit="false" indent="2"/>
      <protection hidden="false"/>
    </xf>
    <xf xfId="0" fontId="3" numFmtId="0" fillId="0" borderId="46" applyFont="1" applyNumberFormat="0" applyFill="0" applyBorder="1" applyAlignment="1" applyProtection="true">
      <alignment horizontal="center" vertical="top" textRotation="0" wrapText="true" shrinkToFit="false"/>
      <protection hidden="false"/>
    </xf>
    <xf xfId="0" fontId="3" numFmtId="14" fillId="0" borderId="23" applyFont="1" applyNumberFormat="1" applyFill="0" applyBorder="1" applyAlignment="1" applyProtection="true">
      <alignment horizontal="center" vertical="top" textRotation="0" wrapText="true" shrinkToFit="false"/>
      <protection hidden="false"/>
    </xf>
    <xf xfId="0" fontId="3" numFmtId="0" fillId="0" borderId="37" applyFont="1" applyNumberFormat="0" applyFill="0" applyBorder="1" applyAlignment="1" applyProtection="true">
      <alignment horizontal="center" vertical="top" textRotation="0" wrapText="true" shrinkToFit="false"/>
      <protection hidden="false"/>
    </xf>
    <xf xfId="0" fontId="3" numFmtId="14" fillId="0" borderId="25" applyFont="1" applyNumberFormat="1" applyFill="0" applyBorder="1" applyAlignment="1" applyProtection="true">
      <alignment horizontal="center" vertical="top" textRotation="0" wrapText="true" shrinkToFit="false"/>
      <protection hidden="false"/>
    </xf>
    <xf xfId="0" fontId="3" numFmtId="0" fillId="0" borderId="46" applyFont="1" applyNumberFormat="0" applyFill="0" applyBorder="1" applyAlignment="1" applyProtection="true">
      <alignment horizontal="center" vertical="top" textRotation="0" wrapText="true" shrinkToFit="false"/>
      <protection hidden="false"/>
    </xf>
    <xf xfId="0" fontId="5" numFmtId="0" fillId="2" borderId="0" applyFont="1" applyNumberFormat="0" applyFill="1" applyBorder="0" applyAlignment="1" applyProtection="true">
      <alignment horizontal="center" vertical="bottom" textRotation="0" wrapText="false" shrinkToFit="false"/>
      <protection hidden="false"/>
    </xf>
    <xf xfId="0" fontId="1" numFmtId="0" fillId="4" borderId="3" applyFont="1" applyNumberFormat="0" applyFill="1" applyBorder="1" applyAlignment="1" applyProtection="true">
      <alignment horizontal="center" vertical="bottom" textRotation="0" wrapText="false" shrinkToFit="false"/>
      <protection hidden="false"/>
    </xf>
    <xf xfId="0" fontId="1" numFmtId="0" fillId="4" borderId="0" applyFont="1" applyNumberFormat="0" applyFill="1" applyBorder="0" applyAlignment="1" applyProtection="true">
      <alignment horizontal="center" vertical="bottom" textRotation="0" wrapText="false" shrinkToFit="false"/>
      <protection hidden="false"/>
    </xf>
    <xf xfId="0" fontId="12" numFmtId="0" fillId="0" borderId="2" applyFont="1" applyNumberFormat="0" applyFill="0" applyBorder="1" applyAlignment="1" applyProtection="true">
      <alignment horizontal="left" vertical="center" textRotation="0" wrapText="true" shrinkToFit="false"/>
      <protection hidden="false"/>
    </xf>
    <xf xfId="0" fontId="1" numFmtId="0" fillId="4" borderId="2" applyFont="1" applyNumberFormat="0" applyFill="1" applyBorder="1" applyAlignment="1" applyProtection="true">
      <alignment horizontal="center" vertical="bottom" textRotation="0" wrapText="false" shrinkToFit="false"/>
      <protection hidden="false"/>
    </xf>
    <xf xfId="0" fontId="1" numFmtId="0" fillId="0" borderId="1" applyFont="1" applyNumberFormat="0" applyFill="0" applyBorder="1" applyAlignment="1" applyProtection="true">
      <alignment horizontal="center" vertical="bottom" textRotation="0" wrapText="false" shrinkToFit="false"/>
      <protection hidden="false"/>
    </xf>
    <xf xfId="0" fontId="12" numFmtId="0" fillId="0" borderId="31" applyFont="1" applyNumberFormat="0" applyFill="0" applyBorder="1" applyAlignment="1" applyProtection="true">
      <alignment horizontal="left" vertical="center" textRotation="0" wrapText="true" shrinkToFit="false"/>
      <protection hidden="false"/>
    </xf>
    <xf xfId="0" fontId="13" numFmtId="0" fillId="0" borderId="2" applyFont="1" applyNumberFormat="0" applyFill="0" applyBorder="1" applyAlignment="1" applyProtection="true">
      <alignment horizontal="left" vertical="center" textRotation="0" wrapText="true" shrinkToFit="false" indent="2"/>
      <protection hidden="false"/>
    </xf>
    <xf xfId="0" fontId="13" numFmtId="0" fillId="0" borderId="9" applyFont="1" applyNumberFormat="0" applyFill="0" applyBorder="1" applyAlignment="1" applyProtection="true">
      <alignment horizontal="left" vertical="center" textRotation="0" wrapText="true" shrinkToFit="false" indent="2"/>
      <protection hidden="false"/>
    </xf>
    <xf xfId="0" fontId="0" numFmtId="0" fillId="0" borderId="12" applyFont="0" applyNumberFormat="0" applyFill="0" applyBorder="1" applyAlignment="0" applyProtection="true">
      <alignment horizontal="general" vertical="bottom" textRotation="0" wrapText="false" shrinkToFit="false"/>
      <protection hidden="false"/>
    </xf>
    <xf xfId="0" fontId="11" numFmtId="0" fillId="0" borderId="2" applyFont="1" applyNumberFormat="0" applyFill="0" applyBorder="1" applyAlignment="1" applyProtection="true">
      <alignment horizontal="left" vertical="center" textRotation="0" wrapText="true" shrinkToFit="false" indent="5"/>
      <protection hidden="false"/>
    </xf>
    <xf xfId="0" fontId="12" numFmtId="0" fillId="0" borderId="2" applyFont="1" applyNumberFormat="0" applyFill="0" applyBorder="1" applyAlignment="1" applyProtection="true">
      <alignment horizontal="left" vertical="center" textRotation="0" wrapText="false" shrinkToFit="false"/>
      <protection hidden="false"/>
    </xf>
    <xf xfId="0" fontId="12" numFmtId="0" fillId="0" borderId="0" applyFont="1" applyNumberFormat="0" applyFill="0" applyBorder="0" applyAlignment="1" applyProtection="true">
      <alignment horizontal="left" vertical="center" textRotation="0" wrapText="false" shrinkToFit="false"/>
      <protection hidden="false"/>
    </xf>
    <xf xfId="0" fontId="0" numFmtId="0" fillId="0" borderId="31" applyFont="0" applyNumberFormat="0" applyFill="0" applyBorder="1" applyAlignment="1" applyProtection="true">
      <alignment horizontal="left" vertical="bottom" textRotation="0" wrapText="false" shrinkToFit="false"/>
      <protection hidden="false"/>
    </xf>
    <xf xfId="0" fontId="20" numFmtId="0" fillId="0" borderId="41" applyFont="1" applyNumberFormat="0" applyFill="0" applyBorder="1" applyAlignment="1" applyProtection="true">
      <alignment horizontal="center" vertical="bottom" textRotation="0" wrapText="false" shrinkToFit="false"/>
      <protection hidden="false"/>
    </xf>
    <xf xfId="0" fontId="0" numFmtId="0" fillId="4" borderId="32" applyFont="0" applyNumberFormat="0" applyFill="1" applyBorder="1" applyAlignment="1" applyProtection="true">
      <alignment horizontal="left" vertical="bottom" textRotation="0" wrapText="false" shrinkToFit="false"/>
      <protection hidden="false"/>
    </xf>
    <xf xfId="0" fontId="20" numFmtId="0" fillId="4" borderId="27" applyFont="1" applyNumberFormat="0" applyFill="1" applyBorder="1" applyAlignment="1" applyProtection="true">
      <alignment horizontal="center" vertical="bottom" textRotation="0" wrapText="false" shrinkToFit="false"/>
      <protection hidden="false"/>
    </xf>
    <xf xfId="0" fontId="0" numFmtId="0" fillId="0" borderId="2" applyFont="0" applyNumberFormat="0" applyFill="0" applyBorder="1" applyAlignment="1" applyProtection="true">
      <alignment horizontal="left" vertical="bottom" textRotation="0" wrapText="false" shrinkToFit="false"/>
      <protection hidden="false"/>
    </xf>
    <xf xfId="0" fontId="0" numFmtId="0" fillId="0" borderId="29" applyFont="0" applyNumberFormat="0" applyFill="0" applyBorder="1" applyAlignment="0" applyProtection="true">
      <alignment horizontal="general" vertical="bottom" textRotation="0" wrapText="false" shrinkToFit="false"/>
      <protection hidden="false"/>
    </xf>
    <xf xfId="0" fontId="0" numFmtId="0" fillId="0" borderId="48" applyFont="0" applyNumberFormat="0" applyFill="0" applyBorder="1" applyAlignment="0" applyProtection="true">
      <alignment horizontal="general" vertical="bottom" textRotation="0" wrapText="false" shrinkToFit="false"/>
      <protection hidden="false"/>
    </xf>
    <xf xfId="0" fontId="0" numFmtId="0" fillId="0" borderId="32" applyFont="0" applyNumberFormat="0" applyFill="0" applyBorder="1" applyAlignment="0" applyProtection="true">
      <alignment horizontal="general" vertical="bottom" textRotation="0" wrapText="false" shrinkToFit="false"/>
      <protection hidden="false"/>
    </xf>
    <xf xfId="0" fontId="0" numFmtId="0" fillId="0" borderId="12" applyFont="0" applyNumberFormat="0" applyFill="0" applyBorder="1" applyAlignment="0" applyProtection="true">
      <alignment horizontal="general" vertical="bottom" textRotation="0" wrapText="false" shrinkToFit="false"/>
      <protection hidden="false"/>
    </xf>
    <xf xfId="0" fontId="11" numFmtId="0" fillId="0" borderId="2" applyFont="1" applyNumberFormat="0" applyFill="0" applyBorder="1" applyAlignment="1" applyProtection="true">
      <alignment horizontal="left" vertical="center" textRotation="0" wrapText="true" shrinkToFit="false" indent="2"/>
      <protection hidden="false"/>
    </xf>
    <xf xfId="0" fontId="1" numFmtId="0" fillId="2" borderId="0" applyFont="1" applyNumberFormat="0" applyFill="1" applyBorder="0" applyAlignment="1" applyProtection="true">
      <alignment horizontal="center" vertical="bottom" textRotation="0" wrapText="false" shrinkToFit="false"/>
      <protection hidden="false"/>
    </xf>
    <xf xfId="0" fontId="1" numFmtId="0" fillId="0" borderId="6" applyFont="1" applyNumberFormat="0" applyFill="0" applyBorder="1" applyAlignment="1" applyProtection="true">
      <alignment horizontal="left" vertical="center" textRotation="0" wrapText="false" shrinkToFit="false"/>
      <protection hidden="false"/>
    </xf>
    <xf xfId="0" fontId="1" numFmtId="0" fillId="0" borderId="17" applyFont="1" applyNumberFormat="0" applyFill="0" applyBorder="1" applyAlignment="1" applyProtection="true">
      <alignment horizontal="left" vertical="center" textRotation="0" wrapText="false" shrinkToFit="false"/>
      <protection hidden="false"/>
    </xf>
    <xf xfId="0" fontId="1" numFmtId="0" fillId="0" borderId="5" applyFont="1" applyNumberFormat="0" applyFill="0" applyBorder="1" applyAlignment="1" applyProtection="true">
      <alignment horizontal="left" vertical="center" textRotation="0" wrapText="false" shrinkToFit="false"/>
      <protection hidden="false"/>
    </xf>
    <xf xfId="0" fontId="1" numFmtId="0" fillId="0" borderId="19" applyFont="1" applyNumberFormat="0" applyFill="0" applyBorder="1" applyAlignment="1" applyProtection="true">
      <alignment horizontal="left" vertical="center" textRotation="0" wrapText="false" shrinkToFit="false"/>
      <protection hidden="false"/>
    </xf>
    <xf xfId="0" fontId="1" numFmtId="0" fillId="0" borderId="39" applyFont="1" applyNumberFormat="0" applyFill="0" applyBorder="1" applyAlignment="1" applyProtection="true">
      <alignment horizontal="left" vertical="center" textRotation="0" wrapText="false" shrinkToFit="false"/>
      <protection hidden="false"/>
    </xf>
    <xf xfId="0" fontId="17" numFmtId="0" fillId="3" borderId="10" applyFont="1" applyNumberFormat="0" applyFill="1" applyBorder="1" applyAlignment="1" applyProtection="true">
      <alignment horizontal="center" vertical="bottom" textRotation="0" wrapText="false" shrinkToFit="false"/>
      <protection hidden="false"/>
    </xf>
    <xf xfId="0" fontId="17" numFmtId="0" fillId="3" borderId="22" applyFont="1" applyNumberFormat="0" applyFill="1" applyBorder="1" applyAlignment="1" applyProtection="true">
      <alignment horizontal="center" vertical="bottom" textRotation="0" wrapText="false" shrinkToFit="false"/>
      <protection hidden="false"/>
    </xf>
    <xf xfId="0" fontId="0" numFmtId="0" fillId="2" borderId="5" applyFont="0" applyNumberFormat="0" applyFill="1" applyBorder="1" applyAlignment="0" applyProtection="true">
      <alignment horizontal="general" vertical="bottom" textRotation="0" wrapText="false" shrinkToFit="false"/>
      <protection hidden="false"/>
    </xf>
    <xf xfId="0" fontId="11" numFmtId="0" fillId="4" borderId="0" applyFont="1" applyNumberFormat="0" applyFill="1" applyBorder="0" applyAlignment="1" applyProtection="true">
      <alignment horizontal="left" vertical="center" textRotation="0" wrapText="true" shrinkToFit="false" indent="2"/>
      <protection hidden="false"/>
    </xf>
    <xf xfId="0" fontId="1" numFmtId="0" fillId="4" borderId="3" applyFont="1" applyNumberFormat="0" applyFill="1" applyBorder="1" applyAlignment="1" applyProtection="true">
      <alignment horizontal="center" vertical="center" textRotation="0" wrapText="false" shrinkToFit="false"/>
      <protection hidden="false"/>
    </xf>
    <xf xfId="0" fontId="11" numFmtId="0" fillId="0" borderId="2" applyFont="1" applyNumberFormat="0" applyFill="0" applyBorder="1" applyAlignment="1" applyProtection="true">
      <alignment horizontal="left" vertical="center" textRotation="0" wrapText="false" shrinkToFit="false" indent="3"/>
      <protection hidden="false"/>
    </xf>
    <xf xfId="0" fontId="3" numFmtId="0" fillId="2" borderId="54" applyFont="1" applyNumberFormat="0" applyFill="1" applyBorder="1" applyAlignment="1" applyProtection="true">
      <alignment horizontal="center" vertical="bottom" textRotation="0" wrapText="false" shrinkToFit="false"/>
      <protection hidden="false"/>
    </xf>
    <xf xfId="0" fontId="2" numFmtId="0" fillId="2" borderId="3" applyFont="1" applyNumberFormat="0" applyFill="1" applyBorder="1" applyAlignment="1" applyProtection="true">
      <alignment horizontal="center" vertical="bottom" textRotation="0" wrapText="false" shrinkToFit="false"/>
      <protection hidden="false"/>
    </xf>
    <xf xfId="0" fontId="2" numFmtId="0" fillId="2" borderId="0" applyFont="1" applyNumberFormat="0" applyFill="1" applyBorder="0" applyAlignment="1" applyProtection="true">
      <alignment horizontal="center" vertical="bottom" textRotation="0" wrapText="false" shrinkToFit="false"/>
      <protection hidden="false"/>
    </xf>
    <xf xfId="0" fontId="1" numFmtId="0" fillId="2" borderId="0" applyFont="1" applyNumberFormat="0" applyFill="1" applyBorder="0" applyAlignment="1" applyProtection="true">
      <alignment horizontal="center" vertical="bottom" textRotation="0" wrapText="false" shrinkToFit="false"/>
      <protection hidden="false"/>
    </xf>
    <xf xfId="0" fontId="10" numFmtId="0" fillId="2" borderId="2" applyFont="1" applyNumberFormat="0" applyFill="1" applyBorder="1" applyAlignment="1" applyProtection="true">
      <alignment horizontal="left" vertical="center" textRotation="0" wrapText="true" shrinkToFit="false"/>
      <protection hidden="false"/>
    </xf>
    <xf xfId="0" fontId="0" numFmtId="0" fillId="9" borderId="11" applyFont="0" applyNumberFormat="0" applyFill="1" applyBorder="1" applyAlignment="0" applyProtection="true">
      <alignment horizontal="general" vertical="bottom" textRotation="0" wrapText="false" shrinkToFit="false"/>
      <protection hidden="false"/>
    </xf>
    <xf xfId="0" fontId="2" numFmtId="0" fillId="9" borderId="10" applyFont="1" applyNumberFormat="0" applyFill="1" applyBorder="1" applyAlignment="1" applyProtection="true">
      <alignment horizontal="general" vertical="center" textRotation="0" wrapText="false" shrinkToFit="false"/>
      <protection hidden="false"/>
    </xf>
    <xf xfId="0" fontId="2" numFmtId="0" fillId="9" borderId="22" applyFont="1" applyNumberFormat="0" applyFill="1" applyBorder="1" applyAlignment="1" applyProtection="true">
      <alignment horizontal="general" vertical="center" textRotation="0" wrapText="false" shrinkToFit="false"/>
      <protection hidden="false"/>
    </xf>
    <xf xfId="0" fontId="3" numFmtId="9" fillId="2" borderId="21" applyFont="1" applyNumberFormat="1" applyFill="1" applyBorder="1" applyAlignment="1" applyProtection="true">
      <alignment horizontal="center" vertical="bottom" textRotation="0" wrapText="false" shrinkToFit="false"/>
      <protection hidden="false"/>
    </xf>
    <xf xfId="0" fontId="1" numFmtId="0" fillId="9" borderId="22" applyFont="1" applyNumberFormat="0" applyFill="1" applyBorder="1" applyAlignment="1" applyProtection="true">
      <alignment horizontal="general" vertical="center" textRotation="0" wrapText="true" shrinkToFit="false"/>
      <protection hidden="false"/>
    </xf>
    <xf xfId="0" fontId="0" numFmtId="0" fillId="0" borderId="3" applyFont="0" applyNumberFormat="0" applyFill="0" applyBorder="1" applyAlignment="0" applyProtection="true">
      <alignment horizontal="general" vertical="bottom" textRotation="0" wrapText="false" shrinkToFit="false"/>
      <protection hidden="false"/>
    </xf>
    <xf xfId="0" fontId="1" numFmtId="0" fillId="4" borderId="27" applyFont="1" applyNumberFormat="0" applyFill="1" applyBorder="1" applyAlignment="1" applyProtection="true">
      <alignment horizontal="general" vertical="center" textRotation="0" wrapText="true" shrinkToFit="false"/>
      <protection locked="false" hidden="false"/>
    </xf>
    <xf xfId="0" fontId="1" numFmtId="14" fillId="0" borderId="57" applyFont="1" applyNumberFormat="1" applyFill="0" applyBorder="1" applyAlignment="1" applyProtection="true">
      <alignment horizontal="center" vertical="center" textRotation="0" wrapText="true" shrinkToFit="false"/>
      <protection hidden="false"/>
    </xf>
    <xf xfId="0" fontId="0" numFmtId="0" fillId="3" borderId="3" applyFont="0" applyNumberFormat="0" applyFill="1" applyBorder="1" applyAlignment="0" applyProtection="true">
      <alignment horizontal="general" vertical="bottom" textRotation="0" wrapText="false" shrinkToFit="false"/>
      <protection hidden="false"/>
    </xf>
    <xf xfId="0" fontId="0" numFmtId="0" fillId="9" borderId="5" applyFont="0" applyNumberFormat="0" applyFill="1" applyBorder="1" applyAlignment="1" applyProtection="true">
      <alignment horizontal="center" vertical="center" textRotation="0" wrapText="false" shrinkToFit="false"/>
      <protection hidden="false"/>
    </xf>
    <xf xfId="0" fontId="0" numFmtId="0" fillId="9" borderId="19" applyFont="0" applyNumberFormat="0" applyFill="1" applyBorder="1" applyAlignment="1" applyProtection="true">
      <alignment horizontal="center" vertical="center" textRotation="0" wrapText="false" shrinkToFit="false"/>
      <protection hidden="false"/>
    </xf>
    <xf xfId="0" fontId="0" numFmtId="0" fillId="9" borderId="19" applyFont="0" applyNumberFormat="0" applyFill="1" applyBorder="1" applyAlignment="0" applyProtection="true">
      <alignment horizontal="general" vertical="bottom" textRotation="0" wrapText="false" shrinkToFit="false"/>
      <protection hidden="false"/>
    </xf>
    <xf xfId="0" fontId="0" numFmtId="0" fillId="9" borderId="39" applyFont="0" applyNumberFormat="0" applyFill="1" applyBorder="1" applyAlignment="0" applyProtection="true">
      <alignment horizontal="general" vertical="bottom" textRotation="0" wrapText="false" shrinkToFit="false"/>
      <protection hidden="false"/>
    </xf>
    <xf xfId="0" fontId="3" numFmtId="0" fillId="9" borderId="3" applyFont="1" applyNumberFormat="0" applyFill="1" applyBorder="1" applyAlignment="0" applyProtection="true">
      <alignment horizontal="general" vertical="bottom" textRotation="0" wrapText="false" shrinkToFit="false"/>
      <protection hidden="false"/>
    </xf>
    <xf xfId="0" fontId="3" numFmtId="0" fillId="9" borderId="0" applyFont="1" applyNumberFormat="0" applyFill="1" applyBorder="0" applyAlignment="0" applyProtection="true">
      <alignment horizontal="general" vertical="bottom" textRotation="0" wrapText="false" shrinkToFit="false"/>
      <protection hidden="false"/>
    </xf>
    <xf xfId="0" fontId="3" numFmtId="0" fillId="9" borderId="7" applyFont="1" applyNumberFormat="0" applyFill="1" applyBorder="1" applyAlignment="0" applyProtection="true">
      <alignment horizontal="general" vertical="bottom" textRotation="0" wrapText="false" shrinkToFit="false"/>
      <protection hidden="false"/>
    </xf>
    <xf xfId="0" fontId="3" numFmtId="0" fillId="9" borderId="10" applyFont="1" applyNumberFormat="0" applyFill="1" applyBorder="1" applyAlignment="0" applyProtection="true">
      <alignment horizontal="general" vertical="bottom" textRotation="0" wrapText="false" shrinkToFit="false"/>
      <protection hidden="false"/>
    </xf>
    <xf xfId="0" fontId="3" numFmtId="0" fillId="9" borderId="22" applyFont="1" applyNumberFormat="0" applyFill="1" applyBorder="1" applyAlignment="0" applyProtection="true">
      <alignment horizontal="general" vertical="bottom" textRotation="0" wrapText="false" shrinkToFit="false"/>
      <protection hidden="false"/>
    </xf>
    <xf xfId="0" fontId="21" numFmtId="0" fillId="4" borderId="2" applyFont="1" applyNumberFormat="0" applyFill="1" applyBorder="1" applyAlignment="1" applyProtection="true">
      <alignment horizontal="left" vertical="center" textRotation="0" wrapText="true" shrinkToFit="false" indent="2"/>
      <protection hidden="false"/>
    </xf>
    <xf xfId="0" fontId="10" numFmtId="0" fillId="4" borderId="9" applyFont="1" applyNumberFormat="0" applyFill="1" applyBorder="1" applyAlignment="1" applyProtection="true">
      <alignment horizontal="left" vertical="center" textRotation="0" wrapText="false" shrinkToFit="false"/>
      <protection hidden="false"/>
    </xf>
    <xf xfId="0" fontId="1" numFmtId="0" fillId="4" borderId="3" applyFont="1" applyNumberFormat="0" applyFill="1" applyBorder="1" applyAlignment="1" applyProtection="true">
      <alignment horizontal="center" vertical="top" textRotation="0" wrapText="true" shrinkToFit="false"/>
      <protection hidden="false"/>
    </xf>
    <xf xfId="0" fontId="13" numFmtId="0" fillId="0" borderId="9" applyFont="1" applyNumberFormat="0" applyFill="0" applyBorder="1" applyAlignment="1" applyProtection="true">
      <alignment horizontal="left" vertical="center" textRotation="0" wrapText="true" shrinkToFit="false" indent="3"/>
      <protection hidden="false"/>
    </xf>
    <xf xfId="0" fontId="11" numFmtId="0" fillId="10" borderId="2" applyFont="1" applyNumberFormat="0" applyFill="1" applyBorder="1" applyAlignment="1" applyProtection="true">
      <alignment horizontal="left" vertical="center" textRotation="0" wrapText="true" shrinkToFit="false" indent="3"/>
      <protection hidden="false"/>
    </xf>
    <xf xfId="0" fontId="11" numFmtId="0" fillId="0" borderId="2" applyFont="1" applyNumberFormat="0" applyFill="0" applyBorder="1" applyAlignment="1" applyProtection="true">
      <alignment horizontal="left" vertical="center" textRotation="0" wrapText="true" shrinkToFit="false" indent="3"/>
      <protection hidden="false"/>
    </xf>
    <xf xfId="0" fontId="13" numFmtId="0" fillId="4" borderId="2" applyFont="1" applyNumberFormat="0" applyFill="1" applyBorder="1" applyAlignment="1" applyProtection="true">
      <alignment horizontal="left" vertical="center" textRotation="0" wrapText="true" shrinkToFit="false" indent="3"/>
      <protection hidden="false"/>
    </xf>
    <xf xfId="0" fontId="1" numFmtId="0" fillId="2" borderId="5" applyFont="1" applyNumberFormat="0" applyFill="1" applyBorder="1" applyAlignment="1" applyProtection="true">
      <alignment horizontal="center" vertical="bottom" textRotation="0" wrapText="false" shrinkToFit="false"/>
      <protection hidden="false"/>
    </xf>
    <xf xfId="0" fontId="1" numFmtId="0" fillId="2" borderId="3" applyFont="1" applyNumberFormat="0" applyFill="1" applyBorder="1" applyAlignment="1" applyProtection="true">
      <alignment horizontal="center" vertical="bottom" textRotation="0" wrapText="false" shrinkToFit="false"/>
      <protection hidden="false"/>
    </xf>
    <xf xfId="0" fontId="1" numFmtId="0" fillId="2" borderId="4" applyFont="1" applyNumberFormat="0" applyFill="1" applyBorder="1" applyAlignment="1" applyProtection="true">
      <alignment horizontal="center" vertical="bottom" textRotation="0" wrapText="false" shrinkToFit="false"/>
      <protection hidden="false"/>
    </xf>
    <xf xfId="0" fontId="5" numFmtId="0" fillId="2" borderId="7" applyFont="1" applyNumberFormat="0" applyFill="1" applyBorder="1" applyAlignment="1" applyProtection="true">
      <alignment horizontal="center" vertical="bottom" textRotation="0" wrapText="false" shrinkToFit="false"/>
      <protection hidden="false"/>
    </xf>
    <xf xfId="0" fontId="11" numFmtId="0" fillId="4" borderId="0" applyFont="1" applyNumberFormat="0" applyFill="1" applyBorder="0" applyAlignment="1" applyProtection="true">
      <alignment horizontal="left" vertical="center" textRotation="0" wrapText="false" shrinkToFit="false" indent="4"/>
      <protection hidden="false"/>
    </xf>
    <xf xfId="0" fontId="1" numFmtId="0" fillId="4" borderId="1" applyFont="1" applyNumberFormat="0" applyFill="1" applyBorder="1" applyAlignment="1" applyProtection="true">
      <alignment horizontal="center" vertical="center" textRotation="0" wrapText="true" shrinkToFit="false"/>
      <protection hidden="false"/>
    </xf>
    <xf xfId="0" fontId="13" numFmtId="0" fillId="0" borderId="2" applyFont="1" applyNumberFormat="0" applyFill="0" applyBorder="1" applyAlignment="1" applyProtection="true">
      <alignment horizontal="left" vertical="center" textRotation="0" wrapText="true" shrinkToFit="false" indent="3"/>
      <protection hidden="false"/>
    </xf>
    <xf xfId="0" fontId="0" numFmtId="0" fillId="0" borderId="18" applyFont="0" applyNumberFormat="0" applyFill="0" applyBorder="1" applyAlignment="0" applyProtection="true">
      <alignment horizontal="general" vertical="bottom" textRotation="0" wrapText="false" shrinkToFit="false"/>
      <protection hidden="false"/>
    </xf>
    <xf xfId="0" fontId="22" numFmtId="0" fillId="0" borderId="14" applyFont="1" applyNumberFormat="0" applyFill="0" applyBorder="1" applyAlignment="1" applyProtection="true">
      <alignment horizontal="center" vertical="bottom" textRotation="0" wrapText="false" shrinkToFit="false"/>
      <protection hidden="false"/>
    </xf>
    <xf xfId="0" fontId="0" numFmtId="0" fillId="0" borderId="36" applyFont="0" applyNumberFormat="0" applyFill="0" applyBorder="1" applyAlignment="0" applyProtection="true">
      <alignment horizontal="general" vertical="bottom" textRotation="0" wrapText="false" shrinkToFit="false"/>
      <protection hidden="false"/>
    </xf>
    <xf xfId="0" fontId="22" numFmtId="0" fillId="0" borderId="13" applyFont="1" applyNumberFormat="0" applyFill="0" applyBorder="1" applyAlignment="1" applyProtection="true">
      <alignment horizontal="center" vertical="bottom" textRotation="0" wrapText="false" shrinkToFit="false"/>
      <protection hidden="false"/>
    </xf>
    <xf xfId="0" fontId="0" numFmtId="0" fillId="0" borderId="37" applyFont="0" applyNumberFormat="0" applyFill="0" applyBorder="1" applyAlignment="0" applyProtection="true">
      <alignment horizontal="general" vertical="bottom" textRotation="0" wrapText="false" shrinkToFit="false"/>
      <protection hidden="false"/>
    </xf>
    <xf xfId="0" fontId="22" numFmtId="0" fillId="0" borderId="15" applyFont="1" applyNumberFormat="0" applyFill="0" applyBorder="1" applyAlignment="1" applyProtection="true">
      <alignment horizontal="center" vertical="bottom" textRotation="0" wrapText="false" shrinkToFit="false"/>
      <protection hidden="false"/>
    </xf>
    <xf xfId="0" fontId="11" numFmtId="4" fillId="0" borderId="2" applyFont="1" applyNumberFormat="1" applyFill="0" applyBorder="1" applyAlignment="1" applyProtection="true">
      <alignment horizontal="left" vertical="center" textRotation="0" wrapText="true" shrinkToFit="false" indent="2"/>
      <protection hidden="false"/>
    </xf>
    <xf xfId="0" fontId="10" numFmtId="0" fillId="0" borderId="41" applyFont="1" applyNumberFormat="0" applyFill="0" applyBorder="1" applyAlignment="1" applyProtection="true">
      <alignment horizontal="left" vertical="center" textRotation="0" wrapText="true" shrinkToFit="false"/>
      <protection hidden="false"/>
    </xf>
    <xf xfId="0" fontId="11" numFmtId="0" fillId="0" borderId="7" applyFont="1" applyNumberFormat="0" applyFill="0" applyBorder="1" applyAlignment="1" applyProtection="true">
      <alignment horizontal="left" vertical="center" textRotation="0" wrapText="true" shrinkToFit="false" indent="2"/>
      <protection hidden="false"/>
    </xf>
    <xf xfId="0" fontId="10" numFmtId="0" fillId="0" borderId="2" applyFont="1" applyNumberFormat="0" applyFill="0" applyBorder="1" applyAlignment="1" applyProtection="true">
      <alignment horizontal="left" vertical="center" textRotation="0" wrapText="true" shrinkToFit="false"/>
      <protection hidden="false"/>
    </xf>
    <xf xfId="0" fontId="10" numFmtId="0" fillId="0" borderId="9" applyFont="1" applyNumberFormat="0" applyFill="0" applyBorder="1" applyAlignment="1" applyProtection="true">
      <alignment horizontal="left" vertical="center" textRotation="0" wrapText="true" shrinkToFit="false"/>
      <protection hidden="false"/>
    </xf>
    <xf xfId="0" fontId="10" numFmtId="0" fillId="2" borderId="2" applyFont="1" applyNumberFormat="0" applyFill="1" applyBorder="1" applyAlignment="1" applyProtection="true">
      <alignment horizontal="left" vertical="center" textRotation="0" wrapText="true" shrinkToFit="false"/>
      <protection hidden="false"/>
    </xf>
    <xf xfId="0" fontId="10" numFmtId="0" fillId="2" borderId="2" applyFont="1" applyNumberFormat="0" applyFill="1" applyBorder="1" applyAlignment="1" applyProtection="true">
      <alignment horizontal="left" vertical="center" textRotation="0" wrapText="false" shrinkToFit="false"/>
      <protection hidden="false"/>
    </xf>
    <xf xfId="0" fontId="11" numFmtId="0" fillId="2" borderId="2" applyFont="1" applyNumberFormat="0" applyFill="1" applyBorder="1" applyAlignment="1" applyProtection="true">
      <alignment horizontal="left" vertical="center" textRotation="0" wrapText="true" shrinkToFit="false" indent="2"/>
      <protection hidden="false"/>
    </xf>
    <xf xfId="0" fontId="10" numFmtId="0" fillId="2" borderId="31" applyFont="1" applyNumberFormat="0" applyFill="1" applyBorder="1" applyAlignment="1" applyProtection="true">
      <alignment horizontal="left" vertical="center" textRotation="0" wrapText="true" shrinkToFit="false"/>
      <protection hidden="false"/>
    </xf>
    <xf xfId="0" fontId="10" numFmtId="0" fillId="2" borderId="31" applyFont="1" applyNumberFormat="0" applyFill="1" applyBorder="1" applyAlignment="1" applyProtection="true">
      <alignment horizontal="left" vertical="center" textRotation="0" wrapText="true" shrinkToFit="false"/>
      <protection hidden="false"/>
    </xf>
    <xf xfId="0" fontId="10" numFmtId="0" fillId="2" borderId="31" applyFont="1" applyNumberFormat="0" applyFill="1" applyBorder="1" applyAlignment="1" applyProtection="true">
      <alignment horizontal="left" vertical="center" textRotation="0" wrapText="false" shrinkToFit="false"/>
      <protection hidden="false"/>
    </xf>
    <xf xfId="0" fontId="10" numFmtId="0" fillId="2" borderId="31" applyFont="1" applyNumberFormat="0" applyFill="1" applyBorder="1" applyAlignment="1" applyProtection="true">
      <alignment horizontal="left" vertical="center" textRotation="0" wrapText="true" shrinkToFit="false"/>
      <protection hidden="false"/>
    </xf>
    <xf xfId="0" fontId="11" numFmtId="0" fillId="2" borderId="2" applyFont="1" applyNumberFormat="0" applyFill="1" applyBorder="1" applyAlignment="1" applyProtection="true">
      <alignment horizontal="left" vertical="center" textRotation="0" wrapText="true" shrinkToFit="false" indent="4"/>
      <protection hidden="false"/>
    </xf>
    <xf xfId="0" fontId="11" numFmtId="0" fillId="2" borderId="2" applyFont="1" applyNumberFormat="0" applyFill="1" applyBorder="1" applyAlignment="1" applyProtection="true">
      <alignment horizontal="left" vertical="center" textRotation="0" wrapText="false" shrinkToFit="false" indent="4"/>
      <protection hidden="false"/>
    </xf>
    <xf xfId="0" fontId="1" numFmtId="0" fillId="3" borderId="4" applyFont="1" applyNumberFormat="0" applyFill="1" applyBorder="1" applyAlignment="1" applyProtection="true">
      <alignment horizontal="center" vertical="center" textRotation="0" wrapText="false" shrinkToFit="false"/>
      <protection hidden="false"/>
    </xf>
    <xf xfId="0" fontId="1" numFmtId="0" fillId="2" borderId="0" applyFont="1" applyNumberFormat="0" applyFill="1" applyBorder="0" applyAlignment="1" applyProtection="true">
      <alignment horizontal="center" vertical="bottom" textRotation="0" wrapText="false" shrinkToFit="false"/>
      <protection hidden="false"/>
    </xf>
    <xf xfId="0" fontId="1" numFmtId="0" fillId="3" borderId="10" applyFont="1" applyNumberFormat="0" applyFill="1" applyBorder="1" applyAlignment="1" applyProtection="true">
      <alignment horizontal="center" vertical="center" textRotation="0" wrapText="false" shrinkToFit="false"/>
      <protection hidden="false"/>
    </xf>
    <xf xfId="0" fontId="1" numFmtId="0" fillId="0" borderId="9" applyFont="1" applyNumberFormat="0" applyFill="0" applyBorder="1" applyAlignment="1" applyProtection="true">
      <alignment horizontal="center" vertical="bottom" textRotation="0" wrapText="false" shrinkToFit="false"/>
      <protection hidden="false"/>
    </xf>
    <xf xfId="0" fontId="1" numFmtId="0" fillId="3" borderId="29" applyFont="1" applyNumberFormat="0" applyFill="1" applyBorder="1" applyAlignment="1" applyProtection="true">
      <alignment horizontal="center" vertical="center" textRotation="0" wrapText="true" shrinkToFit="false"/>
      <protection hidden="false"/>
    </xf>
    <xf xfId="0" fontId="17" numFmtId="0" fillId="3" borderId="11" applyFont="1" applyNumberFormat="0" applyFill="1" applyBorder="1" applyAlignment="1" applyProtection="true">
      <alignment horizontal="center" vertical="center" textRotation="0" wrapText="false" shrinkToFit="false"/>
      <protection hidden="false"/>
    </xf>
    <xf xfId="0" fontId="13" numFmtId="0" fillId="0" borderId="2" applyFont="1" applyNumberFormat="0" applyFill="0" applyBorder="1" applyAlignment="1" applyProtection="true">
      <alignment horizontal="left" vertical="center" textRotation="0" wrapText="true" shrinkToFit="false"/>
      <protection hidden="false"/>
    </xf>
    <xf xfId="0" fontId="11" numFmtId="0" fillId="0" borderId="0" applyFont="1" applyNumberFormat="0" applyFill="0" applyBorder="0" applyAlignment="1" applyProtection="true">
      <alignment horizontal="left" vertical="center" textRotation="0" wrapText="true" shrinkToFit="false"/>
      <protection hidden="false"/>
    </xf>
    <xf xfId="0" fontId="11" numFmtId="0" fillId="0" borderId="2" applyFont="1" applyNumberFormat="0" applyFill="0" applyBorder="1" applyAlignment="1" applyProtection="true">
      <alignment horizontal="left" vertical="center" textRotation="0" wrapText="true" shrinkToFit="false"/>
      <protection hidden="false"/>
    </xf>
    <xf xfId="0" fontId="11" numFmtId="0" fillId="0" borderId="30" applyFont="1" applyNumberFormat="0" applyFill="0" applyBorder="1" applyAlignment="1" applyProtection="true">
      <alignment horizontal="left" vertical="center" textRotation="0" wrapText="true" shrinkToFit="false"/>
      <protection hidden="false"/>
    </xf>
    <xf xfId="0" fontId="13" numFmtId="0" fillId="0" borderId="9" applyFont="1" applyNumberFormat="0" applyFill="0" applyBorder="1" applyAlignment="1" applyProtection="true">
      <alignment horizontal="left" vertical="center" textRotation="0" wrapText="true" shrinkToFit="false"/>
      <protection hidden="false"/>
    </xf>
    <xf xfId="0" fontId="11" numFmtId="0" fillId="0" borderId="0" applyFont="1" applyNumberFormat="0" applyFill="0" applyBorder="0" applyAlignment="1" applyProtection="true">
      <alignment horizontal="left" vertical="center" textRotation="0" wrapText="false" shrinkToFit="false"/>
      <protection hidden="false"/>
    </xf>
    <xf xfId="0" fontId="11" numFmtId="0" fillId="0" borderId="2" applyFont="1" applyNumberFormat="0" applyFill="0" applyBorder="1" applyAlignment="1" applyProtection="true">
      <alignment horizontal="left" vertical="center" textRotation="0" wrapText="false" shrinkToFit="false"/>
      <protection hidden="false"/>
    </xf>
    <xf xfId="0" fontId="11" numFmtId="0" fillId="0" borderId="2" applyFont="1" applyNumberFormat="0" applyFill="0" applyBorder="1" applyAlignment="1" applyProtection="true">
      <alignment horizontal="left" vertical="center" textRotation="0" wrapText="true" shrinkToFit="false"/>
      <protection hidden="false"/>
    </xf>
    <xf xfId="0" fontId="11" numFmtId="0" fillId="0" borderId="9" applyFont="1" applyNumberFormat="0" applyFill="0" applyBorder="1" applyAlignment="1" applyProtection="true">
      <alignment horizontal="left" vertical="center" textRotation="0" wrapText="true" shrinkToFit="false"/>
      <protection hidden="false"/>
    </xf>
    <xf xfId="0" fontId="1" numFmtId="0" fillId="0" borderId="29" applyFont="1" applyNumberFormat="0" applyFill="0" applyBorder="1" applyAlignment="1" applyProtection="true">
      <alignment horizontal="center" vertical="center" textRotation="0" wrapText="true" shrinkToFit="false"/>
      <protection hidden="false"/>
    </xf>
    <xf xfId="0" fontId="13" numFmtId="0" fillId="0" borderId="9" applyFont="1" applyNumberFormat="0" applyFill="0" applyBorder="1" applyAlignment="1" applyProtection="true">
      <alignment horizontal="left" vertical="center" textRotation="0" wrapText="false" shrinkToFit="false"/>
      <protection hidden="false"/>
    </xf>
    <xf xfId="0" fontId="1" numFmtId="0" fillId="0" borderId="1" applyFont="1" applyNumberFormat="0" applyFill="0" applyBorder="1" applyAlignment="1" applyProtection="true">
      <alignment horizontal="center" vertical="center" textRotation="0" wrapText="false" shrinkToFit="false"/>
      <protection hidden="false"/>
    </xf>
    <xf xfId="0" fontId="11" numFmtId="0" fillId="10" borderId="2" applyFont="1" applyNumberFormat="0" applyFill="1" applyBorder="1" applyAlignment="1" applyProtection="true">
      <alignment horizontal="left" vertical="center" textRotation="0" wrapText="true" shrinkToFit="false"/>
      <protection hidden="false"/>
    </xf>
    <xf xfId="0" fontId="1" numFmtId="0" fillId="10" borderId="1" applyFont="1" applyNumberFormat="0" applyFill="1" applyBorder="1" applyAlignment="1" applyProtection="true">
      <alignment horizontal="center" vertical="center" textRotation="0" wrapText="false" shrinkToFit="false"/>
      <protection hidden="false"/>
    </xf>
    <xf xfId="0" fontId="11" numFmtId="0" fillId="4" borderId="2" applyFont="1" applyNumberFormat="0" applyFill="1" applyBorder="1" applyAlignment="1" applyProtection="true">
      <alignment horizontal="left" vertical="center" textRotation="0" wrapText="true" shrinkToFit="false"/>
      <protection hidden="false"/>
    </xf>
    <xf xfId="0" fontId="1" numFmtId="0" fillId="2" borderId="0" applyFont="1" applyNumberFormat="0" applyFill="1" applyBorder="0" applyAlignment="1" applyProtection="true">
      <alignment horizontal="left" vertical="center" textRotation="0" wrapText="false" shrinkToFit="false"/>
      <protection hidden="false"/>
    </xf>
    <xf xfId="0" fontId="0" numFmtId="0" fillId="3" borderId="10" applyFont="0" applyNumberFormat="0" applyFill="1" applyBorder="1" applyAlignment="0" applyProtection="true">
      <alignment horizontal="general" vertical="bottom" textRotation="0" wrapText="false" shrinkToFit="false"/>
      <protection hidden="false"/>
    </xf>
    <xf xfId="0" fontId="0" numFmtId="0" fillId="3" borderId="22" applyFont="0" applyNumberFormat="0" applyFill="1" applyBorder="1" applyAlignment="0" applyProtection="true">
      <alignment horizontal="general" vertical="bottom" textRotation="0" wrapText="false" shrinkToFit="false"/>
      <protection hidden="false"/>
    </xf>
    <xf xfId="0" fontId="1" numFmtId="0" fillId="3" borderId="11" applyFont="1" applyNumberFormat="0" applyFill="1" applyBorder="1" applyAlignment="0" applyProtection="true">
      <alignment horizontal="general" vertical="bottom" textRotation="0" wrapText="false" shrinkToFit="false"/>
      <protection hidden="false"/>
    </xf>
    <xf xfId="0" fontId="1" numFmtId="0" fillId="3" borderId="10" applyFont="1" applyNumberFormat="0" applyFill="1" applyBorder="1" applyAlignment="0" applyProtection="true">
      <alignment horizontal="general" vertical="bottom" textRotation="0" wrapText="false" shrinkToFit="false"/>
      <protection hidden="false"/>
    </xf>
    <xf xfId="0" fontId="1" numFmtId="0" fillId="2" borderId="3" applyFont="1" applyNumberFormat="0" applyFill="1" applyBorder="1" applyAlignment="1" applyProtection="true">
      <alignment horizontal="center" vertical="bottom" textRotation="0" wrapText="false" shrinkToFit="false"/>
      <protection hidden="false"/>
    </xf>
    <xf xfId="0" fontId="1" numFmtId="0" fillId="2" borderId="7" applyFont="1" applyNumberFormat="0" applyFill="1" applyBorder="1" applyAlignment="1" applyProtection="true">
      <alignment horizontal="center" vertical="bottom" textRotation="0" wrapText="false" shrinkToFit="false"/>
      <protection hidden="false"/>
    </xf>
    <xf xfId="0" fontId="10" numFmtId="0" fillId="10" borderId="31" applyFont="1" applyNumberFormat="0" applyFill="1" applyBorder="1" applyAlignment="1" applyProtection="true">
      <alignment horizontal="left" vertical="center" textRotation="0" wrapText="false" shrinkToFit="false"/>
      <protection hidden="false"/>
    </xf>
    <xf xfId="0" fontId="1" numFmtId="0" fillId="8" borderId="29" applyFont="1" applyNumberFormat="0" applyFill="1" applyBorder="1" applyAlignment="1" applyProtection="true">
      <alignment horizontal="center" vertical="bottom" textRotation="0" wrapText="false" shrinkToFit="false"/>
      <protection hidden="false"/>
    </xf>
    <xf xfId="0" fontId="10" numFmtId="0" fillId="4" borderId="0" applyFont="1" applyNumberFormat="0" applyFill="1" applyBorder="0" applyAlignment="1" applyProtection="true">
      <alignment horizontal="left" vertical="center" textRotation="0" wrapText="true" shrinkToFit="false"/>
      <protection hidden="false"/>
    </xf>
    <xf xfId="0" fontId="11" numFmtId="0" fillId="4" borderId="2" applyFont="1" applyNumberFormat="0" applyFill="1" applyBorder="1" applyAlignment="1" applyProtection="true">
      <alignment horizontal="left" vertical="center" textRotation="0" wrapText="true" shrinkToFit="false" indent="3"/>
      <protection hidden="false"/>
    </xf>
    <xf xfId="0" fontId="10" numFmtId="0" fillId="4" borderId="0" applyFont="1" applyNumberFormat="0" applyFill="1" applyBorder="0" applyAlignment="1" applyProtection="true">
      <alignment horizontal="left" vertical="center" textRotation="0" wrapText="false" shrinkToFit="false"/>
      <protection hidden="false"/>
    </xf>
    <xf xfId="0" fontId="12" numFmtId="0" fillId="4" borderId="0" applyFont="1" applyNumberFormat="0" applyFill="1" applyBorder="0" applyAlignment="1" applyProtection="true">
      <alignment horizontal="left" vertical="center" textRotation="0" wrapText="true" shrinkToFit="false"/>
      <protection hidden="false"/>
    </xf>
    <xf xfId="0" fontId="1" numFmtId="0" fillId="4" borderId="2" applyFont="1" applyNumberFormat="0" applyFill="1" applyBorder="1" applyAlignment="1" applyProtection="true">
      <alignment horizontal="center" vertical="bottom" textRotation="0" wrapText="false" shrinkToFit="false"/>
      <protection hidden="false"/>
    </xf>
    <xf xfId="0" fontId="1" numFmtId="0" fillId="2" borderId="3" applyFont="1" applyNumberFormat="0" applyFill="1" applyBorder="1" applyAlignment="1" applyProtection="true">
      <alignment horizontal="center" vertical="bottom" textRotation="0" wrapText="false" shrinkToFit="false"/>
      <protection hidden="false"/>
    </xf>
    <xf xfId="0" fontId="1" numFmtId="0" fillId="2" borderId="7" applyFont="1" applyNumberFormat="0" applyFill="1" applyBorder="1" applyAlignment="1" applyProtection="true">
      <alignment horizontal="center" vertical="bottom" textRotation="0" wrapText="false" shrinkToFit="false"/>
      <protection hidden="false"/>
    </xf>
    <xf xfId="0" fontId="1" numFmtId="0" fillId="2" borderId="0" applyFont="1" applyNumberFormat="0" applyFill="1" applyBorder="0" applyAlignment="1" applyProtection="true">
      <alignment horizontal="center" vertical="bottom" textRotation="0" wrapText="false" shrinkToFit="false"/>
      <protection hidden="false"/>
    </xf>
    <xf xfId="0" fontId="1" numFmtId="0" fillId="3" borderId="29" applyFont="1" applyNumberFormat="0" applyFill="1" applyBorder="1" applyAlignment="1" applyProtection="true">
      <alignment horizontal="center" vertical="bottom" textRotation="0" wrapText="false" shrinkToFit="false"/>
      <protection hidden="false"/>
    </xf>
    <xf xfId="0" fontId="1" numFmtId="0" fillId="3" borderId="11" applyFont="1" applyNumberFormat="0" applyFill="1" applyBorder="1" applyAlignment="0" applyProtection="true">
      <alignment horizontal="general" vertical="bottom" textRotation="0" wrapText="false" shrinkToFit="false"/>
      <protection hidden="false"/>
    </xf>
    <xf xfId="0" fontId="1" numFmtId="0" fillId="3" borderId="10" applyFont="1" applyNumberFormat="0" applyFill="1" applyBorder="1" applyAlignment="0" applyProtection="true">
      <alignment horizontal="general" vertical="bottom" textRotation="0" wrapText="false" shrinkToFit="false"/>
      <protection hidden="false"/>
    </xf>
    <xf xfId="0" fontId="1" numFmtId="0" fillId="3" borderId="22" applyFont="1" applyNumberFormat="0" applyFill="1" applyBorder="1" applyAlignment="0" applyProtection="true">
      <alignment horizontal="general" vertical="bottom" textRotation="0" wrapText="false" shrinkToFit="false"/>
      <protection hidden="false"/>
    </xf>
    <xf xfId="0" fontId="1" numFmtId="14" fillId="4" borderId="48" applyFont="1" applyNumberFormat="1" applyFill="1" applyBorder="1" applyAlignment="1" applyProtection="true">
      <alignment horizontal="right" vertical="center" textRotation="0" wrapText="true" shrinkToFit="false"/>
      <protection locked="false" hidden="false"/>
    </xf>
    <xf xfId="0" fontId="23" numFmtId="9" fillId="0" borderId="36" applyFont="1" applyNumberFormat="1" applyFill="0" applyBorder="1" applyAlignment="1" applyProtection="true">
      <alignment horizontal="center" vertical="center" textRotation="0" wrapText="false" shrinkToFit="false"/>
      <protection hidden="false"/>
    </xf>
    <xf xfId="0" fontId="23" numFmtId="9" fillId="0" borderId="12" applyFont="1" applyNumberFormat="1" applyFill="0" applyBorder="1" applyAlignment="1" applyProtection="true">
      <alignment horizontal="center" vertical="center" textRotation="0" wrapText="false" shrinkToFit="false"/>
      <protection hidden="false"/>
    </xf>
    <xf xfId="0" fontId="23" numFmtId="9" fillId="0" borderId="13" applyFont="1" applyNumberFormat="1" applyFill="0" applyBorder="1" applyAlignment="1" applyProtection="true">
      <alignment horizontal="center" vertical="center" textRotation="0" wrapText="false" shrinkToFit="false"/>
      <protection hidden="false"/>
    </xf>
    <xf xfId="0" fontId="23" numFmtId="9" fillId="0" borderId="37" applyFont="1" applyNumberFormat="1" applyFill="0" applyBorder="1" applyAlignment="1" applyProtection="true">
      <alignment horizontal="center" vertical="center" textRotation="0" wrapText="false" shrinkToFit="false"/>
      <protection hidden="false"/>
    </xf>
    <xf xfId="0" fontId="23" numFmtId="9" fillId="0" borderId="25" applyFont="1" applyNumberFormat="1" applyFill="0" applyBorder="1" applyAlignment="1" applyProtection="true">
      <alignment horizontal="center" vertical="center" textRotation="0" wrapText="false" shrinkToFit="false"/>
      <protection hidden="false"/>
    </xf>
    <xf xfId="0" fontId="23" numFmtId="9" fillId="0" borderId="15" applyFont="1" applyNumberFormat="1" applyFill="0" applyBorder="1" applyAlignment="1" applyProtection="true">
      <alignment horizontal="center" vertical="center" textRotation="0" wrapText="false" shrinkToFit="false"/>
      <protection hidden="false"/>
    </xf>
    <xf xfId="0" fontId="3" numFmtId="0" fillId="9" borderId="34" applyFont="1" applyNumberFormat="0" applyFill="1" applyBorder="1" applyAlignment="1" applyProtection="true">
      <alignment horizontal="center" vertical="center" textRotation="0" wrapText="false" shrinkToFit="false"/>
      <protection hidden="false"/>
    </xf>
    <xf xfId="0" fontId="3" numFmtId="0" fillId="9" borderId="16" applyFont="1" applyNumberFormat="0" applyFill="1" applyBorder="1" applyAlignment="1" applyProtection="true">
      <alignment horizontal="center" vertical="center" textRotation="0" wrapText="false" shrinkToFit="false"/>
      <protection hidden="false"/>
    </xf>
    <xf xfId="0" fontId="3" numFmtId="0" fillId="9" borderId="58" applyFont="1" applyNumberFormat="0" applyFill="1" applyBorder="1" applyAlignment="1" applyProtection="true">
      <alignment horizontal="center" vertical="center" textRotation="0" wrapText="false" shrinkToFit="false"/>
      <protection hidden="false"/>
    </xf>
    <xf xfId="0" fontId="2" numFmtId="0" fillId="2" borderId="51" applyFont="1" applyNumberFormat="0" applyFill="1" applyBorder="1" applyAlignment="1" applyProtection="true">
      <alignment horizontal="center" vertical="bottom" textRotation="0" wrapText="false" shrinkToFit="false"/>
      <protection hidden="false"/>
    </xf>
    <xf xfId="0" fontId="2" numFmtId="0" fillId="2" borderId="49" applyFont="1" applyNumberFormat="0" applyFill="1" applyBorder="1" applyAlignment="1" applyProtection="true">
      <alignment horizontal="center" vertical="bottom" textRotation="0" wrapText="false" shrinkToFit="false"/>
      <protection hidden="false"/>
    </xf>
    <xf xfId="0" fontId="2" numFmtId="0" fillId="2" borderId="57" applyFont="1" applyNumberFormat="0" applyFill="1" applyBorder="1" applyAlignment="1" applyProtection="true">
      <alignment horizontal="center" vertical="bottom" textRotation="0" wrapText="false" shrinkToFit="false"/>
      <protection hidden="false"/>
    </xf>
    <xf xfId="0" fontId="1" numFmtId="0" fillId="2" borderId="4" applyFont="1" applyNumberFormat="0" applyFill="1" applyBorder="1" applyAlignment="1" applyProtection="true">
      <alignment horizontal="center" vertical="center" textRotation="0" wrapText="false" shrinkToFit="false"/>
      <protection hidden="false"/>
    </xf>
    <xf xfId="0" fontId="1" numFmtId="0" fillId="2" borderId="6" applyFont="1" applyNumberFormat="0" applyFill="1" applyBorder="1" applyAlignment="1" applyProtection="true">
      <alignment horizontal="center" vertical="center" textRotation="0" wrapText="false" shrinkToFit="false"/>
      <protection hidden="false"/>
    </xf>
    <xf xfId="0" fontId="1" numFmtId="0" fillId="2" borderId="17" applyFont="1" applyNumberFormat="0" applyFill="1" applyBorder="1" applyAlignment="1" applyProtection="true">
      <alignment horizontal="center" vertical="center" textRotation="0" wrapText="false" shrinkToFit="false"/>
      <protection hidden="false"/>
    </xf>
    <xf xfId="0" fontId="1" numFmtId="0" fillId="2" borderId="5" applyFont="1" applyNumberFormat="0" applyFill="1" applyBorder="1" applyAlignment="1" applyProtection="true">
      <alignment horizontal="center" vertical="center" textRotation="0" wrapText="false" shrinkToFit="false"/>
      <protection hidden="false"/>
    </xf>
    <xf xfId="0" fontId="1" numFmtId="0" fillId="2" borderId="19" applyFont="1" applyNumberFormat="0" applyFill="1" applyBorder="1" applyAlignment="1" applyProtection="true">
      <alignment horizontal="center" vertical="center" textRotation="0" wrapText="false" shrinkToFit="false"/>
      <protection hidden="false"/>
    </xf>
    <xf xfId="0" fontId="1" numFmtId="0" fillId="2" borderId="39" applyFont="1" applyNumberFormat="0" applyFill="1" applyBorder="1" applyAlignment="1" applyProtection="true">
      <alignment horizontal="center" vertical="center" textRotation="0" wrapText="false" shrinkToFit="false"/>
      <protection hidden="false"/>
    </xf>
    <xf xfId="0" fontId="2" numFmtId="0" fillId="2" borderId="59" applyFont="1" applyNumberFormat="0" applyFill="1" applyBorder="1" applyAlignment="1" applyProtection="true">
      <alignment horizontal="center" vertical="bottom" textRotation="0" wrapText="false" shrinkToFit="false"/>
      <protection hidden="false"/>
    </xf>
    <xf xfId="0" fontId="2" numFmtId="0" fillId="2" borderId="53" applyFont="1" applyNumberFormat="0" applyFill="1" applyBorder="1" applyAlignment="1" applyProtection="true">
      <alignment horizontal="center" vertical="bottom" textRotation="0" wrapText="false" shrinkToFit="false"/>
      <protection hidden="false"/>
    </xf>
    <xf xfId="0" fontId="2" numFmtId="0" fillId="2" borderId="60" applyFont="1" applyNumberFormat="0" applyFill="1" applyBorder="1" applyAlignment="1" applyProtection="true">
      <alignment horizontal="center" vertical="bottom" textRotation="0" wrapText="false" shrinkToFit="false"/>
      <protection hidden="false"/>
    </xf>
    <xf xfId="0" fontId="23" numFmtId="9" fillId="0" borderId="33" applyFont="1" applyNumberFormat="1" applyFill="0" applyBorder="1" applyAlignment="1" applyProtection="true">
      <alignment horizontal="center" vertical="center" textRotation="0" wrapText="false" shrinkToFit="false"/>
      <protection hidden="false"/>
    </xf>
    <xf xfId="0" fontId="23" numFmtId="9" fillId="0" borderId="20" applyFont="1" applyNumberFormat="1" applyFill="0" applyBorder="1" applyAlignment="1" applyProtection="true">
      <alignment horizontal="center" vertical="center" textRotation="0" wrapText="false" shrinkToFit="false"/>
      <protection hidden="false"/>
    </xf>
    <xf xfId="0" fontId="23" numFmtId="9" fillId="0" borderId="35" applyFont="1" applyNumberFormat="1" applyFill="0" applyBorder="1" applyAlignment="1" applyProtection="true">
      <alignment horizontal="center" vertical="center" textRotation="0" wrapText="false" shrinkToFit="false"/>
      <protection hidden="false"/>
    </xf>
    <xf xfId="0" fontId="23" numFmtId="9" fillId="0" borderId="61" applyFont="1" applyNumberFormat="1" applyFill="0" applyBorder="1" applyAlignment="1" applyProtection="true">
      <alignment horizontal="center" vertical="center" textRotation="0" wrapText="false" shrinkToFit="false"/>
      <protection hidden="false"/>
    </xf>
    <xf xfId="0" fontId="1" numFmtId="10" fillId="0" borderId="54" applyFont="1" applyNumberFormat="1" applyFill="0" applyBorder="1" applyAlignment="1" applyProtection="true">
      <alignment horizontal="center" vertical="bottom" textRotation="0" wrapText="false" shrinkToFit="false"/>
      <protection hidden="false"/>
    </xf>
    <xf xfId="0" fontId="1" numFmtId="10" fillId="0" borderId="26" applyFont="1" applyNumberFormat="1" applyFill="0" applyBorder="1" applyAlignment="1" applyProtection="true">
      <alignment horizontal="center" vertical="bottom" textRotation="0" wrapText="false" shrinkToFit="false"/>
      <protection hidden="false"/>
    </xf>
    <xf xfId="0" fontId="1" numFmtId="10" fillId="0" borderId="21" applyFont="1" applyNumberFormat="1" applyFill="0" applyBorder="1" applyAlignment="1" applyProtection="true">
      <alignment horizontal="center" vertical="bottom" textRotation="0" wrapText="false" shrinkToFit="false"/>
      <protection hidden="false"/>
    </xf>
    <xf xfId="0" fontId="1" numFmtId="10" fillId="2" borderId="34" applyFont="1" applyNumberFormat="1" applyFill="1" applyBorder="1" applyAlignment="1" applyProtection="true">
      <alignment horizontal="center" vertical="bottom" textRotation="0" wrapText="false" shrinkToFit="false"/>
      <protection hidden="false"/>
    </xf>
    <xf xfId="0" fontId="1" numFmtId="10" fillId="2" borderId="16" applyFont="1" applyNumberFormat="1" applyFill="1" applyBorder="1" applyAlignment="1" applyProtection="true">
      <alignment horizontal="center" vertical="bottom" textRotation="0" wrapText="false" shrinkToFit="false"/>
      <protection hidden="false"/>
    </xf>
    <xf xfId="0" fontId="1" numFmtId="10" fillId="2" borderId="58" applyFont="1" applyNumberFormat="1" applyFill="1" applyBorder="1" applyAlignment="1" applyProtection="true">
      <alignment horizontal="center" vertical="bottom" textRotation="0" wrapText="false" shrinkToFit="false"/>
      <protection hidden="false"/>
    </xf>
    <xf xfId="0" fontId="3" numFmtId="0" fillId="0" borderId="62" applyFont="1" applyNumberFormat="0" applyFill="0" applyBorder="1" applyAlignment="1" applyProtection="true">
      <alignment horizontal="center" vertical="bottom" textRotation="0" wrapText="false" shrinkToFit="false"/>
      <protection hidden="false"/>
    </xf>
    <xf xfId="0" fontId="3" numFmtId="0" fillId="0" borderId="63" applyFont="1" applyNumberFormat="0" applyFill="0" applyBorder="1" applyAlignment="1" applyProtection="true">
      <alignment horizontal="center" vertical="bottom" textRotation="0" wrapText="false" shrinkToFit="false"/>
      <protection hidden="false"/>
    </xf>
    <xf xfId="0" fontId="3" numFmtId="0" fillId="0" borderId="64" applyFont="1" applyNumberFormat="0" applyFill="0" applyBorder="1" applyAlignment="1" applyProtection="true">
      <alignment horizontal="center" vertical="bottom" textRotation="0" wrapText="false" shrinkToFit="false"/>
      <protection hidden="false"/>
    </xf>
    <xf xfId="0" fontId="1" numFmtId="0" fillId="2" borderId="11" applyFont="1" applyNumberFormat="0" applyFill="1" applyBorder="1" applyAlignment="1" applyProtection="true">
      <alignment horizontal="center" vertical="top" textRotation="0" wrapText="true" shrinkToFit="false"/>
      <protection hidden="false"/>
    </xf>
    <xf xfId="0" fontId="1" numFmtId="0" fillId="2" borderId="10" applyFont="1" applyNumberFormat="0" applyFill="1" applyBorder="1" applyAlignment="1" applyProtection="true">
      <alignment horizontal="center" vertical="top" textRotation="0" wrapText="true" shrinkToFit="false"/>
      <protection hidden="false"/>
    </xf>
    <xf xfId="0" fontId="1" numFmtId="0" fillId="2" borderId="22" applyFont="1" applyNumberFormat="0" applyFill="1" applyBorder="1" applyAlignment="1" applyProtection="true">
      <alignment horizontal="center" vertical="top" textRotation="0" wrapText="true" shrinkToFit="false"/>
      <protection hidden="false"/>
    </xf>
    <xf xfId="0" fontId="2" numFmtId="0" fillId="9" borderId="11" applyFont="1" applyNumberFormat="0" applyFill="1" applyBorder="1" applyAlignment="1" applyProtection="true">
      <alignment horizontal="center" vertical="center" textRotation="0" wrapText="false" shrinkToFit="false"/>
      <protection hidden="false"/>
    </xf>
    <xf xfId="0" fontId="2" numFmtId="0" fillId="9" borderId="10" applyFont="1" applyNumberFormat="0" applyFill="1" applyBorder="1" applyAlignment="1" applyProtection="true">
      <alignment horizontal="center" vertical="center" textRotation="0" wrapText="false" shrinkToFit="false"/>
      <protection hidden="false"/>
    </xf>
    <xf xfId="0" fontId="2" numFmtId="0" fillId="9" borderId="22" applyFont="1" applyNumberFormat="0" applyFill="1" applyBorder="1" applyAlignment="1" applyProtection="true">
      <alignment horizontal="center" vertical="center" textRotation="0" wrapText="false" shrinkToFit="false"/>
      <protection hidden="false"/>
    </xf>
    <xf xfId="0" fontId="24" numFmtId="0" fillId="0" borderId="4" applyFont="1" applyNumberFormat="0" applyFill="0" applyBorder="1" applyAlignment="1" applyProtection="true">
      <alignment horizontal="center" vertical="center" textRotation="0" wrapText="false" shrinkToFit="false"/>
      <protection hidden="false"/>
    </xf>
    <xf xfId="0" fontId="24" numFmtId="0" fillId="0" borderId="6" applyFont="1" applyNumberFormat="0" applyFill="0" applyBorder="1" applyAlignment="1" applyProtection="true">
      <alignment horizontal="center" vertical="center" textRotation="0" wrapText="false" shrinkToFit="false"/>
      <protection hidden="false"/>
    </xf>
    <xf xfId="0" fontId="24" numFmtId="0" fillId="0" borderId="17" applyFont="1" applyNumberFormat="0" applyFill="0" applyBorder="1" applyAlignment="1" applyProtection="true">
      <alignment horizontal="center" vertical="center" textRotation="0" wrapText="false" shrinkToFit="false"/>
      <protection hidden="false"/>
    </xf>
    <xf xfId="0" fontId="24" numFmtId="0" fillId="2" borderId="11" applyFont="1" applyNumberFormat="0" applyFill="1" applyBorder="1" applyAlignment="1" applyProtection="true">
      <alignment horizontal="center" vertical="center" textRotation="0" wrapText="true" shrinkToFit="false"/>
      <protection hidden="false"/>
    </xf>
    <xf xfId="0" fontId="24" numFmtId="0" fillId="2" borderId="10" applyFont="1" applyNumberFormat="0" applyFill="1" applyBorder="1" applyAlignment="1" applyProtection="true">
      <alignment horizontal="center" vertical="center" textRotation="0" wrapText="true" shrinkToFit="false"/>
      <protection hidden="false"/>
    </xf>
    <xf xfId="0" fontId="24" numFmtId="0" fillId="2" borderId="45" applyFont="1" applyNumberFormat="0" applyFill="1" applyBorder="1" applyAlignment="1" applyProtection="true">
      <alignment horizontal="center" vertical="center" textRotation="0" wrapText="true" shrinkToFit="false"/>
      <protection hidden="false"/>
    </xf>
    <xf xfId="0" fontId="2" numFmtId="0" fillId="2" borderId="52" applyFont="1" applyNumberFormat="0" applyFill="1" applyBorder="1" applyAlignment="1" applyProtection="true">
      <alignment horizontal="center" vertical="bottom" textRotation="0" wrapText="false" shrinkToFit="false"/>
      <protection hidden="false"/>
    </xf>
    <xf xfId="0" fontId="2" numFmtId="0" fillId="2" borderId="65" applyFont="1" applyNumberFormat="0" applyFill="1" applyBorder="1" applyAlignment="1" applyProtection="true">
      <alignment horizontal="center" vertical="bottom" textRotation="0" wrapText="false" shrinkToFit="false"/>
      <protection hidden="false"/>
    </xf>
    <xf xfId="0" fontId="2" numFmtId="0" fillId="2" borderId="27" applyFont="1" applyNumberFormat="0" applyFill="1" applyBorder="1" applyAlignment="1" applyProtection="true">
      <alignment horizontal="center" vertical="bottom" textRotation="0" wrapText="false" shrinkToFit="false"/>
      <protection hidden="false"/>
    </xf>
    <xf xfId="0" fontId="2" numFmtId="0" fillId="2" borderId="51" applyFont="1" applyNumberFormat="0" applyFill="1" applyBorder="1" applyAlignment="1" applyProtection="true">
      <alignment horizontal="center" vertical="bottom" textRotation="0" wrapText="true" shrinkToFit="false"/>
      <protection hidden="false"/>
    </xf>
    <xf xfId="0" fontId="2" numFmtId="0" fillId="2" borderId="49" applyFont="1" applyNumberFormat="0" applyFill="1" applyBorder="1" applyAlignment="1" applyProtection="true">
      <alignment horizontal="center" vertical="bottom" textRotation="0" wrapText="true" shrinkToFit="false"/>
      <protection hidden="false"/>
    </xf>
    <xf xfId="0" fontId="2" numFmtId="0" fillId="2" borderId="57" applyFont="1" applyNumberFormat="0" applyFill="1" applyBorder="1" applyAlignment="1" applyProtection="true">
      <alignment horizontal="center" vertical="bottom" textRotation="0" wrapText="true" shrinkToFit="false"/>
      <protection hidden="false"/>
    </xf>
    <xf xfId="0" fontId="3" numFmtId="9" fillId="4" borderId="36" applyFont="1" applyNumberFormat="1" applyFill="1" applyBorder="1" applyAlignment="1" applyProtection="true">
      <alignment horizontal="center" vertical="center" textRotation="0" wrapText="false" shrinkToFit="false"/>
      <protection locked="false" hidden="false"/>
    </xf>
    <xf xfId="0" fontId="3" numFmtId="9" fillId="4" borderId="12" applyFont="1" applyNumberFormat="1" applyFill="1" applyBorder="1" applyAlignment="1" applyProtection="true">
      <alignment horizontal="center" vertical="center" textRotation="0" wrapText="false" shrinkToFit="false"/>
      <protection locked="false" hidden="false"/>
    </xf>
    <xf xfId="0" fontId="3" numFmtId="9" fillId="4" borderId="13" applyFont="1" applyNumberFormat="1" applyFill="1" applyBorder="1" applyAlignment="1" applyProtection="true">
      <alignment horizontal="center" vertical="center" textRotation="0" wrapText="false" shrinkToFit="false"/>
      <protection locked="false" hidden="false"/>
    </xf>
    <xf xfId="0" fontId="1" numFmtId="10" fillId="2" borderId="33" applyFont="1" applyNumberFormat="1" applyFill="1" applyBorder="1" applyAlignment="1" applyProtection="true">
      <alignment horizontal="center" vertical="bottom" textRotation="0" wrapText="false" shrinkToFit="false"/>
      <protection hidden="false"/>
    </xf>
    <xf xfId="0" fontId="1" numFmtId="10" fillId="2" borderId="12" applyFont="1" applyNumberFormat="1" applyFill="1" applyBorder="1" applyAlignment="1" applyProtection="true">
      <alignment horizontal="center" vertical="bottom" textRotation="0" wrapText="false" shrinkToFit="false"/>
      <protection hidden="false"/>
    </xf>
    <xf xfId="0" fontId="1" numFmtId="10" fillId="2" borderId="20" applyFont="1" applyNumberFormat="1" applyFill="1" applyBorder="1" applyAlignment="1" applyProtection="true">
      <alignment horizontal="center" vertical="bottom" textRotation="0" wrapText="false" shrinkToFit="false"/>
      <protection hidden="false"/>
    </xf>
    <xf xfId="0" fontId="1" numFmtId="0" fillId="2" borderId="11" applyFont="1" applyNumberFormat="0" applyFill="1" applyBorder="1" applyAlignment="1" applyProtection="true">
      <alignment horizontal="left" vertical="top" textRotation="0" wrapText="true" shrinkToFit="false"/>
      <protection hidden="false"/>
    </xf>
    <xf xfId="0" fontId="1" numFmtId="0" fillId="2" borderId="10" applyFont="1" applyNumberFormat="0" applyFill="1" applyBorder="1" applyAlignment="1" applyProtection="true">
      <alignment horizontal="left" vertical="top" textRotation="0" wrapText="true" shrinkToFit="false"/>
      <protection hidden="false"/>
    </xf>
    <xf xfId="0" fontId="1" numFmtId="0" fillId="2" borderId="22" applyFont="1" applyNumberFormat="0" applyFill="1" applyBorder="1" applyAlignment="1" applyProtection="true">
      <alignment horizontal="left" vertical="top" textRotation="0" wrapText="true" shrinkToFit="false"/>
      <protection hidden="false"/>
    </xf>
    <xf xfId="0" fontId="0" numFmtId="0" fillId="2" borderId="4" applyFont="0" applyNumberFormat="0" applyFill="1" applyBorder="1" applyAlignment="1" applyProtection="true">
      <alignment horizontal="left" vertical="top" textRotation="0" wrapText="true" shrinkToFit="false"/>
      <protection hidden="false"/>
    </xf>
    <xf xfId="0" fontId="0" numFmtId="0" fillId="2" borderId="6" applyFont="0" applyNumberFormat="0" applyFill="1" applyBorder="1" applyAlignment="1" applyProtection="true">
      <alignment horizontal="left" vertical="top" textRotation="0" wrapText="true" shrinkToFit="false"/>
      <protection hidden="false"/>
    </xf>
    <xf xfId="0" fontId="0" numFmtId="0" fillId="2" borderId="17" applyFont="0" applyNumberFormat="0" applyFill="1" applyBorder="1" applyAlignment="1" applyProtection="true">
      <alignment horizontal="left" vertical="top" textRotation="0" wrapText="true" shrinkToFit="false"/>
      <protection hidden="false"/>
    </xf>
    <xf xfId="0" fontId="0" numFmtId="0" fillId="2" borderId="3" applyFont="0" applyNumberFormat="0" applyFill="1" applyBorder="1" applyAlignment="1" applyProtection="true">
      <alignment horizontal="left" vertical="top" textRotation="0" wrapText="true" shrinkToFit="false"/>
      <protection hidden="false"/>
    </xf>
    <xf xfId="0" fontId="0" numFmtId="0" fillId="2" borderId="0" applyFont="0" applyNumberFormat="0" applyFill="1" applyBorder="0" applyAlignment="1" applyProtection="true">
      <alignment horizontal="left" vertical="top" textRotation="0" wrapText="true" shrinkToFit="false"/>
      <protection hidden="false"/>
    </xf>
    <xf xfId="0" fontId="0" numFmtId="0" fillId="2" borderId="7" applyFont="0" applyNumberFormat="0" applyFill="1" applyBorder="1" applyAlignment="1" applyProtection="true">
      <alignment horizontal="left" vertical="top" textRotation="0" wrapText="true" shrinkToFit="false"/>
      <protection hidden="false"/>
    </xf>
    <xf xfId="0" fontId="0" numFmtId="0" fillId="2" borderId="5" applyFont="0" applyNumberFormat="0" applyFill="1" applyBorder="1" applyAlignment="1" applyProtection="true">
      <alignment horizontal="left" vertical="top" textRotation="0" wrapText="true" shrinkToFit="false"/>
      <protection hidden="false"/>
    </xf>
    <xf xfId="0" fontId="0" numFmtId="0" fillId="2" borderId="19" applyFont="0" applyNumberFormat="0" applyFill="1" applyBorder="1" applyAlignment="1" applyProtection="true">
      <alignment horizontal="left" vertical="top" textRotation="0" wrapText="true" shrinkToFit="false"/>
      <protection hidden="false"/>
    </xf>
    <xf xfId="0" fontId="0" numFmtId="0" fillId="2" borderId="39" applyFont="0" applyNumberFormat="0" applyFill="1" applyBorder="1" applyAlignment="1" applyProtection="true">
      <alignment horizontal="left" vertical="top" textRotation="0" wrapText="true" shrinkToFit="false"/>
      <protection hidden="false"/>
    </xf>
    <xf xfId="0" fontId="1" numFmtId="0" fillId="2" borderId="66" applyFont="1" applyNumberFormat="0" applyFill="1" applyBorder="1" applyAlignment="1" applyProtection="true">
      <alignment horizontal="center" vertical="bottom" textRotation="0" wrapText="false" shrinkToFit="false"/>
      <protection hidden="false"/>
    </xf>
    <xf xfId="0" fontId="1" numFmtId="0" fillId="2" borderId="44" applyFont="1" applyNumberFormat="0" applyFill="1" applyBorder="1" applyAlignment="1" applyProtection="true">
      <alignment horizontal="center" vertical="bottom" textRotation="0" wrapText="false" shrinkToFit="false"/>
      <protection hidden="false"/>
    </xf>
    <xf xfId="0" fontId="1" numFmtId="0" fillId="2" borderId="11" applyFont="1" applyNumberFormat="0" applyFill="1" applyBorder="1" applyAlignment="1" applyProtection="true">
      <alignment horizontal="center" vertical="bottom" textRotation="0" wrapText="false" shrinkToFit="false"/>
      <protection hidden="false"/>
    </xf>
    <xf xfId="0" fontId="1" numFmtId="0" fillId="2" borderId="10" applyFont="1" applyNumberFormat="0" applyFill="1" applyBorder="1" applyAlignment="1" applyProtection="true">
      <alignment horizontal="center" vertical="bottom" textRotation="0" wrapText="false" shrinkToFit="false"/>
      <protection hidden="false"/>
    </xf>
    <xf xfId="0" fontId="1" numFmtId="0" fillId="2" borderId="22" applyFont="1" applyNumberFormat="0" applyFill="1" applyBorder="1" applyAlignment="1" applyProtection="true">
      <alignment horizontal="center" vertical="bottom" textRotation="0" wrapText="false" shrinkToFit="false"/>
      <protection hidden="false"/>
    </xf>
    <xf xfId="0" fontId="1" numFmtId="0" fillId="0" borderId="11" applyFont="1" applyNumberFormat="0" applyFill="0" applyBorder="1" applyAlignment="1" applyProtection="true">
      <alignment horizontal="center" vertical="top" textRotation="0" wrapText="true" shrinkToFit="false"/>
      <protection hidden="false"/>
    </xf>
    <xf xfId="0" fontId="1" numFmtId="0" fillId="0" borderId="10" applyFont="1" applyNumberFormat="0" applyFill="0" applyBorder="1" applyAlignment="1" applyProtection="true">
      <alignment horizontal="center" vertical="top" textRotation="0" wrapText="true" shrinkToFit="false"/>
      <protection hidden="false"/>
    </xf>
    <xf xfId="0" fontId="1" numFmtId="0" fillId="0" borderId="22" applyFont="1" applyNumberFormat="0" applyFill="0" applyBorder="1" applyAlignment="1" applyProtection="true">
      <alignment horizontal="center" vertical="top" textRotation="0" wrapText="true" shrinkToFit="false"/>
      <protection hidden="false"/>
    </xf>
    <xf xfId="0" fontId="0" numFmtId="0" fillId="0" borderId="4" applyFont="0" applyNumberFormat="0" applyFill="0" applyBorder="1" applyAlignment="1" applyProtection="true">
      <alignment horizontal="left" vertical="top" textRotation="0" wrapText="true" shrinkToFit="false"/>
      <protection hidden="false"/>
    </xf>
    <xf xfId="0" fontId="0" numFmtId="0" fillId="0" borderId="6" applyFont="0" applyNumberFormat="0" applyFill="0" applyBorder="1" applyAlignment="1" applyProtection="true">
      <alignment horizontal="left" vertical="top" textRotation="0" wrapText="true" shrinkToFit="false"/>
      <protection hidden="false"/>
    </xf>
    <xf xfId="0" fontId="0" numFmtId="0" fillId="0" borderId="17" applyFont="0" applyNumberFormat="0" applyFill="0" applyBorder="1" applyAlignment="1" applyProtection="true">
      <alignment horizontal="left" vertical="top" textRotation="0" wrapText="true" shrinkToFit="false"/>
      <protection hidden="false"/>
    </xf>
    <xf xfId="0" fontId="0" numFmtId="0" fillId="0" borderId="3" applyFont="0" applyNumberFormat="0" applyFill="0" applyBorder="1" applyAlignment="1" applyProtection="true">
      <alignment horizontal="left" vertical="top" textRotation="0" wrapText="true" shrinkToFit="false"/>
      <protection hidden="false"/>
    </xf>
    <xf xfId="0" fontId="0" numFmtId="0" fillId="0" borderId="0" applyFont="0" applyNumberFormat="0" applyFill="0" applyBorder="0" applyAlignment="1" applyProtection="true">
      <alignment horizontal="left" vertical="top" textRotation="0" wrapText="true" shrinkToFit="false"/>
      <protection hidden="false"/>
    </xf>
    <xf xfId="0" fontId="0" numFmtId="0" fillId="0" borderId="7" applyFont="0" applyNumberFormat="0" applyFill="0" applyBorder="1" applyAlignment="1" applyProtection="true">
      <alignment horizontal="left" vertical="top" textRotation="0" wrapText="true" shrinkToFit="false"/>
      <protection hidden="false"/>
    </xf>
    <xf xfId="0" fontId="0" numFmtId="0" fillId="0" borderId="5" applyFont="0" applyNumberFormat="0" applyFill="0" applyBorder="1" applyAlignment="1" applyProtection="true">
      <alignment horizontal="left" vertical="top" textRotation="0" wrapText="true" shrinkToFit="false"/>
      <protection hidden="false"/>
    </xf>
    <xf xfId="0" fontId="0" numFmtId="0" fillId="0" borderId="19" applyFont="0" applyNumberFormat="0" applyFill="0" applyBorder="1" applyAlignment="1" applyProtection="true">
      <alignment horizontal="left" vertical="top" textRotation="0" wrapText="true" shrinkToFit="false"/>
      <protection hidden="false"/>
    </xf>
    <xf xfId="0" fontId="0" numFmtId="0" fillId="0" borderId="39" applyFont="0" applyNumberFormat="0" applyFill="0" applyBorder="1" applyAlignment="1" applyProtection="true">
      <alignment horizontal="left" vertical="top" textRotation="0" wrapText="true" shrinkToFit="false"/>
      <protection hidden="false"/>
    </xf>
    <xf xfId="0" fontId="23" numFmtId="9" fillId="2" borderId="33" applyFont="1" applyNumberFormat="1" applyFill="1" applyBorder="1" applyAlignment="1" applyProtection="true">
      <alignment horizontal="center" vertical="center" textRotation="0" wrapText="false" shrinkToFit="false"/>
      <protection hidden="false"/>
    </xf>
    <xf xfId="0" fontId="23" numFmtId="9" fillId="2" borderId="12" applyFont="1" applyNumberFormat="1" applyFill="1" applyBorder="1" applyAlignment="1" applyProtection="true">
      <alignment horizontal="center" vertical="center" textRotation="0" wrapText="false" shrinkToFit="false"/>
      <protection hidden="false"/>
    </xf>
    <xf xfId="0" fontId="23" numFmtId="9" fillId="2" borderId="20" applyFont="1" applyNumberFormat="1" applyFill="1" applyBorder="1" applyAlignment="1" applyProtection="true">
      <alignment horizontal="center" vertical="center" textRotation="0" wrapText="false" shrinkToFit="false"/>
      <protection hidden="false"/>
    </xf>
    <xf xfId="0" fontId="23" numFmtId="9" fillId="2" borderId="35" applyFont="1" applyNumberFormat="1" applyFill="1" applyBorder="1" applyAlignment="1" applyProtection="true">
      <alignment horizontal="center" vertical="center" textRotation="0" wrapText="false" shrinkToFit="false"/>
      <protection hidden="false"/>
    </xf>
    <xf xfId="0" fontId="23" numFmtId="9" fillId="2" borderId="25" applyFont="1" applyNumberFormat="1" applyFill="1" applyBorder="1" applyAlignment="1" applyProtection="true">
      <alignment horizontal="center" vertical="center" textRotation="0" wrapText="false" shrinkToFit="false"/>
      <protection hidden="false"/>
    </xf>
    <xf xfId="0" fontId="23" numFmtId="9" fillId="2" borderId="61" applyFont="1" applyNumberFormat="1" applyFill="1" applyBorder="1" applyAlignment="1" applyProtection="true">
      <alignment horizontal="center" vertical="center" textRotation="0" wrapText="false" shrinkToFit="false"/>
      <protection hidden="false"/>
    </xf>
    <xf xfId="0" fontId="2" numFmtId="0" fillId="3" borderId="36" applyFont="1" applyNumberFormat="0" applyFill="1" applyBorder="1" applyAlignment="1" applyProtection="true">
      <alignment horizontal="center" vertical="center" textRotation="0" wrapText="false" shrinkToFit="false"/>
      <protection hidden="false"/>
    </xf>
    <xf xfId="0" fontId="2" numFmtId="0" fillId="3" borderId="12" applyFont="1" applyNumberFormat="0" applyFill="1" applyBorder="1" applyAlignment="1" applyProtection="true">
      <alignment horizontal="center" vertical="center" textRotation="0" wrapText="false" shrinkToFit="false"/>
      <protection hidden="false"/>
    </xf>
    <xf xfId="0" fontId="23" numFmtId="9" fillId="2" borderId="36" applyFont="1" applyNumberFormat="1" applyFill="1" applyBorder="1" applyAlignment="1" applyProtection="true">
      <alignment horizontal="center" vertical="center" textRotation="0" wrapText="false" shrinkToFit="false"/>
      <protection hidden="false"/>
    </xf>
    <xf xfId="0" fontId="23" numFmtId="9" fillId="2" borderId="13" applyFont="1" applyNumberFormat="1" applyFill="1" applyBorder="1" applyAlignment="1" applyProtection="true">
      <alignment horizontal="center" vertical="center" textRotation="0" wrapText="false" shrinkToFit="false"/>
      <protection hidden="false"/>
    </xf>
    <xf xfId="0" fontId="23" numFmtId="9" fillId="2" borderId="37" applyFont="1" applyNumberFormat="1" applyFill="1" applyBorder="1" applyAlignment="1" applyProtection="true">
      <alignment horizontal="center" vertical="center" textRotation="0" wrapText="false" shrinkToFit="false"/>
      <protection hidden="false"/>
    </xf>
    <xf xfId="0" fontId="23" numFmtId="9" fillId="2" borderId="15" applyFont="1" applyNumberFormat="1" applyFill="1" applyBorder="1" applyAlignment="1" applyProtection="true">
      <alignment horizontal="center" vertical="center" textRotation="0" wrapText="false" shrinkToFit="false"/>
      <protection hidden="false"/>
    </xf>
    <xf xfId="0" fontId="3" numFmtId="0" fillId="12" borderId="12" applyFont="1" applyNumberFormat="0" applyFill="1" applyBorder="1" applyAlignment="1" applyProtection="true">
      <alignment horizontal="center" vertical="center" textRotation="0" wrapText="false" shrinkToFit="false"/>
      <protection locked="false" hidden="false"/>
    </xf>
    <xf xfId="0" fontId="3" numFmtId="0" fillId="12" borderId="13" applyFont="1" applyNumberFormat="0" applyFill="1" applyBorder="1" applyAlignment="1" applyProtection="true">
      <alignment horizontal="center" vertical="center" textRotation="0" wrapText="false" shrinkToFit="false"/>
      <protection locked="false" hidden="false"/>
    </xf>
    <xf xfId="0" fontId="1" numFmtId="0" fillId="0" borderId="11" applyFont="1" applyNumberFormat="0" applyFill="0" applyBorder="1" applyAlignment="1" applyProtection="true">
      <alignment horizontal="left" vertical="top" textRotation="0" wrapText="true" shrinkToFit="false"/>
      <protection hidden="false"/>
    </xf>
    <xf xfId="0" fontId="1" numFmtId="0" fillId="0" borderId="10" applyFont="1" applyNumberFormat="0" applyFill="0" applyBorder="1" applyAlignment="1" applyProtection="true">
      <alignment horizontal="left" vertical="top" textRotation="0" wrapText="true" shrinkToFit="false"/>
      <protection hidden="false"/>
    </xf>
    <xf xfId="0" fontId="1" numFmtId="0" fillId="0" borderId="22" applyFont="1" applyNumberFormat="0" applyFill="0" applyBorder="1" applyAlignment="1" applyProtection="true">
      <alignment horizontal="left" vertical="top" textRotation="0" wrapText="true" shrinkToFit="false"/>
      <protection hidden="false"/>
    </xf>
    <xf xfId="0" fontId="0" numFmtId="0" fillId="13" borderId="4" applyFont="0" applyNumberFormat="0" applyFill="1" applyBorder="1" applyAlignment="1" applyProtection="true">
      <alignment horizontal="left" vertical="top" textRotation="0" wrapText="true" shrinkToFit="false"/>
      <protection locked="false" hidden="false"/>
    </xf>
    <xf xfId="0" fontId="0" numFmtId="0" fillId="13" borderId="6" applyFont="0" applyNumberFormat="0" applyFill="1" applyBorder="1" applyAlignment="1" applyProtection="true">
      <alignment horizontal="left" vertical="top" textRotation="0" wrapText="true" shrinkToFit="false"/>
      <protection locked="false" hidden="false"/>
    </xf>
    <xf xfId="0" fontId="0" numFmtId="0" fillId="13" borderId="17" applyFont="0" applyNumberFormat="0" applyFill="1" applyBorder="1" applyAlignment="1" applyProtection="true">
      <alignment horizontal="left" vertical="top" textRotation="0" wrapText="true" shrinkToFit="false"/>
      <protection locked="false" hidden="false"/>
    </xf>
    <xf xfId="0" fontId="0" numFmtId="0" fillId="13" borderId="3" applyFont="0" applyNumberFormat="0" applyFill="1" applyBorder="1" applyAlignment="1" applyProtection="true">
      <alignment horizontal="left" vertical="top" textRotation="0" wrapText="true" shrinkToFit="false"/>
      <protection locked="false" hidden="false"/>
    </xf>
    <xf xfId="0" fontId="0" numFmtId="0" fillId="13" borderId="0" applyFont="0" applyNumberFormat="0" applyFill="1" applyBorder="0" applyAlignment="1" applyProtection="true">
      <alignment horizontal="left" vertical="top" textRotation="0" wrapText="true" shrinkToFit="false"/>
      <protection locked="false" hidden="false"/>
    </xf>
    <xf xfId="0" fontId="0" numFmtId="0" fillId="13" borderId="7" applyFont="0" applyNumberFormat="0" applyFill="1" applyBorder="1" applyAlignment="1" applyProtection="true">
      <alignment horizontal="left" vertical="top" textRotation="0" wrapText="true" shrinkToFit="false"/>
      <protection locked="false" hidden="false"/>
    </xf>
    <xf xfId="0" fontId="0" numFmtId="0" fillId="13" borderId="5" applyFont="0" applyNumberFormat="0" applyFill="1" applyBorder="1" applyAlignment="1" applyProtection="true">
      <alignment horizontal="left" vertical="top" textRotation="0" wrapText="true" shrinkToFit="false"/>
      <protection locked="false" hidden="false"/>
    </xf>
    <xf xfId="0" fontId="0" numFmtId="0" fillId="13" borderId="19" applyFont="0" applyNumberFormat="0" applyFill="1" applyBorder="1" applyAlignment="1" applyProtection="true">
      <alignment horizontal="left" vertical="top" textRotation="0" wrapText="true" shrinkToFit="false"/>
      <protection locked="false" hidden="false"/>
    </xf>
    <xf xfId="0" fontId="0" numFmtId="0" fillId="13" borderId="39" applyFont="0" applyNumberFormat="0" applyFill="1" applyBorder="1" applyAlignment="1" applyProtection="true">
      <alignment horizontal="left" vertical="top" textRotation="0" wrapText="true" shrinkToFit="false"/>
      <protection locked="false" hidden="false"/>
    </xf>
    <xf xfId="0" fontId="1" numFmtId="0" fillId="2" borderId="4" applyFont="1" applyNumberFormat="0" applyFill="1" applyBorder="1" applyAlignment="1" applyProtection="true">
      <alignment horizontal="center" vertical="bottom" textRotation="0" wrapText="false" shrinkToFit="false"/>
      <protection hidden="false"/>
    </xf>
    <xf xfId="0" fontId="1" numFmtId="0" fillId="2" borderId="6" applyFont="1" applyNumberFormat="0" applyFill="1" applyBorder="1" applyAlignment="1" applyProtection="true">
      <alignment horizontal="center" vertical="bottom" textRotation="0" wrapText="false" shrinkToFit="false"/>
      <protection hidden="false"/>
    </xf>
    <xf xfId="0" fontId="1" numFmtId="0" fillId="2" borderId="17" applyFont="1" applyNumberFormat="0" applyFill="1" applyBorder="1" applyAlignment="1" applyProtection="true">
      <alignment horizontal="center" vertical="bottom" textRotation="0" wrapText="false" shrinkToFit="false"/>
      <protection hidden="false"/>
    </xf>
    <xf xfId="0" fontId="1" numFmtId="0" fillId="2" borderId="5" applyFont="1" applyNumberFormat="0" applyFill="1" applyBorder="1" applyAlignment="1" applyProtection="true">
      <alignment horizontal="center" vertical="bottom" textRotation="0" wrapText="false" shrinkToFit="false"/>
      <protection hidden="false"/>
    </xf>
    <xf xfId="0" fontId="1" numFmtId="0" fillId="2" borderId="19" applyFont="1" applyNumberFormat="0" applyFill="1" applyBorder="1" applyAlignment="1" applyProtection="true">
      <alignment horizontal="center" vertical="bottom" textRotation="0" wrapText="false" shrinkToFit="false"/>
      <protection hidden="false"/>
    </xf>
    <xf xfId="0" fontId="1" numFmtId="0" fillId="2" borderId="39" applyFont="1" applyNumberFormat="0" applyFill="1" applyBorder="1" applyAlignment="1" applyProtection="true">
      <alignment horizontal="center" vertical="bottom" textRotation="0" wrapText="false" shrinkToFit="false"/>
      <protection hidden="false"/>
    </xf>
    <xf xfId="0" fontId="1" numFmtId="0" fillId="2" borderId="4" applyFont="1" applyNumberFormat="0" applyFill="1" applyBorder="1" applyAlignment="1" applyProtection="true">
      <alignment horizontal="center" vertical="bottom" textRotation="0" wrapText="true" shrinkToFit="false"/>
      <protection hidden="false"/>
    </xf>
    <xf xfId="0" fontId="1" numFmtId="0" fillId="2" borderId="6" applyFont="1" applyNumberFormat="0" applyFill="1" applyBorder="1" applyAlignment="1" applyProtection="true">
      <alignment horizontal="center" vertical="bottom" textRotation="0" wrapText="true" shrinkToFit="false"/>
      <protection hidden="false"/>
    </xf>
    <xf xfId="0" fontId="1" numFmtId="0" fillId="2" borderId="17" applyFont="1" applyNumberFormat="0" applyFill="1" applyBorder="1" applyAlignment="1" applyProtection="true">
      <alignment horizontal="center" vertical="bottom" textRotation="0" wrapText="true" shrinkToFit="false"/>
      <protection hidden="false"/>
    </xf>
    <xf xfId="0" fontId="1" numFmtId="0" fillId="2" borderId="5" applyFont="1" applyNumberFormat="0" applyFill="1" applyBorder="1" applyAlignment="1" applyProtection="true">
      <alignment horizontal="center" vertical="bottom" textRotation="0" wrapText="true" shrinkToFit="false"/>
      <protection hidden="false"/>
    </xf>
    <xf xfId="0" fontId="1" numFmtId="0" fillId="2" borderId="19" applyFont="1" applyNumberFormat="0" applyFill="1" applyBorder="1" applyAlignment="1" applyProtection="true">
      <alignment horizontal="center" vertical="bottom" textRotation="0" wrapText="true" shrinkToFit="false"/>
      <protection hidden="false"/>
    </xf>
    <xf xfId="0" fontId="1" numFmtId="0" fillId="2" borderId="39" applyFont="1" applyNumberFormat="0" applyFill="1" applyBorder="1" applyAlignment="1" applyProtection="true">
      <alignment horizontal="center" vertical="bottom" textRotation="0" wrapText="true" shrinkToFit="false"/>
      <protection hidden="false"/>
    </xf>
    <xf xfId="0" fontId="3" numFmtId="0" fillId="9" borderId="18" applyFont="1" applyNumberFormat="0" applyFill="1" applyBorder="1" applyAlignment="1" applyProtection="true">
      <alignment horizontal="center" vertical="center" textRotation="0" wrapText="true" shrinkToFit="false"/>
      <protection hidden="false"/>
    </xf>
    <xf xfId="0" fontId="3" numFmtId="0" fillId="9" borderId="16" applyFont="1" applyNumberFormat="0" applyFill="1" applyBorder="1" applyAlignment="1" applyProtection="true">
      <alignment horizontal="center" vertical="center" textRotation="0" wrapText="true" shrinkToFit="false"/>
      <protection hidden="false"/>
    </xf>
    <xf xfId="0" fontId="3" numFmtId="0" fillId="9" borderId="14" applyFont="1" applyNumberFormat="0" applyFill="1" applyBorder="1" applyAlignment="1" applyProtection="true">
      <alignment horizontal="center" vertical="center" textRotation="0" wrapText="true" shrinkToFit="false"/>
      <protection hidden="false"/>
    </xf>
    <xf xfId="0" fontId="4" numFmtId="0" fillId="12" borderId="12" applyFont="1" applyNumberFormat="0" applyFill="1" applyBorder="1" applyAlignment="1" applyProtection="true">
      <alignment horizontal="center" vertical="center" textRotation="0" wrapText="false" shrinkToFit="false"/>
      <protection locked="false" hidden="false"/>
    </xf>
    <xf xfId="0" fontId="4" numFmtId="0" fillId="12" borderId="13" applyFont="1" applyNumberFormat="0" applyFill="1" applyBorder="1" applyAlignment="1" applyProtection="true">
      <alignment horizontal="center" vertical="center" textRotation="0" wrapText="false" shrinkToFit="false"/>
      <protection locked="false" hidden="false"/>
    </xf>
    <xf xfId="0" fontId="3" numFmtId="0" fillId="12" borderId="16" applyFont="1" applyNumberFormat="0" applyFill="1" applyBorder="1" applyAlignment="1" applyProtection="true">
      <alignment horizontal="center" vertical="center" textRotation="0" wrapText="false" shrinkToFit="false"/>
      <protection locked="false" hidden="false"/>
    </xf>
    <xf xfId="0" fontId="3" numFmtId="0" fillId="12" borderId="14" applyFont="1" applyNumberFormat="0" applyFill="1" applyBorder="1" applyAlignment="1" applyProtection="true">
      <alignment horizontal="center" vertical="center" textRotation="0" wrapText="false" shrinkToFit="false"/>
      <protection locked="false" hidden="false"/>
    </xf>
    <xf xfId="0" fontId="2" numFmtId="0" fillId="3" borderId="18" applyFont="1" applyNumberFormat="0" applyFill="1" applyBorder="1" applyAlignment="1" applyProtection="true">
      <alignment horizontal="center" vertical="center" textRotation="0" wrapText="false" shrinkToFit="false"/>
      <protection hidden="false"/>
    </xf>
    <xf xfId="0" fontId="2" numFmtId="0" fillId="3" borderId="16" applyFont="1" applyNumberFormat="0" applyFill="1" applyBorder="1" applyAlignment="1" applyProtection="true">
      <alignment horizontal="center" vertical="center" textRotation="0" wrapText="false" shrinkToFit="false"/>
      <protection hidden="false"/>
    </xf>
    <xf xfId="0" fontId="4" numFmtId="0" fillId="12" borderId="16" applyFont="1" applyNumberFormat="0" applyFill="1" applyBorder="1" applyAlignment="1" applyProtection="true">
      <alignment horizontal="center" vertical="center" textRotation="0" wrapText="false" shrinkToFit="false"/>
      <protection locked="false" hidden="false"/>
    </xf>
    <xf xfId="0" fontId="4" numFmtId="0" fillId="12" borderId="14" applyFont="1" applyNumberFormat="0" applyFill="1" applyBorder="1" applyAlignment="1" applyProtection="true">
      <alignment horizontal="center" vertical="center" textRotation="0" wrapText="false" shrinkToFit="false"/>
      <protection locked="false" hidden="false"/>
    </xf>
    <xf xfId="0" fontId="1" numFmtId="0" fillId="4" borderId="4" applyFont="1" applyNumberFormat="0" applyFill="1" applyBorder="1" applyAlignment="1" applyProtection="true">
      <alignment horizontal="center" vertical="bottom" textRotation="0" wrapText="false" shrinkToFit="false"/>
      <protection locked="false" hidden="false"/>
    </xf>
    <xf xfId="0" fontId="1" numFmtId="0" fillId="4" borderId="6" applyFont="1" applyNumberFormat="0" applyFill="1" applyBorder="1" applyAlignment="1" applyProtection="true">
      <alignment horizontal="center" vertical="bottom" textRotation="0" wrapText="false" shrinkToFit="false"/>
      <protection locked="false" hidden="false"/>
    </xf>
    <xf xfId="0" fontId="1" numFmtId="0" fillId="4" borderId="17" applyFont="1" applyNumberFormat="0" applyFill="1" applyBorder="1" applyAlignment="1" applyProtection="true">
      <alignment horizontal="center" vertical="bottom" textRotation="0" wrapText="false" shrinkToFit="false"/>
      <protection locked="false" hidden="false"/>
    </xf>
    <xf xfId="0" fontId="1" numFmtId="0" fillId="4" borderId="5" applyFont="1" applyNumberFormat="0" applyFill="1" applyBorder="1" applyAlignment="1" applyProtection="true">
      <alignment horizontal="center" vertical="bottom" textRotation="0" wrapText="false" shrinkToFit="false"/>
      <protection locked="false" hidden="false"/>
    </xf>
    <xf xfId="0" fontId="1" numFmtId="0" fillId="4" borderId="19" applyFont="1" applyNumberFormat="0" applyFill="1" applyBorder="1" applyAlignment="1" applyProtection="true">
      <alignment horizontal="center" vertical="bottom" textRotation="0" wrapText="false" shrinkToFit="false"/>
      <protection locked="false" hidden="false"/>
    </xf>
    <xf xfId="0" fontId="1" numFmtId="0" fillId="4" borderId="39" applyFont="1" applyNumberFormat="0" applyFill="1" applyBorder="1" applyAlignment="1" applyProtection="true">
      <alignment horizontal="center" vertical="bottom" textRotation="0" wrapText="false" shrinkToFit="false"/>
      <protection locked="false" hidden="false"/>
    </xf>
    <xf xfId="0" fontId="25" numFmtId="0" fillId="12" borderId="4" applyFont="1" applyNumberFormat="0" applyFill="1" applyBorder="1" applyAlignment="1" applyProtection="true">
      <alignment horizontal="left" vertical="top" textRotation="0" wrapText="true" shrinkToFit="false"/>
      <protection locked="false" hidden="false"/>
    </xf>
    <xf xfId="0" fontId="25" numFmtId="0" fillId="12" borderId="6" applyFont="1" applyNumberFormat="0" applyFill="1" applyBorder="1" applyAlignment="1" applyProtection="true">
      <alignment horizontal="left" vertical="top" textRotation="0" wrapText="true" shrinkToFit="false"/>
      <protection locked="false" hidden="false"/>
    </xf>
    <xf xfId="0" fontId="25" numFmtId="0" fillId="12" borderId="17" applyFont="1" applyNumberFormat="0" applyFill="1" applyBorder="1" applyAlignment="1" applyProtection="true">
      <alignment horizontal="left" vertical="top" textRotation="0" wrapText="true" shrinkToFit="false"/>
      <protection locked="false" hidden="false"/>
    </xf>
    <xf xfId="0" fontId="25" numFmtId="0" fillId="12" borderId="3" applyFont="1" applyNumberFormat="0" applyFill="1" applyBorder="1" applyAlignment="1" applyProtection="true">
      <alignment horizontal="left" vertical="top" textRotation="0" wrapText="true" shrinkToFit="false"/>
      <protection locked="false" hidden="false"/>
    </xf>
    <xf xfId="0" fontId="25" numFmtId="0" fillId="12" borderId="0" applyFont="1" applyNumberFormat="0" applyFill="1" applyBorder="0" applyAlignment="1" applyProtection="true">
      <alignment horizontal="left" vertical="top" textRotation="0" wrapText="true" shrinkToFit="false"/>
      <protection locked="false" hidden="false"/>
    </xf>
    <xf xfId="0" fontId="25" numFmtId="0" fillId="12" borderId="7" applyFont="1" applyNumberFormat="0" applyFill="1" applyBorder="1" applyAlignment="1" applyProtection="true">
      <alignment horizontal="left" vertical="top" textRotation="0" wrapText="true" shrinkToFit="false"/>
      <protection locked="false" hidden="false"/>
    </xf>
    <xf xfId="0" fontId="25" numFmtId="0" fillId="12" borderId="5" applyFont="1" applyNumberFormat="0" applyFill="1" applyBorder="1" applyAlignment="1" applyProtection="true">
      <alignment horizontal="left" vertical="top" textRotation="0" wrapText="true" shrinkToFit="false"/>
      <protection locked="false" hidden="false"/>
    </xf>
    <xf xfId="0" fontId="25" numFmtId="0" fillId="12" borderId="19" applyFont="1" applyNumberFormat="0" applyFill="1" applyBorder="1" applyAlignment="1" applyProtection="true">
      <alignment horizontal="left" vertical="top" textRotation="0" wrapText="true" shrinkToFit="false"/>
      <protection locked="false" hidden="false"/>
    </xf>
    <xf xfId="0" fontId="25" numFmtId="0" fillId="12" borderId="39" applyFont="1" applyNumberFormat="0" applyFill="1" applyBorder="1" applyAlignment="1" applyProtection="true">
      <alignment horizontal="left" vertical="top" textRotation="0" wrapText="true" shrinkToFit="false"/>
      <protection locked="false" hidden="false"/>
    </xf>
    <xf xfId="0" fontId="0" numFmtId="0" fillId="12" borderId="4" applyFont="0" applyNumberFormat="0" applyFill="1" applyBorder="1" applyAlignment="1" applyProtection="true">
      <alignment horizontal="left" vertical="top" textRotation="0" wrapText="true" shrinkToFit="false"/>
      <protection locked="false" hidden="false"/>
    </xf>
    <xf xfId="0" fontId="0" numFmtId="0" fillId="12" borderId="6" applyFont="0" applyNumberFormat="0" applyFill="1" applyBorder="1" applyAlignment="1" applyProtection="true">
      <alignment horizontal="left" vertical="top" textRotation="0" wrapText="true" shrinkToFit="false"/>
      <protection locked="false" hidden="false"/>
    </xf>
    <xf xfId="0" fontId="0" numFmtId="0" fillId="12" borderId="17" applyFont="0" applyNumberFormat="0" applyFill="1" applyBorder="1" applyAlignment="1" applyProtection="true">
      <alignment horizontal="left" vertical="top" textRotation="0" wrapText="true" shrinkToFit="false"/>
      <protection locked="false" hidden="false"/>
    </xf>
    <xf xfId="0" fontId="0" numFmtId="0" fillId="12" borderId="3" applyFont="0" applyNumberFormat="0" applyFill="1" applyBorder="1" applyAlignment="1" applyProtection="true">
      <alignment horizontal="left" vertical="top" textRotation="0" wrapText="true" shrinkToFit="false"/>
      <protection locked="false" hidden="false"/>
    </xf>
    <xf xfId="0" fontId="0" numFmtId="0" fillId="12" borderId="0" applyFont="0" applyNumberFormat="0" applyFill="1" applyBorder="0" applyAlignment="1" applyProtection="true">
      <alignment horizontal="left" vertical="top" textRotation="0" wrapText="true" shrinkToFit="false"/>
      <protection locked="false" hidden="false"/>
    </xf>
    <xf xfId="0" fontId="0" numFmtId="0" fillId="12" borderId="7" applyFont="0" applyNumberFormat="0" applyFill="1" applyBorder="1" applyAlignment="1" applyProtection="true">
      <alignment horizontal="left" vertical="top" textRotation="0" wrapText="true" shrinkToFit="false"/>
      <protection locked="false" hidden="false"/>
    </xf>
    <xf xfId="0" fontId="0" numFmtId="0" fillId="12" borderId="5" applyFont="0" applyNumberFormat="0" applyFill="1" applyBorder="1" applyAlignment="1" applyProtection="true">
      <alignment horizontal="left" vertical="top" textRotation="0" wrapText="true" shrinkToFit="false"/>
      <protection locked="false" hidden="false"/>
    </xf>
    <xf xfId="0" fontId="0" numFmtId="0" fillId="12" borderId="19" applyFont="0" applyNumberFormat="0" applyFill="1" applyBorder="1" applyAlignment="1" applyProtection="true">
      <alignment horizontal="left" vertical="top" textRotation="0" wrapText="true" shrinkToFit="false"/>
      <protection locked="false" hidden="false"/>
    </xf>
    <xf xfId="0" fontId="0" numFmtId="0" fillId="12" borderId="39" applyFont="0" applyNumberFormat="0" applyFill="1" applyBorder="1" applyAlignment="1" applyProtection="true">
      <alignment horizontal="left" vertical="top" textRotation="0" wrapText="true" shrinkToFit="false"/>
      <protection locked="false" hidden="false"/>
    </xf>
    <xf xfId="0" fontId="1" numFmtId="0" fillId="14" borderId="63" applyFont="1" applyNumberFormat="0" applyFill="1" applyBorder="1" applyAlignment="1" applyProtection="true">
      <alignment horizontal="center" vertical="center" textRotation="0" wrapText="false" shrinkToFit="false"/>
      <protection hidden="false"/>
    </xf>
    <xf xfId="0" fontId="1" numFmtId="9" fillId="15" borderId="66" applyFont="1" applyNumberFormat="1" applyFill="1" applyBorder="1" applyAlignment="1" applyProtection="true">
      <alignment horizontal="center" vertical="center" textRotation="0" wrapText="false" shrinkToFit="false"/>
      <protection hidden="false"/>
    </xf>
    <xf xfId="0" fontId="1" numFmtId="9" fillId="15" borderId="43" applyFont="1" applyNumberFormat="1" applyFill="1" applyBorder="1" applyAlignment="1" applyProtection="true">
      <alignment horizontal="center" vertical="center" textRotation="0" wrapText="false" shrinkToFit="false"/>
      <protection hidden="false"/>
    </xf>
    <xf xfId="0" fontId="1" numFmtId="9" fillId="15" borderId="44" applyFont="1" applyNumberFormat="1" applyFill="1" applyBorder="1" applyAlignment="1" applyProtection="true">
      <alignment horizontal="center" vertical="center" textRotation="0" wrapText="false" shrinkToFit="false"/>
      <protection hidden="false"/>
    </xf>
    <xf xfId="0" fontId="1" numFmtId="0" fillId="15" borderId="43" applyFont="1" applyNumberFormat="0" applyFill="1" applyBorder="1" applyAlignment="1" applyProtection="true">
      <alignment horizontal="center" vertical="center" textRotation="0" wrapText="false" shrinkToFit="false"/>
      <protection hidden="false"/>
    </xf>
    <xf xfId="0" fontId="1" numFmtId="0" fillId="15" borderId="44" applyFont="1" applyNumberFormat="0" applyFill="1" applyBorder="1" applyAlignment="1" applyProtection="true">
      <alignment horizontal="center" vertical="center" textRotation="0" wrapText="false" shrinkToFit="false"/>
      <protection hidden="false"/>
    </xf>
    <xf xfId="0" fontId="1" numFmtId="0" fillId="15" borderId="67" applyFont="1" applyNumberFormat="0" applyFill="1" applyBorder="1" applyAlignment="1" applyProtection="true">
      <alignment horizontal="center" vertical="center" textRotation="0" wrapText="false" shrinkToFit="false"/>
      <protection hidden="false"/>
    </xf>
    <xf xfId="0" fontId="0" numFmtId="0" fillId="6" borderId="0" applyFont="0" applyNumberFormat="0" applyFill="1" applyBorder="0" applyAlignment="1" applyProtection="true">
      <alignment horizontal="center" vertical="bottom" textRotation="0" wrapText="false" shrinkToFit="false"/>
      <protection hidden="false"/>
    </xf>
    <xf xfId="0" fontId="1" numFmtId="0" fillId="15" borderId="68" applyFont="1" applyNumberFormat="0" applyFill="1" applyBorder="1" applyAlignment="1" applyProtection="true">
      <alignment horizontal="center" vertical="center" textRotation="0" wrapText="false" shrinkToFit="false"/>
      <protection hidden="false"/>
    </xf>
    <xf xfId="0" fontId="1" numFmtId="0" fillId="2" borderId="66" applyFont="1" applyNumberFormat="0" applyFill="1" applyBorder="1" applyAlignment="1" applyProtection="true">
      <alignment horizontal="center" vertical="center" textRotation="0" wrapText="false" shrinkToFit="false"/>
      <protection hidden="false"/>
    </xf>
    <xf xfId="0" fontId="1" numFmtId="0" fillId="2" borderId="43" applyFont="1" applyNumberFormat="0" applyFill="1" applyBorder="1" applyAlignment="1" applyProtection="true">
      <alignment horizontal="center" vertical="center" textRotation="0" wrapText="false" shrinkToFit="false"/>
      <protection hidden="false"/>
    </xf>
    <xf xfId="0" fontId="1" numFmtId="0" fillId="2" borderId="66" applyFont="1" applyNumberFormat="0" applyFill="1" applyBorder="1" applyAlignment="1" applyProtection="true">
      <alignment horizontal="left" vertical="top" textRotation="0" wrapText="true" shrinkToFit="false"/>
      <protection hidden="false"/>
    </xf>
    <xf xfId="0" fontId="1" numFmtId="0" fillId="2" borderId="43" applyFont="1" applyNumberFormat="0" applyFill="1" applyBorder="1" applyAlignment="1" applyProtection="true">
      <alignment horizontal="left" vertical="top" textRotation="0" wrapText="true" shrinkToFit="false"/>
      <protection hidden="false"/>
    </xf>
    <xf xfId="0" fontId="1" numFmtId="0" fillId="2" borderId="44" applyFont="1" applyNumberFormat="0" applyFill="1" applyBorder="1" applyAlignment="1" applyProtection="true">
      <alignment horizontal="left" vertical="top" textRotation="0" wrapText="true" shrinkToFit="false"/>
      <protection hidden="false"/>
    </xf>
    <xf xfId="0" fontId="1" numFmtId="10" fillId="2" borderId="54" applyFont="1" applyNumberFormat="1" applyFill="1" applyBorder="1" applyAlignment="1" applyProtection="true">
      <alignment horizontal="center" vertical="bottom" textRotation="0" wrapText="false" shrinkToFit="false"/>
      <protection hidden="false"/>
    </xf>
    <xf xfId="0" fontId="1" numFmtId="10" fillId="2" borderId="26" applyFont="1" applyNumberFormat="1" applyFill="1" applyBorder="1" applyAlignment="1" applyProtection="true">
      <alignment horizontal="center" vertical="bottom" textRotation="0" wrapText="false" shrinkToFit="false"/>
      <protection hidden="false"/>
    </xf>
    <xf xfId="0" fontId="1" numFmtId="10" fillId="2" borderId="69" applyFont="1" applyNumberFormat="1" applyFill="1" applyBorder="1" applyAlignment="1" applyProtection="true">
      <alignment horizontal="center" vertical="bottom" textRotation="0" wrapText="false" shrinkToFit="false"/>
      <protection hidden="false"/>
    </xf>
    <xf xfId="0" fontId="3" numFmtId="9" fillId="4" borderId="66" applyFont="1" applyNumberFormat="1" applyFill="1" applyBorder="1" applyAlignment="1" applyProtection="true">
      <alignment horizontal="center" vertical="center" textRotation="0" wrapText="false" shrinkToFit="false"/>
      <protection locked="false" hidden="false"/>
    </xf>
    <xf xfId="0" fontId="3" numFmtId="9" fillId="4" borderId="43" applyFont="1" applyNumberFormat="1" applyFill="1" applyBorder="1" applyAlignment="1" applyProtection="true">
      <alignment horizontal="center" vertical="center" textRotation="0" wrapText="false" shrinkToFit="false"/>
      <protection locked="false" hidden="false"/>
    </xf>
    <xf xfId="0" fontId="3" numFmtId="9" fillId="4" borderId="44" applyFont="1" applyNumberFormat="1" applyFill="1" applyBorder="1" applyAlignment="1" applyProtection="true">
      <alignment horizontal="center" vertical="center" textRotation="0" wrapText="false" shrinkToFit="false"/>
      <protection locked="false" hidden="false"/>
    </xf>
    <xf xfId="0" fontId="0" numFmtId="14" fillId="4" borderId="46" applyFont="0" applyNumberFormat="1" applyFill="1" applyBorder="1" applyAlignment="1" applyProtection="true">
      <alignment horizontal="center" vertical="center" textRotation="0" wrapText="false" shrinkToFit="false"/>
      <protection locked="false" hidden="false"/>
    </xf>
    <xf xfId="0" fontId="0" numFmtId="14" fillId="4" borderId="23" applyFont="0" applyNumberFormat="1" applyFill="1" applyBorder="1" applyAlignment="1" applyProtection="true">
      <alignment horizontal="center" vertical="center" textRotation="0" wrapText="false" shrinkToFit="false"/>
      <protection locked="false" hidden="false"/>
    </xf>
    <xf xfId="0" fontId="0" numFmtId="14" fillId="4" borderId="24" applyFont="0" applyNumberFormat="1" applyFill="1" applyBorder="1" applyAlignment="1" applyProtection="true">
      <alignment horizontal="center" vertical="center" textRotation="0" wrapText="false" shrinkToFit="false"/>
      <protection locked="false" hidden="false"/>
    </xf>
    <xf xfId="0" fontId="1" numFmtId="0" fillId="12" borderId="3" applyFont="1" applyNumberFormat="0" applyFill="1" applyBorder="1" applyAlignment="1" applyProtection="true">
      <alignment horizontal="center" vertical="bottom" textRotation="0" wrapText="false" shrinkToFit="false"/>
      <protection hidden="false"/>
    </xf>
    <xf xfId="0" fontId="1" numFmtId="0" fillId="12" borderId="0" applyFont="1" applyNumberFormat="0" applyFill="1" applyBorder="0" applyAlignment="1" applyProtection="true">
      <alignment horizontal="center" vertical="bottom" textRotation="0" wrapText="false" shrinkToFit="false"/>
      <protection hidden="false"/>
    </xf>
    <xf xfId="0" fontId="1" numFmtId="0" fillId="12" borderId="7" applyFont="1" applyNumberFormat="0" applyFill="1" applyBorder="1" applyAlignment="1" applyProtection="true">
      <alignment horizontal="center" vertical="bottom" textRotation="0" wrapText="false" shrinkToFit="false"/>
      <protection hidden="false"/>
    </xf>
    <xf xfId="0" fontId="1" numFmtId="0" fillId="15" borderId="66" applyFont="1" applyNumberFormat="0" applyFill="1" applyBorder="1" applyAlignment="1" applyProtection="true">
      <alignment horizontal="center" vertical="center" textRotation="0" wrapText="false" shrinkToFit="false"/>
      <protection hidden="false"/>
    </xf>
    <xf xfId="0" fontId="1" numFmtId="0" fillId="14" borderId="64" applyFont="1" applyNumberFormat="0" applyFill="1" applyBorder="1" applyAlignment="1" applyProtection="true">
      <alignment horizontal="center" vertical="center" textRotation="0" wrapText="false" shrinkToFit="false"/>
      <protection hidden="false"/>
    </xf>
    <xf xfId="0" fontId="1" numFmtId="0" fillId="14" borderId="43" applyFont="1" applyNumberFormat="0" applyFill="1" applyBorder="1" applyAlignment="1" applyProtection="true">
      <alignment horizontal="center" vertical="center" textRotation="0" wrapText="false" shrinkToFit="false"/>
      <protection hidden="false"/>
    </xf>
    <xf xfId="0" fontId="1" numFmtId="0" fillId="2" borderId="44" applyFont="1" applyNumberFormat="0" applyFill="1" applyBorder="1" applyAlignment="1" applyProtection="true">
      <alignment horizontal="center" vertical="center" textRotation="0" wrapText="false" shrinkToFit="false"/>
      <protection hidden="false"/>
    </xf>
    <xf xfId="0" fontId="1" numFmtId="0" fillId="14" borderId="66" applyFont="1" applyNumberFormat="0" applyFill="1" applyBorder="1" applyAlignment="1" applyProtection="true">
      <alignment horizontal="center" vertical="bottom" textRotation="0" wrapText="false" shrinkToFit="false"/>
      <protection hidden="false"/>
    </xf>
    <xf xfId="0" fontId="1" numFmtId="0" fillId="14" borderId="43" applyFont="1" applyNumberFormat="0" applyFill="1" applyBorder="1" applyAlignment="1" applyProtection="true">
      <alignment horizontal="center" vertical="bottom" textRotation="0" wrapText="false" shrinkToFit="false"/>
      <protection hidden="false"/>
    </xf>
    <xf xfId="0" fontId="1" numFmtId="0" fillId="12" borderId="4" applyFont="1" applyNumberFormat="0" applyFill="1" applyBorder="1" applyAlignment="1" applyProtection="true">
      <alignment horizontal="center" vertical="bottom" textRotation="0" wrapText="true" shrinkToFit="false"/>
      <protection hidden="false"/>
    </xf>
    <xf xfId="0" fontId="1" numFmtId="0" fillId="12" borderId="6" applyFont="1" applyNumberFormat="0" applyFill="1" applyBorder="1" applyAlignment="1" applyProtection="true">
      <alignment horizontal="center" vertical="bottom" textRotation="0" wrapText="true" shrinkToFit="false"/>
      <protection hidden="false"/>
    </xf>
    <xf xfId="0" fontId="1" numFmtId="0" fillId="12" borderId="17" applyFont="1" applyNumberFormat="0" applyFill="1" applyBorder="1" applyAlignment="1" applyProtection="true">
      <alignment horizontal="center" vertical="bottom" textRotation="0" wrapText="true" shrinkToFit="false"/>
      <protection hidden="false"/>
    </xf>
    <xf xfId="0" fontId="1" numFmtId="0" fillId="12" borderId="3" applyFont="1" applyNumberFormat="0" applyFill="1" applyBorder="1" applyAlignment="1" applyProtection="true">
      <alignment horizontal="center" vertical="bottom" textRotation="0" wrapText="true" shrinkToFit="false"/>
      <protection hidden="false"/>
    </xf>
    <xf xfId="0" fontId="1" numFmtId="0" fillId="12" borderId="0" applyFont="1" applyNumberFormat="0" applyFill="1" applyBorder="0" applyAlignment="1" applyProtection="true">
      <alignment horizontal="center" vertical="bottom" textRotation="0" wrapText="true" shrinkToFit="false"/>
      <protection hidden="false"/>
    </xf>
    <xf xfId="0" fontId="1" numFmtId="0" fillId="12" borderId="7" applyFont="1" applyNumberFormat="0" applyFill="1" applyBorder="1" applyAlignment="1" applyProtection="true">
      <alignment horizontal="center" vertical="bottom" textRotation="0" wrapText="true" shrinkToFit="false"/>
      <protection hidden="false"/>
    </xf>
    <xf xfId="0" fontId="1" numFmtId="0" fillId="12" borderId="5" applyFont="1" applyNumberFormat="0" applyFill="1" applyBorder="1" applyAlignment="1" applyProtection="true">
      <alignment horizontal="center" vertical="bottom" textRotation="0" wrapText="true" shrinkToFit="false"/>
      <protection hidden="false"/>
    </xf>
    <xf xfId="0" fontId="1" numFmtId="0" fillId="12" borderId="19" applyFont="1" applyNumberFormat="0" applyFill="1" applyBorder="1" applyAlignment="1" applyProtection="true">
      <alignment horizontal="center" vertical="bottom" textRotation="0" wrapText="true" shrinkToFit="false"/>
      <protection hidden="false"/>
    </xf>
    <xf xfId="0" fontId="1" numFmtId="0" fillId="12" borderId="39" applyFont="1" applyNumberFormat="0" applyFill="1" applyBorder="1" applyAlignment="1" applyProtection="true">
      <alignment horizontal="center" vertical="bottom" textRotation="0" wrapText="true" shrinkToFit="false"/>
      <protection hidden="false"/>
    </xf>
    <xf xfId="0" fontId="3" numFmtId="9" fillId="16" borderId="36" applyFont="1" applyNumberFormat="1" applyFill="1" applyBorder="1" applyAlignment="1" applyProtection="true">
      <alignment horizontal="center" vertical="center" textRotation="0" wrapText="false" shrinkToFit="false"/>
      <protection hidden="false"/>
    </xf>
    <xf xfId="0" fontId="3" numFmtId="9" fillId="16" borderId="13" applyFont="1" applyNumberFormat="1" applyFill="1" applyBorder="1" applyAlignment="1" applyProtection="true">
      <alignment horizontal="center" vertical="center" textRotation="0" wrapText="false" shrinkToFit="false"/>
      <protection hidden="false"/>
    </xf>
    <xf xfId="0" fontId="1" numFmtId="0" fillId="14" borderId="68" applyFont="1" applyNumberFormat="0" applyFill="1" applyBorder="1" applyAlignment="1" applyProtection="true">
      <alignment horizontal="center" vertical="center" textRotation="0" wrapText="false" shrinkToFit="false"/>
      <protection hidden="false"/>
    </xf>
    <xf xfId="0" fontId="1" numFmtId="0" fillId="14" borderId="67" applyFont="1" applyNumberFormat="0" applyFill="1" applyBorder="1" applyAlignment="1" applyProtection="true">
      <alignment horizontal="center" vertical="center" textRotation="0" wrapText="false" shrinkToFit="false"/>
      <protection hidden="false"/>
    </xf>
    <xf xfId="0" fontId="1" numFmtId="0" fillId="14" borderId="44" applyFont="1" applyNumberFormat="0" applyFill="1" applyBorder="1" applyAlignment="1" applyProtection="true">
      <alignment horizontal="center" vertical="center" textRotation="0" wrapText="false" shrinkToFit="false"/>
      <protection hidden="false"/>
    </xf>
    <xf xfId="0" fontId="1" numFmtId="0" fillId="2" borderId="67" applyFont="1" applyNumberFormat="0" applyFill="1" applyBorder="1" applyAlignment="1" applyProtection="true">
      <alignment horizontal="center" vertical="center" textRotation="0" wrapText="false" shrinkToFit="false"/>
      <protection hidden="false"/>
    </xf>
    <xf xfId="0" fontId="1" numFmtId="0" fillId="2" borderId="70" applyFont="1" applyNumberFormat="0" applyFill="1" applyBorder="1" applyAlignment="1" applyProtection="true">
      <alignment horizontal="center" vertical="center" textRotation="0" wrapText="false" shrinkToFit="false"/>
      <protection hidden="false"/>
    </xf>
    <xf xfId="0" fontId="3" numFmtId="9" fillId="4" borderId="40" applyFont="1" applyNumberFormat="1" applyFill="1" applyBorder="1" applyAlignment="1" applyProtection="true">
      <alignment horizontal="center" vertical="center" textRotation="0" wrapText="false" shrinkToFit="false"/>
      <protection locked="false" hidden="false"/>
    </xf>
    <xf xfId="0" fontId="3" numFmtId="9" fillId="4" borderId="26" applyFont="1" applyNumberFormat="1" applyFill="1" applyBorder="1" applyAlignment="1" applyProtection="true">
      <alignment horizontal="center" vertical="center" textRotation="0" wrapText="false" shrinkToFit="false"/>
      <protection locked="false" hidden="false"/>
    </xf>
    <xf xfId="0" fontId="3" numFmtId="9" fillId="4" borderId="21" applyFont="1" applyNumberFormat="1" applyFill="1" applyBorder="1" applyAlignment="1" applyProtection="true">
      <alignment horizontal="center" vertical="center" textRotation="0" wrapText="false" shrinkToFit="false"/>
      <protection locked="false" hidden="false"/>
    </xf>
    <xf xfId="0" fontId="1" numFmtId="0" fillId="5" borderId="68" applyFont="1" applyNumberFormat="0" applyFill="1" applyBorder="1" applyAlignment="1" applyProtection="true">
      <alignment horizontal="center" vertical="center" textRotation="0" wrapText="false" shrinkToFit="false"/>
      <protection hidden="false"/>
    </xf>
    <xf xfId="0" fontId="1" numFmtId="0" fillId="5" borderId="67" applyFont="1" applyNumberFormat="0" applyFill="1" applyBorder="1" applyAlignment="1" applyProtection="true">
      <alignment horizontal="center" vertical="center" textRotation="0" wrapText="false" shrinkToFit="false"/>
      <protection hidden="false"/>
    </xf>
    <xf xfId="0" fontId="1" numFmtId="10" fillId="0" borderId="33" applyFont="1" applyNumberFormat="1" applyFill="0" applyBorder="1" applyAlignment="1" applyProtection="true">
      <alignment horizontal="center" vertical="bottom" textRotation="0" wrapText="false" shrinkToFit="false"/>
      <protection hidden="false"/>
    </xf>
    <xf xfId="0" fontId="1" numFmtId="10" fillId="0" borderId="12" applyFont="1" applyNumberFormat="1" applyFill="0" applyBorder="1" applyAlignment="1" applyProtection="true">
      <alignment horizontal="center" vertical="bottom" textRotation="0" wrapText="false" shrinkToFit="false"/>
      <protection hidden="false"/>
    </xf>
    <xf xfId="0" fontId="1" numFmtId="10" fillId="0" borderId="13" applyFont="1" applyNumberFormat="1" applyFill="0" applyBorder="1" applyAlignment="1" applyProtection="true">
      <alignment horizontal="center" vertical="bottom" textRotation="0" wrapText="false" shrinkToFit="false"/>
      <protection hidden="false"/>
    </xf>
    <xf xfId="0" fontId="1" numFmtId="10" fillId="0" borderId="34" applyFont="1" applyNumberFormat="1" applyFill="0" applyBorder="1" applyAlignment="1" applyProtection="true">
      <alignment horizontal="center" vertical="bottom" textRotation="0" wrapText="false" shrinkToFit="false"/>
      <protection hidden="false"/>
    </xf>
    <xf xfId="0" fontId="1" numFmtId="10" fillId="0" borderId="16" applyFont="1" applyNumberFormat="1" applyFill="0" applyBorder="1" applyAlignment="1" applyProtection="true">
      <alignment horizontal="center" vertical="bottom" textRotation="0" wrapText="false" shrinkToFit="false"/>
      <protection hidden="false"/>
    </xf>
    <xf xfId="0" fontId="1" numFmtId="10" fillId="0" borderId="14" applyFont="1" applyNumberFormat="1" applyFill="0" applyBorder="1" applyAlignment="1" applyProtection="true">
      <alignment horizontal="center" vertical="bottom" textRotation="0" wrapText="false" shrinkToFit="false"/>
      <protection hidden="false"/>
    </xf>
    <xf xfId="0" fontId="1" numFmtId="0" fillId="14" borderId="70" applyFont="1" applyNumberFormat="0" applyFill="1" applyBorder="1" applyAlignment="1" applyProtection="true">
      <alignment horizontal="center" vertical="center" textRotation="0" wrapText="false" shrinkToFit="false"/>
      <protection hidden="false"/>
    </xf>
    <xf xfId="0" fontId="1" numFmtId="0" fillId="14" borderId="62" applyFont="1" applyNumberFormat="0" applyFill="1" applyBorder="1" applyAlignment="1" applyProtection="true">
      <alignment horizontal="center" vertical="center" textRotation="0" wrapText="false" shrinkToFit="false"/>
      <protection hidden="false"/>
    </xf>
    <xf xfId="0" fontId="1" numFmtId="0" fillId="2" borderId="71" applyFont="1" applyNumberFormat="0" applyFill="1" applyBorder="1" applyAlignment="1" applyProtection="true">
      <alignment horizontal="center" vertical="center" textRotation="0" wrapText="false" shrinkToFit="false"/>
      <protection hidden="false"/>
    </xf>
    <xf xfId="0" fontId="1" numFmtId="0" fillId="5" borderId="11" applyFont="1" applyNumberFormat="0" applyFill="1" applyBorder="1" applyAlignment="1" applyProtection="true">
      <alignment horizontal="center" vertical="bottom" textRotation="0" wrapText="false" shrinkToFit="false"/>
      <protection hidden="false"/>
    </xf>
    <xf xfId="0" fontId="1" numFmtId="0" fillId="5" borderId="22" applyFont="1" applyNumberFormat="0" applyFill="1" applyBorder="1" applyAlignment="1" applyProtection="true">
      <alignment horizontal="center" vertical="bottom" textRotation="0" wrapText="false" shrinkToFit="false"/>
      <protection hidden="false"/>
    </xf>
    <xf xfId="0" fontId="3" numFmtId="0" fillId="0" borderId="68" applyFont="1" applyNumberFormat="0" applyFill="0" applyBorder="1" applyAlignment="1" applyProtection="true">
      <alignment horizontal="center" vertical="bottom" textRotation="0" wrapText="true" shrinkToFit="false"/>
      <protection hidden="false"/>
    </xf>
    <xf xfId="0" fontId="3" numFmtId="0" fillId="0" borderId="67" applyFont="1" applyNumberFormat="0" applyFill="0" applyBorder="1" applyAlignment="1" applyProtection="true">
      <alignment horizontal="center" vertical="bottom" textRotation="0" wrapText="true" shrinkToFit="false"/>
      <protection hidden="false"/>
    </xf>
    <xf xfId="0" fontId="3" numFmtId="0" fillId="0" borderId="70" applyFont="1" applyNumberFormat="0" applyFill="0" applyBorder="1" applyAlignment="1" applyProtection="true">
      <alignment horizontal="center" vertical="bottom" textRotation="0" wrapText="true" shrinkToFit="false"/>
      <protection hidden="false"/>
    </xf>
    <xf xfId="0" fontId="1" numFmtId="0" fillId="15" borderId="46" applyFont="1" applyNumberFormat="0" applyFill="1" applyBorder="1" applyAlignment="1" applyProtection="true">
      <alignment horizontal="center" vertical="center" textRotation="0" wrapText="false" shrinkToFit="false"/>
      <protection hidden="false"/>
    </xf>
    <xf xfId="0" fontId="1" numFmtId="0" fillId="15" borderId="23" applyFont="1" applyNumberFormat="0" applyFill="1" applyBorder="1" applyAlignment="1" applyProtection="true">
      <alignment horizontal="center" vertical="center" textRotation="0" wrapText="false" shrinkToFit="false"/>
      <protection hidden="false"/>
    </xf>
    <xf xfId="0" fontId="1" numFmtId="0" fillId="15" borderId="24" applyFont="1" applyNumberFormat="0" applyFill="1" applyBorder="1" applyAlignment="1" applyProtection="true">
      <alignment horizontal="center" vertical="center" textRotation="0" wrapText="false" shrinkToFit="false"/>
      <protection hidden="false"/>
    </xf>
    <xf xfId="0" fontId="1" numFmtId="9" fillId="2" borderId="66" applyFont="1" applyNumberFormat="1" applyFill="1" applyBorder="1" applyAlignment="1" applyProtection="true">
      <alignment horizontal="center" vertical="center" textRotation="0" wrapText="false" shrinkToFit="false"/>
      <protection hidden="false"/>
    </xf>
    <xf xfId="0" fontId="1" numFmtId="9" fillId="2" borderId="43" applyFont="1" applyNumberFormat="1" applyFill="1" applyBorder="1" applyAlignment="1" applyProtection="true">
      <alignment horizontal="center" vertical="center" textRotation="0" wrapText="false" shrinkToFit="false"/>
      <protection hidden="false"/>
    </xf>
    <xf xfId="0" fontId="1" numFmtId="9" fillId="2" borderId="44" applyFont="1" applyNumberFormat="1" applyFill="1" applyBorder="1" applyAlignment="1" applyProtection="true">
      <alignment horizontal="center" vertical="center" textRotation="0" wrapText="false" shrinkToFit="false"/>
      <protection hidden="false"/>
    </xf>
    <xf xfId="0" fontId="1" numFmtId="0" fillId="15" borderId="70" applyFont="1" applyNumberFormat="0" applyFill="1" applyBorder="1" applyAlignment="1" applyProtection="true">
      <alignment horizontal="center" vertical="center" textRotation="0" wrapText="false" shrinkToFit="false"/>
      <protection hidden="false"/>
    </xf>
    <xf xfId="0" fontId="3" numFmtId="9" fillId="16" borderId="40" applyFont="1" applyNumberFormat="1" applyFill="1" applyBorder="1" applyAlignment="1" applyProtection="true">
      <alignment horizontal="center" vertical="center" textRotation="0" wrapText="false" shrinkToFit="false"/>
      <protection hidden="false"/>
    </xf>
    <xf xfId="0" fontId="3" numFmtId="9" fillId="16" borderId="21" applyFont="1" applyNumberFormat="1" applyFill="1" applyBorder="1" applyAlignment="1" applyProtection="true">
      <alignment horizontal="center" vertical="center" textRotation="0" wrapText="false" shrinkToFit="false"/>
      <protection hidden="false"/>
    </xf>
    <xf xfId="0" fontId="1" numFmtId="0" fillId="2" borderId="66" applyFont="1" applyNumberFormat="0" applyFill="1" applyBorder="1" applyAlignment="1" applyProtection="true">
      <alignment horizontal="center" vertical="top" textRotation="0" wrapText="true" shrinkToFit="false"/>
      <protection hidden="false"/>
    </xf>
    <xf xfId="0" fontId="1" numFmtId="0" fillId="2" borderId="44" applyFont="1" applyNumberFormat="0" applyFill="1" applyBorder="1" applyAlignment="1" applyProtection="true">
      <alignment horizontal="center" vertical="top" textRotation="0" wrapText="true" shrinkToFit="false"/>
      <protection hidden="false"/>
    </xf>
    <xf xfId="0" fontId="1" numFmtId="0" fillId="0" borderId="66" applyFont="1" applyNumberFormat="0" applyFill="0" applyBorder="1" applyAlignment="1" applyProtection="true">
      <alignment horizontal="center" vertical="top" textRotation="0" wrapText="true" shrinkToFit="false"/>
      <protection hidden="false"/>
    </xf>
    <xf xfId="0" fontId="1" numFmtId="0" fillId="0" borderId="43" applyFont="1" applyNumberFormat="0" applyFill="0" applyBorder="1" applyAlignment="1" applyProtection="true">
      <alignment horizontal="center" vertical="top" textRotation="0" wrapText="true" shrinkToFit="false"/>
      <protection hidden="false"/>
    </xf>
    <xf xfId="0" fontId="1" numFmtId="0" fillId="0" borderId="44" applyFont="1" applyNumberFormat="0" applyFill="0" applyBorder="1" applyAlignment="1" applyProtection="true">
      <alignment horizontal="center" vertical="top" textRotation="0" wrapText="true" shrinkToFit="false"/>
      <protection hidden="false"/>
    </xf>
    <xf xfId="0" fontId="24" numFmtId="10" fillId="2" borderId="68" applyFont="1" applyNumberFormat="1" applyFill="1" applyBorder="1" applyAlignment="1" applyProtection="true">
      <alignment horizontal="center" vertical="center" textRotation="0" wrapText="false" shrinkToFit="false"/>
      <protection hidden="true"/>
    </xf>
    <xf xfId="0" fontId="24" numFmtId="10" fillId="2" borderId="67" applyFont="1" applyNumberFormat="1" applyFill="1" applyBorder="1" applyAlignment="1" applyProtection="true">
      <alignment horizontal="center" vertical="center" textRotation="0" wrapText="false" shrinkToFit="false"/>
      <protection hidden="true"/>
    </xf>
    <xf xfId="0" fontId="1" numFmtId="0" fillId="2" borderId="3" applyFont="1" applyNumberFormat="0" applyFill="1" applyBorder="1" applyAlignment="1" applyProtection="true">
      <alignment horizontal="center" vertical="bottom" textRotation="0" wrapText="true" shrinkToFit="false"/>
      <protection hidden="false"/>
    </xf>
    <xf xfId="0" fontId="1" numFmtId="0" fillId="2" borderId="0" applyFont="1" applyNumberFormat="0" applyFill="1" applyBorder="0" applyAlignment="1" applyProtection="true">
      <alignment horizontal="center" vertical="bottom" textRotation="0" wrapText="true" shrinkToFit="false"/>
      <protection hidden="false"/>
    </xf>
    <xf xfId="0" fontId="1" numFmtId="0" fillId="2" borderId="7" applyFont="1" applyNumberFormat="0" applyFill="1" applyBorder="1" applyAlignment="1" applyProtection="true">
      <alignment horizontal="center" vertical="bottom" textRotation="0" wrapText="true" shrinkToFit="false"/>
      <protection hidden="false"/>
    </xf>
    <xf xfId="0" fontId="1" numFmtId="0" fillId="2" borderId="0" applyFont="1" applyNumberFormat="0" applyFill="1" applyBorder="0" applyAlignment="1" applyProtection="true">
      <alignment horizontal="center" vertical="bottom" textRotation="0" wrapText="false" shrinkToFit="false"/>
      <protection hidden="false"/>
    </xf>
    <xf xfId="0" fontId="1" numFmtId="0" fillId="2" borderId="7" applyFont="1" applyNumberFormat="0" applyFill="1" applyBorder="1" applyAlignment="1" applyProtection="true">
      <alignment horizontal="center" vertical="bottom" textRotation="0" wrapText="false" shrinkToFit="false"/>
      <protection hidden="false"/>
    </xf>
    <xf xfId="0" fontId="1" numFmtId="0" fillId="2" borderId="43" applyFont="1" applyNumberFormat="0" applyFill="1" applyBorder="1" applyAlignment="1" applyProtection="true">
      <alignment horizontal="center" vertical="bottom" textRotation="0" wrapText="false" shrinkToFit="false"/>
      <protection hidden="false"/>
    </xf>
    <xf xfId="0" fontId="1" numFmtId="0" fillId="4" borderId="3" applyFont="1" applyNumberFormat="0" applyFill="1" applyBorder="1" applyAlignment="1" applyProtection="true">
      <alignment horizontal="center" vertical="bottom" textRotation="0" wrapText="false" shrinkToFit="false"/>
      <protection locked="false" hidden="false"/>
    </xf>
    <xf xfId="0" fontId="1" numFmtId="0" fillId="4" borderId="0" applyFont="1" applyNumberFormat="0" applyFill="1" applyBorder="0" applyAlignment="1" applyProtection="true">
      <alignment horizontal="center" vertical="bottom" textRotation="0" wrapText="false" shrinkToFit="false"/>
      <protection locked="false" hidden="false"/>
    </xf>
    <xf xfId="0" fontId="1" numFmtId="0" fillId="4" borderId="7" applyFont="1" applyNumberFormat="0" applyFill="1" applyBorder="1" applyAlignment="1" applyProtection="true">
      <alignment horizontal="center" vertical="bottom" textRotation="0" wrapText="false" shrinkToFit="false"/>
      <protection locked="false" hidden="false"/>
    </xf>
    <xf xfId="0" fontId="1" numFmtId="0" fillId="2" borderId="68" applyFont="1" applyNumberFormat="0" applyFill="1" applyBorder="1" applyAlignment="1" applyProtection="true">
      <alignment horizontal="center" vertical="center" textRotation="0" wrapText="false" shrinkToFit="false"/>
      <protection hidden="false"/>
    </xf>
    <xf xfId="0" fontId="1" numFmtId="9" fillId="14" borderId="66" applyFont="1" applyNumberFormat="1" applyFill="1" applyBorder="1" applyAlignment="1" applyProtection="true">
      <alignment horizontal="center" vertical="center" textRotation="0" wrapText="false" shrinkToFit="false"/>
      <protection hidden="false"/>
    </xf>
    <xf xfId="0" fontId="1" numFmtId="9" fillId="14" borderId="43" applyFont="1" applyNumberFormat="1" applyFill="1" applyBorder="1" applyAlignment="1" applyProtection="true">
      <alignment horizontal="center" vertical="center" textRotation="0" wrapText="false" shrinkToFit="false"/>
      <protection hidden="false"/>
    </xf>
    <xf xfId="0" fontId="1" numFmtId="9" fillId="14" borderId="44" applyFont="1" applyNumberFormat="1" applyFill="1" applyBorder="1" applyAlignment="1" applyProtection="true">
      <alignment horizontal="center" vertical="center" textRotation="0" wrapText="false" shrinkToFit="false"/>
      <protection hidden="false"/>
    </xf>
    <xf xfId="0" fontId="1" numFmtId="0" fillId="12" borderId="6" applyFont="1" applyNumberFormat="0" applyFill="1" applyBorder="1" applyAlignment="1" applyProtection="true">
      <alignment horizontal="center" vertical="bottom" textRotation="0" wrapText="false" shrinkToFit="false"/>
      <protection hidden="false"/>
    </xf>
    <xf xfId="0" fontId="1" numFmtId="0" fillId="5" borderId="66" applyFont="1" applyNumberFormat="0" applyFill="1" applyBorder="1" applyAlignment="1" applyProtection="true">
      <alignment horizontal="center" vertical="center" textRotation="0" wrapText="false" shrinkToFit="false"/>
      <protection hidden="false"/>
    </xf>
    <xf xfId="0" fontId="1" numFmtId="0" fillId="5" borderId="43" applyFont="1" applyNumberFormat="0" applyFill="1" applyBorder="1" applyAlignment="1" applyProtection="true">
      <alignment horizontal="center" vertical="center" textRotation="0" wrapText="false" shrinkToFit="false"/>
      <protection hidden="false"/>
    </xf>
    <xf xfId="0" fontId="1" numFmtId="0" fillId="5" borderId="70" applyFont="1" applyNumberFormat="0" applyFill="1" applyBorder="1" applyAlignment="1" applyProtection="true">
      <alignment horizontal="center" vertical="center" textRotation="0" wrapText="false" shrinkToFit="false"/>
      <protection hidden="false"/>
    </xf>
    <xf xfId="0" fontId="1" numFmtId="0" fillId="5" borderId="44" applyFont="1" applyNumberFormat="0" applyFill="1" applyBorder="1" applyAlignment="1" applyProtection="true">
      <alignment horizontal="center" vertical="center" textRotation="0" wrapText="false" shrinkToFit="false"/>
      <protection hidden="false"/>
    </xf>
    <xf xfId="0" fontId="3" numFmtId="9" fillId="16" borderId="67" applyFont="1" applyNumberFormat="1" applyFill="1" applyBorder="1" applyAlignment="1" applyProtection="true">
      <alignment horizontal="center" vertical="center" textRotation="0" wrapText="false" shrinkToFit="false"/>
      <protection hidden="false"/>
    </xf>
    <xf xfId="0" fontId="3" numFmtId="9" fillId="16" borderId="70" applyFont="1" applyNumberFormat="1" applyFill="1" applyBorder="1" applyAlignment="1" applyProtection="true">
      <alignment horizontal="center" vertical="center" textRotation="0" wrapText="false" shrinkToFit="false"/>
      <protection hidden="false"/>
    </xf>
    <xf xfId="0" fontId="1" numFmtId="0" fillId="12" borderId="5" applyFont="1" applyNumberFormat="0" applyFill="1" applyBorder="1" applyAlignment="1" applyProtection="true">
      <alignment horizontal="center" vertical="bottom" textRotation="0" wrapText="false" shrinkToFit="false"/>
      <protection hidden="false"/>
    </xf>
    <xf xfId="0" fontId="1" numFmtId="0" fillId="12" borderId="19" applyFont="1" applyNumberFormat="0" applyFill="1" applyBorder="1" applyAlignment="1" applyProtection="true">
      <alignment horizontal="center" vertical="bottom" textRotation="0" wrapText="false" shrinkToFit="false"/>
      <protection hidden="false"/>
    </xf>
    <xf xfId="0" fontId="1" numFmtId="0" fillId="12" borderId="39" applyFont="1" applyNumberFormat="0" applyFill="1" applyBorder="1" applyAlignment="1" applyProtection="true">
      <alignment horizontal="center" vertical="bottom" textRotation="0" wrapText="false" shrinkToFit="false"/>
      <protection hidden="false"/>
    </xf>
    <xf xfId="0" fontId="24" numFmtId="0" fillId="2" borderId="43" applyFont="1" applyNumberFormat="0" applyFill="1" applyBorder="1" applyAlignment="1" applyProtection="true">
      <alignment horizontal="center" vertical="center" textRotation="0" wrapText="false" shrinkToFit="false"/>
      <protection hidden="true"/>
    </xf>
    <xf xfId="0" fontId="24" numFmtId="0" fillId="2" borderId="44" applyFont="1" applyNumberFormat="0" applyFill="1" applyBorder="1" applyAlignment="1" applyProtection="true">
      <alignment horizontal="center" vertical="center" textRotation="0" wrapText="false" shrinkToFit="false"/>
      <protection hidden="true"/>
    </xf>
    <xf xfId="0" fontId="1" numFmtId="9" fillId="5" borderId="68" applyFont="1" applyNumberFormat="1" applyFill="1" applyBorder="1" applyAlignment="1" applyProtection="true">
      <alignment horizontal="center" vertical="center" textRotation="0" wrapText="false" shrinkToFit="false"/>
      <protection hidden="false"/>
    </xf>
    <xf xfId="0" fontId="1" numFmtId="9" fillId="5" borderId="67" applyFont="1" applyNumberFormat="1" applyFill="1" applyBorder="1" applyAlignment="1" applyProtection="true">
      <alignment horizontal="center" vertical="center" textRotation="0" wrapText="false" shrinkToFit="false"/>
      <protection hidden="false"/>
    </xf>
    <xf xfId="0" fontId="1" numFmtId="9" fillId="5" borderId="43" applyFont="1" applyNumberFormat="1" applyFill="1" applyBorder="1" applyAlignment="1" applyProtection="true">
      <alignment horizontal="center" vertical="center" textRotation="0" wrapText="false" shrinkToFit="false"/>
      <protection hidden="false"/>
    </xf>
    <xf xfId="0" fontId="1" numFmtId="9" fillId="5" borderId="44" applyFont="1" applyNumberFormat="1" applyFill="1" applyBorder="1" applyAlignment="1" applyProtection="true">
      <alignment horizontal="center" vertical="center" textRotation="0" wrapText="false" shrinkToFit="false"/>
      <protection hidden="false"/>
    </xf>
    <xf xfId="0" fontId="26" numFmtId="0" fillId="12" borderId="4" applyFont="1" applyNumberFormat="0" applyFill="1" applyBorder="1" applyAlignment="1" applyProtection="true">
      <alignment horizontal="left" vertical="top" textRotation="0" wrapText="true" shrinkToFit="false"/>
      <protection locked="false" hidden="false"/>
    </xf>
    <xf xfId="0" fontId="26" numFmtId="0" fillId="12" borderId="6" applyFont="1" applyNumberFormat="0" applyFill="1" applyBorder="1" applyAlignment="1" applyProtection="true">
      <alignment horizontal="left" vertical="top" textRotation="0" wrapText="true" shrinkToFit="false"/>
      <protection locked="false" hidden="false"/>
    </xf>
    <xf xfId="0" fontId="26" numFmtId="0" fillId="12" borderId="17" applyFont="1" applyNumberFormat="0" applyFill="1" applyBorder="1" applyAlignment="1" applyProtection="true">
      <alignment horizontal="left" vertical="top" textRotation="0" wrapText="true" shrinkToFit="false"/>
      <protection locked="false" hidden="false"/>
    </xf>
    <xf xfId="0" fontId="26" numFmtId="0" fillId="12" borderId="3" applyFont="1" applyNumberFormat="0" applyFill="1" applyBorder="1" applyAlignment="1" applyProtection="true">
      <alignment horizontal="left" vertical="top" textRotation="0" wrapText="true" shrinkToFit="false"/>
      <protection locked="false" hidden="false"/>
    </xf>
    <xf xfId="0" fontId="26" numFmtId="0" fillId="12" borderId="0" applyFont="1" applyNumberFormat="0" applyFill="1" applyBorder="0" applyAlignment="1" applyProtection="true">
      <alignment horizontal="left" vertical="top" textRotation="0" wrapText="true" shrinkToFit="false"/>
      <protection locked="false" hidden="false"/>
    </xf>
    <xf xfId="0" fontId="26" numFmtId="0" fillId="12" borderId="7" applyFont="1" applyNumberFormat="0" applyFill="1" applyBorder="1" applyAlignment="1" applyProtection="true">
      <alignment horizontal="left" vertical="top" textRotation="0" wrapText="true" shrinkToFit="false"/>
      <protection locked="false" hidden="false"/>
    </xf>
    <xf xfId="0" fontId="26" numFmtId="0" fillId="12" borderId="5" applyFont="1" applyNumberFormat="0" applyFill="1" applyBorder="1" applyAlignment="1" applyProtection="true">
      <alignment horizontal="left" vertical="top" textRotation="0" wrapText="true" shrinkToFit="false"/>
      <protection locked="false" hidden="false"/>
    </xf>
    <xf xfId="0" fontId="26" numFmtId="0" fillId="12" borderId="19" applyFont="1" applyNumberFormat="0" applyFill="1" applyBorder="1" applyAlignment="1" applyProtection="true">
      <alignment horizontal="left" vertical="top" textRotation="0" wrapText="true" shrinkToFit="false"/>
      <protection locked="false" hidden="false"/>
    </xf>
    <xf xfId="0" fontId="26" numFmtId="0" fillId="12" borderId="39" applyFont="1" applyNumberFormat="0" applyFill="1" applyBorder="1" applyAlignment="1" applyProtection="true">
      <alignment horizontal="left" vertical="top" textRotation="0" wrapText="true" shrinkToFit="false"/>
      <protection locked="false" hidden="false"/>
    </xf>
    <xf xfId="0" fontId="24" numFmtId="10" fillId="2" borderId="67" applyFont="1" applyNumberFormat="1" applyFill="1" applyBorder="1" applyAlignment="1" applyProtection="true">
      <alignment horizontal="center" vertical="center" textRotation="0" wrapText="false" shrinkToFit="false"/>
      <protection hidden="false"/>
    </xf>
    <xf xfId="0" fontId="24" numFmtId="10" fillId="2" borderId="70" applyFont="1" applyNumberFormat="1" applyFill="1" applyBorder="1" applyAlignment="1" applyProtection="true">
      <alignment horizontal="center" vertical="center" textRotation="0" wrapText="false" shrinkToFit="false"/>
      <protection hidden="false"/>
    </xf>
    <xf xfId="0" fontId="1" numFmtId="0" fillId="0" borderId="11" applyFont="1" applyNumberFormat="0" applyFill="0" applyBorder="1" applyAlignment="1" applyProtection="true">
      <alignment horizontal="center" vertical="bottom" textRotation="0" wrapText="false" shrinkToFit="false"/>
      <protection hidden="false"/>
    </xf>
    <xf xfId="0" fontId="1" numFmtId="0" fillId="0" borderId="10" applyFont="1" applyNumberFormat="0" applyFill="0" applyBorder="1" applyAlignment="1" applyProtection="true">
      <alignment horizontal="center" vertical="bottom" textRotation="0" wrapText="false" shrinkToFit="false"/>
      <protection hidden="false"/>
    </xf>
    <xf xfId="0" fontId="1" numFmtId="0" fillId="0" borderId="22" applyFont="1" applyNumberFormat="0" applyFill="0" applyBorder="1" applyAlignment="1" applyProtection="true">
      <alignment horizontal="center" vertical="bottom" textRotation="0" wrapText="false" shrinkToFit="false"/>
      <protection hidden="false"/>
    </xf>
    <xf xfId="0" fontId="3" numFmtId="9" fillId="4" borderId="68" applyFont="1" applyNumberFormat="1" applyFill="1" applyBorder="1" applyAlignment="1" applyProtection="true">
      <alignment horizontal="center" vertical="center" textRotation="0" wrapText="false" shrinkToFit="false"/>
      <protection locked="false" hidden="false"/>
    </xf>
    <xf xfId="0" fontId="3" numFmtId="9" fillId="4" borderId="67" applyFont="1" applyNumberFormat="1" applyFill="1" applyBorder="1" applyAlignment="1" applyProtection="true">
      <alignment horizontal="center" vertical="center" textRotation="0" wrapText="false" shrinkToFit="false"/>
      <protection locked="false" hidden="false"/>
    </xf>
    <xf xfId="0" fontId="1" numFmtId="0" fillId="15" borderId="11" applyFont="1" applyNumberFormat="0" applyFill="1" applyBorder="1" applyAlignment="1" applyProtection="true">
      <alignment horizontal="center" vertical="bottom" textRotation="0" wrapText="false" shrinkToFit="false"/>
      <protection hidden="false"/>
    </xf>
    <xf xfId="0" fontId="1" numFmtId="0" fillId="15" borderId="10" applyFont="1" applyNumberFormat="0" applyFill="1" applyBorder="1" applyAlignment="1" applyProtection="true">
      <alignment horizontal="center" vertical="bottom" textRotation="0" wrapText="false" shrinkToFit="false"/>
      <protection hidden="false"/>
    </xf>
    <xf xfId="0" fontId="1" numFmtId="0" fillId="12" borderId="0" applyFont="1" applyNumberFormat="0" applyFill="1" applyBorder="0" applyAlignment="1" applyProtection="true">
      <alignment horizontal="center" vertical="bottom" textRotation="0" wrapText="false" shrinkToFit="false"/>
      <protection hidden="false"/>
    </xf>
    <xf xfId="0" fontId="1" numFmtId="0" fillId="12" borderId="7" applyFont="1" applyNumberFormat="0" applyFill="1" applyBorder="1" applyAlignment="1" applyProtection="true">
      <alignment horizontal="center" vertical="bottom" textRotation="0" wrapText="false" shrinkToFit="false"/>
      <protection hidden="false"/>
    </xf>
    <xf xfId="0" fontId="1" numFmtId="0" fillId="14" borderId="66" applyFont="1" applyNumberFormat="0" applyFill="1" applyBorder="1" applyAlignment="1" applyProtection="true">
      <alignment horizontal="center" vertical="center" textRotation="0" wrapText="false" shrinkToFit="false"/>
      <protection hidden="false"/>
    </xf>
    <xf xfId="0" fontId="1" numFmtId="0" fillId="15" borderId="22" applyFont="1" applyNumberFormat="0" applyFill="1" applyBorder="1" applyAlignment="1" applyProtection="true">
      <alignment horizontal="center" vertical="bottom" textRotation="0" wrapText="false" shrinkToFit="false"/>
      <protection hidden="false"/>
    </xf>
    <xf xfId="0" fontId="1" numFmtId="0" fillId="12" borderId="4" applyFont="1" applyNumberFormat="0" applyFill="1" applyBorder="1" applyAlignment="1" applyProtection="true">
      <alignment horizontal="center" vertical="bottom" textRotation="0" wrapText="false" shrinkToFit="false"/>
      <protection hidden="false"/>
    </xf>
    <xf xfId="0" fontId="1" numFmtId="0" fillId="12" borderId="17" applyFont="1" applyNumberFormat="0" applyFill="1" applyBorder="1" applyAlignment="1" applyProtection="true">
      <alignment horizontal="center" vertical="bottom" textRotation="0" wrapText="false" shrinkToFit="false"/>
      <protection hidden="false"/>
    </xf>
    <xf xfId="0" fontId="1" numFmtId="0" fillId="5" borderId="10" applyFont="1" applyNumberFormat="0" applyFill="1" applyBorder="1" applyAlignment="1" applyProtection="true">
      <alignment horizontal="center" vertical="bottom" textRotation="0" wrapText="false" shrinkToFit="false"/>
      <protection hidden="false"/>
    </xf>
    <xf xfId="0" fontId="2" numFmtId="0" fillId="2" borderId="25" applyFont="1" applyNumberFormat="0" applyFill="1" applyBorder="1" applyAlignment="1" applyProtection="true">
      <alignment horizontal="center" vertical="center" textRotation="0" wrapText="false" shrinkToFit="false"/>
      <protection hidden="false"/>
    </xf>
    <xf xfId="0" fontId="2" numFmtId="0" fillId="2" borderId="15" applyFont="1" applyNumberFormat="0" applyFill="1" applyBorder="1" applyAlignment="1" applyProtection="true">
      <alignment horizontal="center" vertical="center" textRotation="0" wrapText="false" shrinkToFit="false"/>
      <protection hidden="false"/>
    </xf>
    <xf xfId="0" fontId="3" numFmtId="0" fillId="14" borderId="37" applyFont="1" applyNumberFormat="0" applyFill="1" applyBorder="1" applyAlignment="1" applyProtection="true">
      <alignment horizontal="center" vertical="center" textRotation="0" wrapText="false" shrinkToFit="false"/>
      <protection hidden="false"/>
    </xf>
    <xf xfId="0" fontId="3" numFmtId="0" fillId="14" borderId="25" applyFont="1" applyNumberFormat="0" applyFill="1" applyBorder="1" applyAlignment="1" applyProtection="true">
      <alignment horizontal="center" vertical="center" textRotation="0" wrapText="false" shrinkToFit="false"/>
      <protection hidden="false"/>
    </xf>
    <xf xfId="0" fontId="1" numFmtId="0" fillId="14" borderId="46" applyFont="1" applyNumberFormat="0" applyFill="1" applyBorder="1" applyAlignment="1" applyProtection="true">
      <alignment horizontal="center" vertical="center" textRotation="0" wrapText="false" shrinkToFit="false"/>
      <protection hidden="false"/>
    </xf>
    <xf xfId="0" fontId="1" numFmtId="0" fillId="14" borderId="23" applyFont="1" applyNumberFormat="0" applyFill="1" applyBorder="1" applyAlignment="1" applyProtection="true">
      <alignment horizontal="center" vertical="center" textRotation="0" wrapText="false" shrinkToFit="false"/>
      <protection hidden="false"/>
    </xf>
    <xf xfId="0" fontId="1" numFmtId="0" fillId="14" borderId="24" applyFont="1" applyNumberFormat="0" applyFill="1" applyBorder="1" applyAlignment="1" applyProtection="true">
      <alignment horizontal="center" vertical="center" textRotation="0" wrapText="false" shrinkToFit="false"/>
      <protection hidden="false"/>
    </xf>
    <xf xfId="0" fontId="2" numFmtId="0" fillId="15" borderId="25" applyFont="1" applyNumberFormat="0" applyFill="1" applyBorder="1" applyAlignment="1" applyProtection="true">
      <alignment horizontal="center" vertical="center" textRotation="0" wrapText="false" shrinkToFit="false"/>
      <protection hidden="false"/>
    </xf>
    <xf xfId="0" fontId="2" numFmtId="0" fillId="15" borderId="15" applyFont="1" applyNumberFormat="0" applyFill="1" applyBorder="1" applyAlignment="1" applyProtection="true">
      <alignment horizontal="center" vertical="center" textRotation="0" wrapText="false" shrinkToFit="false"/>
      <protection hidden="false"/>
    </xf>
    <xf xfId="0" fontId="3" numFmtId="0" fillId="5" borderId="37" applyFont="1" applyNumberFormat="0" applyFill="1" applyBorder="1" applyAlignment="1" applyProtection="true">
      <alignment horizontal="center" vertical="center" textRotation="0" wrapText="false" shrinkToFit="false"/>
      <protection hidden="false"/>
    </xf>
    <xf xfId="0" fontId="3" numFmtId="0" fillId="5" borderId="25" applyFont="1" applyNumberFormat="0" applyFill="1" applyBorder="1" applyAlignment="1" applyProtection="true">
      <alignment horizontal="center" vertical="center" textRotation="0" wrapText="false" shrinkToFit="false"/>
      <protection hidden="false"/>
    </xf>
    <xf xfId="0" fontId="2" numFmtId="0" fillId="5" borderId="25" applyFont="1" applyNumberFormat="0" applyFill="1" applyBorder="1" applyAlignment="1" applyProtection="true">
      <alignment horizontal="center" vertical="center" textRotation="0" wrapText="false" shrinkToFit="false"/>
      <protection hidden="false"/>
    </xf>
    <xf xfId="0" fontId="2" numFmtId="0" fillId="14" borderId="25" applyFont="1" applyNumberFormat="0" applyFill="1" applyBorder="1" applyAlignment="1" applyProtection="true">
      <alignment horizontal="center" vertical="center" textRotation="0" wrapText="false" shrinkToFit="false"/>
      <protection hidden="false"/>
    </xf>
    <xf xfId="0" fontId="2" numFmtId="0" fillId="14" borderId="15" applyFont="1" applyNumberFormat="0" applyFill="1" applyBorder="1" applyAlignment="1" applyProtection="true">
      <alignment horizontal="center" vertical="center" textRotation="0" wrapText="false" shrinkToFit="false"/>
      <protection hidden="false"/>
    </xf>
    <xf xfId="0" fontId="3" numFmtId="0" fillId="15" borderId="37" applyFont="1" applyNumberFormat="0" applyFill="1" applyBorder="1" applyAlignment="1" applyProtection="true">
      <alignment horizontal="center" vertical="center" textRotation="0" wrapText="false" shrinkToFit="false"/>
      <protection hidden="false"/>
    </xf>
    <xf xfId="0" fontId="3" numFmtId="0" fillId="15" borderId="25" applyFont="1" applyNumberFormat="0" applyFill="1" applyBorder="1" applyAlignment="1" applyProtection="true">
      <alignment horizontal="center" vertical="center" textRotation="0" wrapText="false" shrinkToFit="false"/>
      <protection hidden="false"/>
    </xf>
    <xf xfId="0" fontId="1" numFmtId="0" fillId="2" borderId="46" applyFont="1" applyNumberFormat="0" applyFill="1" applyBorder="1" applyAlignment="1" applyProtection="true">
      <alignment horizontal="center" vertical="center" textRotation="0" wrapText="false" shrinkToFit="false"/>
      <protection hidden="false"/>
    </xf>
    <xf xfId="0" fontId="1" numFmtId="0" fillId="2" borderId="23" applyFont="1" applyNumberFormat="0" applyFill="1" applyBorder="1" applyAlignment="1" applyProtection="true">
      <alignment horizontal="center" vertical="center" textRotation="0" wrapText="false" shrinkToFit="false"/>
      <protection hidden="false"/>
    </xf>
    <xf xfId="0" fontId="1" numFmtId="0" fillId="2" borderId="24" applyFont="1" applyNumberFormat="0" applyFill="1" applyBorder="1" applyAlignment="1" applyProtection="true">
      <alignment horizontal="center" vertical="center" textRotation="0" wrapText="false" shrinkToFit="false"/>
      <protection hidden="false"/>
    </xf>
    <xf xfId="0" fontId="3" numFmtId="0" fillId="2" borderId="37" applyFont="1" applyNumberFormat="0" applyFill="1" applyBorder="1" applyAlignment="1" applyProtection="true">
      <alignment horizontal="center" vertical="center" textRotation="0" wrapText="false" shrinkToFit="false"/>
      <protection hidden="false"/>
    </xf>
    <xf xfId="0" fontId="3" numFmtId="0" fillId="2" borderId="25" applyFont="1" applyNumberFormat="0" applyFill="1" applyBorder="1" applyAlignment="1" applyProtection="true">
      <alignment horizontal="center" vertical="center" textRotation="0" wrapText="false" shrinkToFit="false"/>
      <protection hidden="false"/>
    </xf>
    <xf xfId="0" fontId="3" numFmtId="9" fillId="4" borderId="46" applyFont="1" applyNumberFormat="1" applyFill="1" applyBorder="1" applyAlignment="1" applyProtection="true">
      <alignment horizontal="center" vertical="center" textRotation="0" wrapText="false" shrinkToFit="false"/>
      <protection locked="false" hidden="false"/>
    </xf>
    <xf xfId="0" fontId="3" numFmtId="9" fillId="4" borderId="23" applyFont="1" applyNumberFormat="1" applyFill="1" applyBorder="1" applyAlignment="1" applyProtection="true">
      <alignment horizontal="center" vertical="center" textRotation="0" wrapText="false" shrinkToFit="false"/>
      <protection locked="false" hidden="false"/>
    </xf>
    <xf xfId="0" fontId="3" numFmtId="9" fillId="4" borderId="24" applyFont="1" applyNumberFormat="1" applyFill="1" applyBorder="1" applyAlignment="1" applyProtection="true">
      <alignment horizontal="center" vertical="center" textRotation="0" wrapText="false" shrinkToFit="false"/>
      <protection locked="false" hidden="false"/>
    </xf>
    <xf xfId="0" fontId="2" numFmtId="0" fillId="5" borderId="15" applyFont="1" applyNumberFormat="0" applyFill="1" applyBorder="1" applyAlignment="1" applyProtection="true">
      <alignment horizontal="center" vertical="center" textRotation="0" wrapText="false" shrinkToFit="false"/>
      <protection hidden="false"/>
    </xf>
    <xf xfId="0" fontId="2" numFmtId="0" fillId="3" borderId="37" applyFont="1" applyNumberFormat="0" applyFill="1" applyBorder="1" applyAlignment="1" applyProtection="true">
      <alignment horizontal="center" vertical="center" textRotation="0" wrapText="false" shrinkToFit="false"/>
      <protection hidden="false"/>
    </xf>
    <xf xfId="0" fontId="2" numFmtId="0" fillId="3" borderId="25" applyFont="1" applyNumberFormat="0" applyFill="1" applyBorder="1" applyAlignment="1" applyProtection="true">
      <alignment horizontal="center" vertical="center" textRotation="0" wrapText="false" shrinkToFit="false"/>
      <protection hidden="false"/>
    </xf>
    <xf xfId="0" fontId="4" numFmtId="0" fillId="12" borderId="25" applyFont="1" applyNumberFormat="0" applyFill="1" applyBorder="1" applyAlignment="1" applyProtection="true">
      <alignment horizontal="center" vertical="center" textRotation="0" wrapText="false" shrinkToFit="false"/>
      <protection locked="false" hidden="false"/>
    </xf>
    <xf xfId="0" fontId="4" numFmtId="0" fillId="12" borderId="15" applyFont="1" applyNumberFormat="0" applyFill="1" applyBorder="1" applyAlignment="1" applyProtection="true">
      <alignment horizontal="center" vertical="center" textRotation="0" wrapText="false" shrinkToFit="false"/>
      <protection locked="false" hidden="false"/>
    </xf>
    <xf xfId="0" fontId="1" numFmtId="0" fillId="5" borderId="46" applyFont="1" applyNumberFormat="0" applyFill="1" applyBorder="1" applyAlignment="1" applyProtection="true">
      <alignment horizontal="center" vertical="center" textRotation="0" wrapText="false" shrinkToFit="false"/>
      <protection hidden="false"/>
    </xf>
    <xf xfId="0" fontId="1" numFmtId="0" fillId="5" borderId="23" applyFont="1" applyNumberFormat="0" applyFill="1" applyBorder="1" applyAlignment="1" applyProtection="true">
      <alignment horizontal="center" vertical="center" textRotation="0" wrapText="false" shrinkToFit="false"/>
      <protection hidden="false"/>
    </xf>
    <xf xfId="0" fontId="1" numFmtId="0" fillId="5" borderId="24" applyFont="1" applyNumberFormat="0" applyFill="1" applyBorder="1" applyAlignment="1" applyProtection="true">
      <alignment horizontal="center" vertical="center" textRotation="0" wrapText="false" shrinkToFit="false"/>
      <protection hidden="false"/>
    </xf>
    <xf xfId="0" fontId="3" numFmtId="0" fillId="16" borderId="68" applyFont="1" applyNumberFormat="0" applyFill="1" applyBorder="1" applyAlignment="1" applyProtection="true">
      <alignment horizontal="center" vertical="center" textRotation="0" wrapText="false" shrinkToFit="false"/>
      <protection hidden="false"/>
    </xf>
    <xf xfId="0" fontId="3" numFmtId="0" fillId="16" borderId="70" applyFont="1" applyNumberFormat="0" applyFill="1" applyBorder="1" applyAlignment="1" applyProtection="true">
      <alignment horizontal="center" vertical="center" textRotation="0" wrapText="false" shrinkToFit="false"/>
      <protection hidden="false"/>
    </xf>
    <xf xfId="0" fontId="3" numFmtId="0" fillId="16" borderId="67" applyFont="1" applyNumberFormat="0" applyFill="1" applyBorder="1" applyAlignment="1" applyProtection="true">
      <alignment horizontal="center" vertical="center" textRotation="0" wrapText="false" shrinkToFit="false"/>
      <protection hidden="false"/>
    </xf>
    <xf xfId="0" fontId="2" numFmtId="0" fillId="16" borderId="68" applyFont="1" applyNumberFormat="0" applyFill="1" applyBorder="1" applyAlignment="1" applyProtection="true">
      <alignment horizontal="center" vertical="center" textRotation="0" wrapText="false" shrinkToFit="false"/>
      <protection hidden="false"/>
    </xf>
    <xf xfId="0" fontId="2" numFmtId="0" fillId="16" borderId="67" applyFont="1" applyNumberFormat="0" applyFill="1" applyBorder="1" applyAlignment="1" applyProtection="true">
      <alignment horizontal="center" vertical="center" textRotation="0" wrapText="false" shrinkToFit="false"/>
      <protection hidden="false"/>
    </xf>
    <xf xfId="0" fontId="2" numFmtId="0" fillId="16" borderId="70" applyFont="1" applyNumberFormat="0" applyFill="1" applyBorder="1" applyAlignment="1" applyProtection="true">
      <alignment horizontal="center" vertical="center" textRotation="0" wrapText="false" shrinkToFit="false"/>
      <protection hidden="false"/>
    </xf>
    <xf xfId="0" fontId="3" numFmtId="0" fillId="0" borderId="25" applyFont="1" applyNumberFormat="0" applyFill="0" applyBorder="1" applyAlignment="1" applyProtection="true">
      <alignment horizontal="center" vertical="top" textRotation="0" wrapText="false" shrinkToFit="false"/>
      <protection hidden="false"/>
    </xf>
    <xf xfId="0" fontId="3" numFmtId="0" fillId="0" borderId="15" applyFont="1" applyNumberFormat="0" applyFill="0" applyBorder="1" applyAlignment="1" applyProtection="true">
      <alignment horizontal="center" vertical="top" textRotation="0" wrapText="false" shrinkToFit="false"/>
      <protection hidden="false"/>
    </xf>
    <xf xfId="0" fontId="3" numFmtId="0" fillId="16" borderId="62" applyFont="1" applyNumberFormat="0" applyFill="1" applyBorder="1" applyAlignment="1" applyProtection="true">
      <alignment horizontal="center" vertical="center" textRotation="0" wrapText="false" shrinkToFit="false"/>
      <protection hidden="false"/>
    </xf>
    <xf xfId="0" fontId="3" numFmtId="0" fillId="16" borderId="64" applyFont="1" applyNumberFormat="0" applyFill="1" applyBorder="1" applyAlignment="1" applyProtection="true">
      <alignment horizontal="center" vertical="center" textRotation="0" wrapText="false" shrinkToFit="false"/>
      <protection hidden="false"/>
    </xf>
    <xf xfId="0" fontId="1" numFmtId="0" fillId="16" borderId="68" applyFont="1" applyNumberFormat="0" applyFill="1" applyBorder="1" applyAlignment="1" applyProtection="true">
      <alignment horizontal="center" vertical="center" textRotation="0" wrapText="false" shrinkToFit="false"/>
      <protection hidden="false"/>
    </xf>
    <xf xfId="0" fontId="1" numFmtId="0" fillId="16" borderId="67" applyFont="1" applyNumberFormat="0" applyFill="1" applyBorder="1" applyAlignment="1" applyProtection="true">
      <alignment horizontal="center" vertical="center" textRotation="0" wrapText="false" shrinkToFit="false"/>
      <protection hidden="false"/>
    </xf>
    <xf xfId="0" fontId="1" numFmtId="0" fillId="16" borderId="70" applyFont="1" applyNumberFormat="0" applyFill="1" applyBorder="1" applyAlignment="1" applyProtection="true">
      <alignment horizontal="center" vertical="center" textRotation="0" wrapText="false" shrinkToFit="false"/>
      <protection hidden="false"/>
    </xf>
    <xf xfId="0" fontId="3" numFmtId="9" fillId="16" borderId="46" applyFont="1" applyNumberFormat="1" applyFill="1" applyBorder="1" applyAlignment="1" applyProtection="true">
      <alignment horizontal="center" vertical="center" textRotation="0" wrapText="false" shrinkToFit="false"/>
      <protection hidden="false"/>
    </xf>
    <xf xfId="0" fontId="3" numFmtId="9" fillId="16" borderId="24" applyFont="1" applyNumberFormat="1" applyFill="1" applyBorder="1" applyAlignment="1" applyProtection="true">
      <alignment horizontal="center" vertical="center" textRotation="0" wrapText="false" shrinkToFit="false"/>
      <protection hidden="false"/>
    </xf>
    <xf xfId="0" fontId="3" numFmtId="0" fillId="16" borderId="63" applyFont="1" applyNumberFormat="0" applyFill="1" applyBorder="1" applyAlignment="1" applyProtection="true">
      <alignment horizontal="center" vertical="center" textRotation="0" wrapText="false" shrinkToFit="false"/>
      <protection hidden="false"/>
    </xf>
    <xf xfId="0" fontId="1" numFmtId="0" fillId="16" borderId="62" applyFont="1" applyNumberFormat="0" applyFill="1" applyBorder="1" applyAlignment="1" applyProtection="true">
      <alignment horizontal="center" vertical="center" textRotation="0" wrapText="false" shrinkToFit="false"/>
      <protection hidden="false"/>
    </xf>
    <xf xfId="0" fontId="1" numFmtId="0" fillId="16" borderId="63" applyFont="1" applyNumberFormat="0" applyFill="1" applyBorder="1" applyAlignment="1" applyProtection="true">
      <alignment horizontal="center" vertical="center" textRotation="0" wrapText="false" shrinkToFit="false"/>
      <protection hidden="false"/>
    </xf>
    <xf xfId="0" fontId="1" numFmtId="0" fillId="16" borderId="64" applyFont="1" applyNumberFormat="0" applyFill="1" applyBorder="1" applyAlignment="1" applyProtection="true">
      <alignment horizontal="center" vertical="center" textRotation="0" wrapText="false" shrinkToFit="false"/>
      <protection hidden="false"/>
    </xf>
    <xf xfId="0" fontId="4" numFmtId="0" fillId="13" borderId="4" applyFont="1" applyNumberFormat="0" applyFill="1" applyBorder="1" applyAlignment="1" applyProtection="true">
      <alignment horizontal="left" vertical="top" textRotation="0" wrapText="true" shrinkToFit="false"/>
      <protection locked="false" hidden="false"/>
    </xf>
    <xf xfId="0" fontId="4" numFmtId="0" fillId="13" borderId="6" applyFont="1" applyNumberFormat="0" applyFill="1" applyBorder="1" applyAlignment="1" applyProtection="true">
      <alignment horizontal="left" vertical="top" textRotation="0" wrapText="true" shrinkToFit="false"/>
      <protection locked="false" hidden="false"/>
    </xf>
    <xf xfId="0" fontId="4" numFmtId="0" fillId="13" borderId="17" applyFont="1" applyNumberFormat="0" applyFill="1" applyBorder="1" applyAlignment="1" applyProtection="true">
      <alignment horizontal="left" vertical="top" textRotation="0" wrapText="true" shrinkToFit="false"/>
      <protection locked="false" hidden="false"/>
    </xf>
    <xf xfId="0" fontId="4" numFmtId="0" fillId="13" borderId="3" applyFont="1" applyNumberFormat="0" applyFill="1" applyBorder="1" applyAlignment="1" applyProtection="true">
      <alignment horizontal="left" vertical="top" textRotation="0" wrapText="true" shrinkToFit="false"/>
      <protection locked="false" hidden="false"/>
    </xf>
    <xf xfId="0" fontId="4" numFmtId="0" fillId="13" borderId="0" applyFont="1" applyNumberFormat="0" applyFill="1" applyBorder="0" applyAlignment="1" applyProtection="true">
      <alignment horizontal="left" vertical="top" textRotation="0" wrapText="true" shrinkToFit="false"/>
      <protection locked="false" hidden="false"/>
    </xf>
    <xf xfId="0" fontId="4" numFmtId="0" fillId="13" borderId="7" applyFont="1" applyNumberFormat="0" applyFill="1" applyBorder="1" applyAlignment="1" applyProtection="true">
      <alignment horizontal="left" vertical="top" textRotation="0" wrapText="true" shrinkToFit="false"/>
      <protection locked="false" hidden="false"/>
    </xf>
    <xf xfId="0" fontId="0" numFmtId="0" fillId="13" borderId="5" applyFont="0" applyNumberFormat="0" applyFill="1" applyBorder="1" applyAlignment="1" applyProtection="true">
      <alignment horizontal="left" vertical="top" textRotation="0" wrapText="true" shrinkToFit="false"/>
      <protection locked="false" hidden="false"/>
    </xf>
    <xf xfId="0" fontId="0" numFmtId="0" fillId="13" borderId="19" applyFont="0" applyNumberFormat="0" applyFill="1" applyBorder="1" applyAlignment="1" applyProtection="true">
      <alignment horizontal="left" vertical="top" textRotation="0" wrapText="true" shrinkToFit="false"/>
      <protection locked="false" hidden="false"/>
    </xf>
    <xf xfId="0" fontId="0" numFmtId="0" fillId="13" borderId="39" applyFont="0" applyNumberFormat="0" applyFill="1" applyBorder="1" applyAlignment="1" applyProtection="true">
      <alignment horizontal="left" vertical="top" textRotation="0" wrapText="true" shrinkToFit="false"/>
      <protection locked="false" hidden="false"/>
    </xf>
    <xf xfId="0" fontId="4" numFmtId="0" fillId="13" borderId="4" applyFont="1" applyNumberFormat="0" applyFill="1" applyBorder="1" applyAlignment="1" applyProtection="true">
      <alignment horizontal="left" vertical="top" textRotation="0" wrapText="true" shrinkToFit="false"/>
      <protection locked="false" hidden="false"/>
    </xf>
    <xf xfId="0" fontId="4" numFmtId="0" fillId="13" borderId="6" applyFont="1" applyNumberFormat="0" applyFill="1" applyBorder="1" applyAlignment="1" applyProtection="true">
      <alignment horizontal="left" vertical="top" textRotation="0" wrapText="true" shrinkToFit="false"/>
      <protection locked="false" hidden="false"/>
    </xf>
    <xf xfId="0" fontId="4" numFmtId="0" fillId="13" borderId="17" applyFont="1" applyNumberFormat="0" applyFill="1" applyBorder="1" applyAlignment="1" applyProtection="true">
      <alignment horizontal="left" vertical="top" textRotation="0" wrapText="true" shrinkToFit="false"/>
      <protection locked="false" hidden="false"/>
    </xf>
    <xf xfId="0" fontId="0" numFmtId="0" fillId="13" borderId="3" applyFont="0" applyNumberFormat="0" applyFill="1" applyBorder="1" applyAlignment="1" applyProtection="true">
      <alignment horizontal="left" vertical="top" textRotation="0" wrapText="true" shrinkToFit="false"/>
      <protection locked="false" hidden="false"/>
    </xf>
    <xf xfId="0" fontId="0" numFmtId="0" fillId="13" borderId="0" applyFont="0" applyNumberFormat="0" applyFill="1" applyBorder="0" applyAlignment="1" applyProtection="true">
      <alignment horizontal="left" vertical="top" textRotation="0" wrapText="true" shrinkToFit="false"/>
      <protection locked="false" hidden="false"/>
    </xf>
    <xf xfId="0" fontId="0" numFmtId="0" fillId="13" borderId="7" applyFont="0" applyNumberFormat="0" applyFill="1" applyBorder="1" applyAlignment="1" applyProtection="true">
      <alignment horizontal="left" vertical="top" textRotation="0" wrapText="true" shrinkToFit="false"/>
      <protection locked="false" hidden="false"/>
    </xf>
    <xf xfId="0" fontId="0" numFmtId="0" fillId="13" borderId="5" applyFont="0" applyNumberFormat="0" applyFill="1" applyBorder="1" applyAlignment="1" applyProtection="true">
      <alignment horizontal="left" vertical="top" textRotation="0" wrapText="true" shrinkToFit="false"/>
      <protection locked="false" hidden="false"/>
    </xf>
    <xf xfId="0" fontId="0" numFmtId="0" fillId="13" borderId="19" applyFont="0" applyNumberFormat="0" applyFill="1" applyBorder="1" applyAlignment="1" applyProtection="true">
      <alignment horizontal="left" vertical="top" textRotation="0" wrapText="true" shrinkToFit="false"/>
      <protection locked="false" hidden="false"/>
    </xf>
    <xf xfId="0" fontId="0" numFmtId="0" fillId="13" borderId="39" applyFont="0" applyNumberFormat="0" applyFill="1" applyBorder="1" applyAlignment="1" applyProtection="true">
      <alignment horizontal="left" vertical="top" textRotation="0" wrapText="true" shrinkToFit="false"/>
      <protection locked="false" hidden="false"/>
    </xf>
    <xf xfId="0" fontId="1" numFmtId="0" fillId="4" borderId="5" applyFont="1" applyNumberFormat="0" applyFill="1" applyBorder="1" applyAlignment="1" applyProtection="true">
      <alignment horizontal="center" vertical="bottom" textRotation="0" wrapText="false" shrinkToFit="false"/>
      <protection locked="false" hidden="false"/>
    </xf>
    <xf xfId="0" fontId="1" numFmtId="0" fillId="4" borderId="39" applyFont="1" applyNumberFormat="0" applyFill="1" applyBorder="1" applyAlignment="1" applyProtection="true">
      <alignment horizontal="center" vertical="bottom" textRotation="0" wrapText="false" shrinkToFit="false"/>
      <protection locked="false" hidden="false"/>
    </xf>
    <xf xfId="0" fontId="17" numFmtId="0" fillId="3" borderId="11" applyFont="1" applyNumberFormat="0" applyFill="1" applyBorder="1" applyAlignment="1" applyProtection="true">
      <alignment horizontal="center" vertical="bottom" textRotation="0" wrapText="false" shrinkToFit="false"/>
      <protection hidden="false"/>
    </xf>
    <xf xfId="0" fontId="17" numFmtId="0" fillId="3" borderId="10" applyFont="1" applyNumberFormat="0" applyFill="1" applyBorder="1" applyAlignment="1" applyProtection="true">
      <alignment horizontal="center" vertical="bottom" textRotation="0" wrapText="false" shrinkToFit="false"/>
      <protection hidden="false"/>
    </xf>
    <xf xfId="0" fontId="17" numFmtId="0" fillId="3" borderId="22" applyFont="1" applyNumberFormat="0" applyFill="1" applyBorder="1" applyAlignment="1" applyProtection="true">
      <alignment horizontal="center" vertical="bottom" textRotation="0" wrapText="false" shrinkToFit="false"/>
      <protection hidden="false"/>
    </xf>
    <xf xfId="0" fontId="1" numFmtId="0" fillId="4" borderId="19" applyFont="1" applyNumberFormat="0" applyFill="1" applyBorder="1" applyAlignment="1" applyProtection="true">
      <alignment horizontal="center" vertical="bottom" textRotation="0" wrapText="false" shrinkToFit="false"/>
      <protection locked="false" hidden="false"/>
    </xf>
    <xf xfId="0" fontId="0" numFmtId="0" fillId="13" borderId="3" applyFont="0" applyNumberFormat="0" applyFill="1" applyBorder="1" applyAlignment="1" applyProtection="true">
      <alignment horizontal="left" vertical="top" textRotation="0" wrapText="true" shrinkToFit="false"/>
      <protection locked="false" hidden="false"/>
    </xf>
    <xf xfId="0" fontId="0" numFmtId="0" fillId="13" borderId="0" applyFont="0" applyNumberFormat="0" applyFill="1" applyBorder="0" applyAlignment="1" applyProtection="true">
      <alignment horizontal="left" vertical="top" textRotation="0" wrapText="true" shrinkToFit="false"/>
      <protection locked="false" hidden="false"/>
    </xf>
    <xf xfId="0" fontId="0" numFmtId="0" fillId="13" borderId="7" applyFont="0" applyNumberFormat="0" applyFill="1" applyBorder="1" applyAlignment="1" applyProtection="true">
      <alignment horizontal="left" vertical="top" textRotation="0" wrapText="true" shrinkToFit="false"/>
      <protection locked="false" hidden="false"/>
    </xf>
    <xf xfId="0" fontId="2" numFmtId="0" fillId="3" borderId="11" applyFont="1" applyNumberFormat="0" applyFill="1" applyBorder="1" applyAlignment="1" applyProtection="true">
      <alignment horizontal="center" vertical="bottom" textRotation="0" wrapText="false" shrinkToFit="false"/>
      <protection hidden="false"/>
    </xf>
    <xf xfId="0" fontId="2" numFmtId="0" fillId="3" borderId="22" applyFont="1" applyNumberFormat="0" applyFill="1" applyBorder="1" applyAlignment="1" applyProtection="true">
      <alignment horizontal="center" vertical="bottom" textRotation="0" wrapText="false" shrinkToFit="false"/>
      <protection hidden="false"/>
    </xf>
    <xf xfId="0" fontId="1" numFmtId="0" fillId="4" borderId="52" applyFont="1" applyNumberFormat="0" applyFill="1" applyBorder="1" applyAlignment="1" applyProtection="true">
      <alignment horizontal="center" vertical="top" textRotation="0" wrapText="true" shrinkToFit="false"/>
      <protection locked="false" hidden="false"/>
    </xf>
    <xf xfId="0" fontId="1" numFmtId="0" fillId="4" borderId="65" applyFont="1" applyNumberFormat="0" applyFill="1" applyBorder="1" applyAlignment="1" applyProtection="true">
      <alignment horizontal="center" vertical="top" textRotation="0" wrapText="true" shrinkToFit="false"/>
      <protection locked="false" hidden="false"/>
    </xf>
    <xf xfId="0" fontId="1" numFmtId="0" fillId="4" borderId="35" applyFont="1" applyNumberFormat="0" applyFill="1" applyBorder="1" applyAlignment="1" applyProtection="true">
      <alignment horizontal="center" vertical="top" textRotation="0" wrapText="true" shrinkToFit="false"/>
      <protection locked="false" hidden="false"/>
    </xf>
    <xf xfId="0" fontId="1" numFmtId="0" fillId="4" borderId="61" applyFont="1" applyNumberFormat="0" applyFill="1" applyBorder="1" applyAlignment="1" applyProtection="true">
      <alignment horizontal="center" vertical="top" textRotation="0" wrapText="true" shrinkToFit="false"/>
      <protection locked="false" hidden="false"/>
    </xf>
    <xf xfId="0" fontId="1" numFmtId="0" fillId="2" borderId="18" applyFont="1" applyNumberFormat="0" applyFill="1" applyBorder="1" applyAlignment="1" applyProtection="true">
      <alignment horizontal="center" vertical="top" textRotation="0" wrapText="true" shrinkToFit="false"/>
      <protection hidden="false"/>
    </xf>
    <xf xfId="0" fontId="1" numFmtId="0" fillId="2" borderId="16" applyFont="1" applyNumberFormat="0" applyFill="1" applyBorder="1" applyAlignment="1" applyProtection="true">
      <alignment horizontal="center" vertical="top" textRotation="0" wrapText="true" shrinkToFit="false"/>
      <protection hidden="false"/>
    </xf>
    <xf xfId="0" fontId="1" numFmtId="0" fillId="2" borderId="37" applyFont="1" applyNumberFormat="0" applyFill="1" applyBorder="1" applyAlignment="1" applyProtection="true">
      <alignment horizontal="center" vertical="top" textRotation="0" wrapText="true" shrinkToFit="false"/>
      <protection hidden="false"/>
    </xf>
    <xf xfId="0" fontId="1" numFmtId="0" fillId="2" borderId="25" applyFont="1" applyNumberFormat="0" applyFill="1" applyBorder="1" applyAlignment="1" applyProtection="true">
      <alignment horizontal="center" vertical="top" textRotation="0" wrapText="true" shrinkToFit="false"/>
      <protection hidden="false"/>
    </xf>
    <xf xfId="0" fontId="1" numFmtId="0" fillId="2" borderId="3" applyFont="1" applyNumberFormat="0" applyFill="1" applyBorder="1" applyAlignment="1" applyProtection="true">
      <alignment horizontal="center" vertical="bottom" textRotation="0" wrapText="false" shrinkToFit="false"/>
      <protection hidden="false"/>
    </xf>
    <xf xfId="0" fontId="1" numFmtId="0" fillId="2" borderId="7" applyFont="1" applyNumberFormat="0" applyFill="1" applyBorder="1" applyAlignment="1" applyProtection="true">
      <alignment horizontal="center" vertical="bottom" textRotation="0" wrapText="false" shrinkToFit="false"/>
      <protection hidden="false"/>
    </xf>
    <xf xfId="0" fontId="1" numFmtId="0" fillId="4" borderId="51" applyFont="1" applyNumberFormat="0" applyFill="1" applyBorder="1" applyAlignment="1" applyProtection="true">
      <alignment horizontal="center" vertical="top" textRotation="0" wrapText="true" shrinkToFit="false"/>
      <protection locked="false" hidden="false"/>
    </xf>
    <xf xfId="0" fontId="1" numFmtId="0" fillId="4" borderId="49" applyFont="1" applyNumberFormat="0" applyFill="1" applyBorder="1" applyAlignment="1" applyProtection="true">
      <alignment horizontal="center" vertical="top" textRotation="0" wrapText="true" shrinkToFit="false"/>
      <protection locked="false" hidden="false"/>
    </xf>
    <xf xfId="0" fontId="1" numFmtId="0" fillId="4" borderId="33" applyFont="1" applyNumberFormat="0" applyFill="1" applyBorder="1" applyAlignment="1" applyProtection="true">
      <alignment horizontal="center" vertical="top" textRotation="0" wrapText="true" shrinkToFit="false"/>
      <protection locked="false" hidden="false"/>
    </xf>
    <xf xfId="0" fontId="1" numFmtId="0" fillId="4" borderId="20" applyFont="1" applyNumberFormat="0" applyFill="1" applyBorder="1" applyAlignment="1" applyProtection="true">
      <alignment horizontal="center" vertical="top" textRotation="0" wrapText="true" shrinkToFit="false"/>
      <protection locked="false" hidden="false"/>
    </xf>
    <xf xfId="0" fontId="1" numFmtId="0" fillId="2" borderId="4" applyFont="1" applyNumberFormat="0" applyFill="1" applyBorder="1" applyAlignment="1" applyProtection="true">
      <alignment horizontal="center" vertical="center" textRotation="0" wrapText="true" shrinkToFit="false"/>
      <protection hidden="false"/>
    </xf>
    <xf xfId="0" fontId="1" numFmtId="0" fillId="2" borderId="6" applyFont="1" applyNumberFormat="0" applyFill="1" applyBorder="1" applyAlignment="1" applyProtection="true">
      <alignment horizontal="center" vertical="center" textRotation="0" wrapText="true" shrinkToFit="false"/>
      <protection hidden="false"/>
    </xf>
    <xf xfId="0" fontId="1" numFmtId="0" fillId="2" borderId="17" applyFont="1" applyNumberFormat="0" applyFill="1" applyBorder="1" applyAlignment="1" applyProtection="true">
      <alignment horizontal="center" vertical="center" textRotation="0" wrapText="true" shrinkToFit="false"/>
      <protection hidden="false"/>
    </xf>
    <xf xfId="0" fontId="1" numFmtId="0" fillId="2" borderId="5" applyFont="1" applyNumberFormat="0" applyFill="1" applyBorder="1" applyAlignment="1" applyProtection="true">
      <alignment horizontal="center" vertical="center" textRotation="0" wrapText="true" shrinkToFit="false"/>
      <protection hidden="false"/>
    </xf>
    <xf xfId="0" fontId="1" numFmtId="0" fillId="2" borderId="19" applyFont="1" applyNumberFormat="0" applyFill="1" applyBorder="1" applyAlignment="1" applyProtection="true">
      <alignment horizontal="center" vertical="center" textRotation="0" wrapText="true" shrinkToFit="false"/>
      <protection hidden="false"/>
    </xf>
    <xf xfId="0" fontId="1" numFmtId="0" fillId="2" borderId="39" applyFont="1" applyNumberFormat="0" applyFill="1" applyBorder="1" applyAlignment="1" applyProtection="true">
      <alignment horizontal="center" vertical="center" textRotation="0" wrapText="true" shrinkToFit="false"/>
      <protection hidden="false"/>
    </xf>
    <xf xfId="0" fontId="1" numFmtId="0" fillId="2" borderId="14" applyFont="1" applyNumberFormat="0" applyFill="1" applyBorder="1" applyAlignment="1" applyProtection="true">
      <alignment horizontal="center" vertical="top" textRotation="0" wrapText="true" shrinkToFit="false"/>
      <protection hidden="false"/>
    </xf>
    <xf xfId="0" fontId="1" numFmtId="0" fillId="2" borderId="15" applyFont="1" applyNumberFormat="0" applyFill="1" applyBorder="1" applyAlignment="1" applyProtection="true">
      <alignment horizontal="center" vertical="top" textRotation="0" wrapText="true" shrinkToFit="false"/>
      <protection hidden="false"/>
    </xf>
    <xf xfId="0" fontId="1" numFmtId="0" fillId="4" borderId="28" applyFont="1" applyNumberFormat="0" applyFill="1" applyBorder="1" applyAlignment="1" applyProtection="true">
      <alignment horizontal="center" vertical="top" textRotation="0" wrapText="true" shrinkToFit="false"/>
      <protection locked="false" hidden="false"/>
    </xf>
    <xf xfId="0" fontId="1" numFmtId="0" fillId="4" borderId="72" applyFont="1" applyNumberFormat="0" applyFill="1" applyBorder="1" applyAlignment="1" applyProtection="true">
      <alignment horizontal="center" vertical="top" textRotation="0" wrapText="true" shrinkToFit="false"/>
      <protection locked="false" hidden="false"/>
    </xf>
    <xf xfId="0" fontId="1" numFmtId="0" fillId="4" borderId="42" applyFont="1" applyNumberFormat="0" applyFill="1" applyBorder="1" applyAlignment="1" applyProtection="true">
      <alignment horizontal="center" vertical="top" textRotation="0" wrapText="true" shrinkToFit="false"/>
      <protection locked="false" hidden="false"/>
    </xf>
    <xf xfId="0" fontId="1" numFmtId="0" fillId="4" borderId="47" applyFont="1" applyNumberFormat="0" applyFill="1" applyBorder="1" applyAlignment="1" applyProtection="true">
      <alignment horizontal="center" vertical="top" textRotation="0" wrapText="true" shrinkToFit="false"/>
      <protection locked="false" hidden="false"/>
    </xf>
    <xf xfId="0" fontId="1" numFmtId="0" fillId="13" borderId="4" applyFont="1" applyNumberFormat="0" applyFill="1" applyBorder="1" applyAlignment="1" applyProtection="true">
      <alignment horizontal="left" vertical="center" textRotation="0" wrapText="false" shrinkToFit="false"/>
      <protection locked="false" hidden="false"/>
    </xf>
    <xf xfId="0" fontId="1" numFmtId="0" fillId="13" borderId="6" applyFont="1" applyNumberFormat="0" applyFill="1" applyBorder="1" applyAlignment="1" applyProtection="true">
      <alignment horizontal="left" vertical="center" textRotation="0" wrapText="false" shrinkToFit="false"/>
      <protection locked="false" hidden="false"/>
    </xf>
    <xf xfId="0" fontId="1" numFmtId="0" fillId="13" borderId="17" applyFont="1" applyNumberFormat="0" applyFill="1" applyBorder="1" applyAlignment="1" applyProtection="true">
      <alignment horizontal="left" vertical="center" textRotation="0" wrapText="false" shrinkToFit="false"/>
      <protection locked="false" hidden="false"/>
    </xf>
    <xf xfId="0" fontId="1" numFmtId="0" fillId="13" borderId="5" applyFont="1" applyNumberFormat="0" applyFill="1" applyBorder="1" applyAlignment="1" applyProtection="true">
      <alignment horizontal="left" vertical="center" textRotation="0" wrapText="false" shrinkToFit="false"/>
      <protection locked="false" hidden="false"/>
    </xf>
    <xf xfId="0" fontId="1" numFmtId="0" fillId="13" borderId="19" applyFont="1" applyNumberFormat="0" applyFill="1" applyBorder="1" applyAlignment="1" applyProtection="true">
      <alignment horizontal="left" vertical="center" textRotation="0" wrapText="false" shrinkToFit="false"/>
      <protection locked="false" hidden="false"/>
    </xf>
    <xf xfId="0" fontId="1" numFmtId="0" fillId="13" borderId="39" applyFont="1" applyNumberFormat="0" applyFill="1" applyBorder="1" applyAlignment="1" applyProtection="true">
      <alignment horizontal="left" vertical="center" textRotation="0" wrapText="false" shrinkToFit="false"/>
      <protection locked="false" hidden="false"/>
    </xf>
    <xf xfId="0" fontId="1" numFmtId="0" fillId="3" borderId="4" applyFont="1" applyNumberFormat="0" applyFill="1" applyBorder="1" applyAlignment="1" applyProtection="true">
      <alignment horizontal="center" vertical="center" textRotation="0" wrapText="true" shrinkToFit="false"/>
      <protection hidden="false"/>
    </xf>
    <xf xfId="0" fontId="1" numFmtId="0" fillId="3" borderId="6" applyFont="1" applyNumberFormat="0" applyFill="1" applyBorder="1" applyAlignment="1" applyProtection="true">
      <alignment horizontal="center" vertical="center" textRotation="0" wrapText="true" shrinkToFit="false"/>
      <protection hidden="false"/>
    </xf>
    <xf xfId="0" fontId="1" numFmtId="0" fillId="3" borderId="17" applyFont="1" applyNumberFormat="0" applyFill="1" applyBorder="1" applyAlignment="1" applyProtection="true">
      <alignment horizontal="center" vertical="center" textRotation="0" wrapText="true" shrinkToFit="false"/>
      <protection hidden="false"/>
    </xf>
    <xf xfId="0" fontId="26" numFmtId="0" fillId="0" borderId="4" applyFont="1" applyNumberFormat="0" applyFill="0" applyBorder="1" applyAlignment="1" applyProtection="true">
      <alignment horizontal="center" vertical="center" textRotation="0" wrapText="false" shrinkToFit="false"/>
      <protection hidden="false"/>
    </xf>
    <xf xfId="0" fontId="26" numFmtId="0" fillId="0" borderId="6" applyFont="1" applyNumberFormat="0" applyFill="0" applyBorder="1" applyAlignment="1" applyProtection="true">
      <alignment horizontal="center" vertical="center" textRotation="0" wrapText="false" shrinkToFit="false"/>
      <protection hidden="false"/>
    </xf>
    <xf xfId="0" fontId="26" numFmtId="0" fillId="0" borderId="17" applyFont="1" applyNumberFormat="0" applyFill="0" applyBorder="1" applyAlignment="1" applyProtection="true">
      <alignment horizontal="center" vertical="center" textRotation="0" wrapText="false" shrinkToFit="false"/>
      <protection hidden="false"/>
    </xf>
    <xf xfId="0" fontId="26" numFmtId="0" fillId="0" borderId="5" applyFont="1" applyNumberFormat="0" applyFill="0" applyBorder="1" applyAlignment="1" applyProtection="true">
      <alignment horizontal="center" vertical="center" textRotation="0" wrapText="false" shrinkToFit="false"/>
      <protection hidden="false"/>
    </xf>
    <xf xfId="0" fontId="26" numFmtId="0" fillId="0" borderId="19" applyFont="1" applyNumberFormat="0" applyFill="0" applyBorder="1" applyAlignment="1" applyProtection="true">
      <alignment horizontal="center" vertical="center" textRotation="0" wrapText="false" shrinkToFit="false"/>
      <protection hidden="false"/>
    </xf>
    <xf xfId="0" fontId="26" numFmtId="0" fillId="0" borderId="39" applyFont="1" applyNumberFormat="0" applyFill="0" applyBorder="1" applyAlignment="1" applyProtection="true">
      <alignment horizontal="center" vertical="center" textRotation="0" wrapText="false" shrinkToFit="false"/>
      <protection hidden="false"/>
    </xf>
    <xf xfId="0" fontId="1" numFmtId="0" fillId="4" borderId="5" applyFont="1" applyNumberFormat="0" applyFill="1" applyBorder="1" applyAlignment="1" applyProtection="true">
      <alignment horizontal="center" vertical="bottom" textRotation="0" wrapText="false" shrinkToFit="false"/>
      <protection locked="false" hidden="false"/>
    </xf>
    <xf xfId="0" fontId="1" numFmtId="0" fillId="4" borderId="19" applyFont="1" applyNumberFormat="0" applyFill="1" applyBorder="1" applyAlignment="1" applyProtection="true">
      <alignment horizontal="center" vertical="bottom" textRotation="0" wrapText="false" shrinkToFit="false"/>
      <protection locked="false" hidden="false"/>
    </xf>
    <xf xfId="0" fontId="1" numFmtId="0" fillId="4" borderId="3" applyFont="1" applyNumberFormat="0" applyFill="1" applyBorder="1" applyAlignment="1" applyProtection="true">
      <alignment horizontal="center" vertical="bottom" textRotation="0" wrapText="false" shrinkToFit="false"/>
      <protection locked="false" hidden="false"/>
    </xf>
    <xf xfId="0" fontId="1" numFmtId="0" fillId="4" borderId="7" applyFont="1" applyNumberFormat="0" applyFill="1" applyBorder="1" applyAlignment="1" applyProtection="true">
      <alignment horizontal="center" vertical="bottom" textRotation="0" wrapText="false" shrinkToFit="false"/>
      <protection locked="false" hidden="false"/>
    </xf>
    <xf xfId="0" fontId="1" numFmtId="0" fillId="0" borderId="4" applyFont="1" applyNumberFormat="0" applyFill="0" applyBorder="1" applyAlignment="1" applyProtection="true">
      <alignment horizontal="left" vertical="center" textRotation="0" wrapText="false" shrinkToFit="false"/>
      <protection hidden="false"/>
    </xf>
    <xf xfId="0" fontId="1" numFmtId="0" fillId="0" borderId="6" applyFont="1" applyNumberFormat="0" applyFill="0" applyBorder="1" applyAlignment="1" applyProtection="true">
      <alignment horizontal="left" vertical="center" textRotation="0" wrapText="false" shrinkToFit="false"/>
      <protection hidden="false"/>
    </xf>
    <xf xfId="0" fontId="1" numFmtId="0" fillId="0" borderId="17" applyFont="1" applyNumberFormat="0" applyFill="0" applyBorder="1" applyAlignment="1" applyProtection="true">
      <alignment horizontal="left" vertical="center" textRotation="0" wrapText="false" shrinkToFit="false"/>
      <protection hidden="false"/>
    </xf>
    <xf xfId="0" fontId="1" numFmtId="0" fillId="0" borderId="5" applyFont="1" applyNumberFormat="0" applyFill="0" applyBorder="1" applyAlignment="1" applyProtection="true">
      <alignment horizontal="left" vertical="center" textRotation="0" wrapText="false" shrinkToFit="false"/>
      <protection hidden="false"/>
    </xf>
    <xf xfId="0" fontId="1" numFmtId="0" fillId="0" borderId="19" applyFont="1" applyNumberFormat="0" applyFill="0" applyBorder="1" applyAlignment="1" applyProtection="true">
      <alignment horizontal="left" vertical="center" textRotation="0" wrapText="false" shrinkToFit="false"/>
      <protection hidden="false"/>
    </xf>
    <xf xfId="0" fontId="1" numFmtId="0" fillId="0" borderId="39" applyFont="1" applyNumberFormat="0" applyFill="0" applyBorder="1" applyAlignment="1" applyProtection="true">
      <alignment horizontal="left" vertical="center" textRotation="0" wrapText="false" shrinkToFit="false"/>
      <protection hidden="false"/>
    </xf>
    <xf xfId="0" fontId="2" numFmtId="0" fillId="3" borderId="10" applyFont="1" applyNumberFormat="0" applyFill="1" applyBorder="1" applyAlignment="1" applyProtection="true">
      <alignment horizontal="center" vertical="bottom" textRotation="0" wrapText="false" shrinkToFit="false"/>
      <protection hidden="false"/>
    </xf>
    <xf xfId="0" fontId="1" numFmtId="0" fillId="2" borderId="0" applyFont="1" applyNumberFormat="0" applyFill="1" applyBorder="0" applyAlignment="1" applyProtection="true">
      <alignment horizontal="center" vertical="bottom" textRotation="0" wrapText="false" shrinkToFit="false"/>
      <protection hidden="false"/>
    </xf>
    <xf xfId="0" fontId="4" numFmtId="0" fillId="13" borderId="5" applyFont="1" applyNumberFormat="0" applyFill="1" applyBorder="1" applyAlignment="1" applyProtection="true">
      <alignment horizontal="left" vertical="top" textRotation="0" wrapText="true" shrinkToFit="false"/>
      <protection locked="false" hidden="false"/>
    </xf>
    <xf xfId="0" fontId="4" numFmtId="0" fillId="13" borderId="19" applyFont="1" applyNumberFormat="0" applyFill="1" applyBorder="1" applyAlignment="1" applyProtection="true">
      <alignment horizontal="left" vertical="top" textRotation="0" wrapText="true" shrinkToFit="false"/>
      <protection locked="false" hidden="false"/>
    </xf>
    <xf xfId="0" fontId="4" numFmtId="0" fillId="13" borderId="39" applyFont="1" applyNumberFormat="0" applyFill="1" applyBorder="1" applyAlignment="1" applyProtection="true">
      <alignment horizontal="left" vertical="top" textRotation="0" wrapText="true" shrinkToFit="false"/>
      <protection locked="false" hidden="false"/>
    </xf>
    <xf xfId="0" fontId="1" numFmtId="0" fillId="4" borderId="0" applyFont="1" applyNumberFormat="0" applyFill="1" applyBorder="0" applyAlignment="1" applyProtection="true">
      <alignment horizontal="center" vertical="bottom" textRotation="0" wrapText="false" shrinkToFit="false"/>
      <protection locked="false" hidden="false"/>
    </xf>
    <xf xfId="0" fontId="1" numFmtId="0" fillId="8" borderId="4" applyFont="1" applyNumberFormat="0" applyFill="1" applyBorder="1" applyAlignment="1" applyProtection="true">
      <alignment horizontal="center" vertical="center" textRotation="0" wrapText="false" shrinkToFit="false"/>
      <protection hidden="false"/>
    </xf>
    <xf xfId="0" fontId="1" numFmtId="0" fillId="8" borderId="6" applyFont="1" applyNumberFormat="0" applyFill="1" applyBorder="1" applyAlignment="1" applyProtection="true">
      <alignment horizontal="center" vertical="center" textRotation="0" wrapText="false" shrinkToFit="false"/>
      <protection hidden="false"/>
    </xf>
    <xf xfId="0" fontId="1" numFmtId="0" fillId="8" borderId="17" applyFont="1" applyNumberFormat="0" applyFill="1" applyBorder="1" applyAlignment="1" applyProtection="true">
      <alignment horizontal="center" vertical="center" textRotation="0" wrapText="false" shrinkToFit="false"/>
      <protection hidden="false"/>
    </xf>
    <xf xfId="0" fontId="3" numFmtId="0" fillId="2" borderId="37" applyFont="1" applyNumberFormat="0" applyFill="1" applyBorder="1" applyAlignment="1" applyProtection="true">
      <alignment horizontal="center" vertical="center" textRotation="0" wrapText="false" shrinkToFit="false"/>
      <protection hidden="false"/>
    </xf>
    <xf xfId="0" fontId="3" numFmtId="0" fillId="2" borderId="15" applyFont="1" applyNumberFormat="0" applyFill="1" applyBorder="1" applyAlignment="1" applyProtection="true">
      <alignment horizontal="center" vertical="center" textRotation="0" wrapText="false" shrinkToFit="false"/>
      <protection hidden="false"/>
    </xf>
    <xf xfId="0" fontId="3" numFmtId="0" fillId="4" borderId="49" applyFont="1" applyNumberFormat="0" applyFill="1" applyBorder="1" applyAlignment="1" applyProtection="true">
      <alignment horizontal="center" vertical="bottom" textRotation="0" wrapText="false" shrinkToFit="false"/>
      <protection locked="false" hidden="false"/>
    </xf>
    <xf xfId="0" fontId="3" numFmtId="0" fillId="4" borderId="57" applyFont="1" applyNumberFormat="0" applyFill="1" applyBorder="1" applyAlignment="1" applyProtection="true">
      <alignment horizontal="center" vertical="bottom" textRotation="0" wrapText="false" shrinkToFit="false"/>
      <protection locked="false" hidden="false"/>
    </xf>
    <xf xfId="0" fontId="3" numFmtId="44" fillId="4" borderId="65" applyFont="1" applyNumberFormat="1" applyFill="1" applyBorder="1" applyAlignment="1" applyProtection="true">
      <alignment horizontal="center" vertical="bottom" textRotation="0" wrapText="false" shrinkToFit="false"/>
      <protection locked="false" hidden="false"/>
    </xf>
    <xf xfId="0" fontId="3" numFmtId="44" fillId="4" borderId="27" applyFont="1" applyNumberFormat="1" applyFill="1" applyBorder="1" applyAlignment="1" applyProtection="true">
      <alignment horizontal="center" vertical="bottom" textRotation="0" wrapText="false" shrinkToFit="false"/>
      <protection locked="false" hidden="false"/>
    </xf>
    <xf xfId="0" fontId="2" numFmtId="0" fillId="3" borderId="11" applyFont="1" applyNumberFormat="0" applyFill="1" applyBorder="1" applyAlignment="1" applyProtection="true">
      <alignment horizontal="center" vertical="center" textRotation="0" wrapText="false" shrinkToFit="false"/>
      <protection hidden="false"/>
    </xf>
    <xf xfId="0" fontId="2" numFmtId="0" fillId="3" borderId="10" applyFont="1" applyNumberFormat="0" applyFill="1" applyBorder="1" applyAlignment="1" applyProtection="true">
      <alignment horizontal="center" vertical="center" textRotation="0" wrapText="false" shrinkToFit="false"/>
      <protection hidden="false"/>
    </xf>
    <xf xfId="0" fontId="2" numFmtId="0" fillId="3" borderId="22" applyFont="1" applyNumberFormat="0" applyFill="1" applyBorder="1" applyAlignment="1" applyProtection="true">
      <alignment horizontal="center" vertical="center" textRotation="0" wrapText="false" shrinkToFit="false"/>
      <protection hidden="false"/>
    </xf>
    <xf xfId="0" fontId="1" numFmtId="14" fillId="4" borderId="11" applyFont="1" applyNumberFormat="1" applyFill="1" applyBorder="1" applyAlignment="1" applyProtection="true">
      <alignment horizontal="general" vertical="center" textRotation="0" wrapText="true" shrinkToFit="false"/>
      <protection locked="false" hidden="false"/>
    </xf>
    <xf xfId="0" fontId="1" numFmtId="14" fillId="4" borderId="10" applyFont="1" applyNumberFormat="1" applyFill="1" applyBorder="1" applyAlignment="1" applyProtection="true">
      <alignment horizontal="general" vertical="center" textRotation="0" wrapText="true" shrinkToFit="false"/>
      <protection locked="false" hidden="false"/>
    </xf>
    <xf xfId="0" fontId="1" numFmtId="14" fillId="4" borderId="22" applyFont="1" applyNumberFormat="1" applyFill="1" applyBorder="1" applyAlignment="1" applyProtection="true">
      <alignment horizontal="general" vertical="center" textRotation="0" wrapText="true" shrinkToFit="false"/>
      <protection locked="false" hidden="false"/>
    </xf>
    <xf xfId="0" fontId="3" numFmtId="0" fillId="2" borderId="66" applyFont="1" applyNumberFormat="0" applyFill="1" applyBorder="1" applyAlignment="1" applyProtection="true">
      <alignment horizontal="center" vertical="center" textRotation="0" wrapText="false" shrinkToFit="false"/>
      <protection hidden="false"/>
    </xf>
    <xf xfId="0" fontId="3" numFmtId="0" fillId="2" borderId="44" applyFont="1" applyNumberFormat="0" applyFill="1" applyBorder="1" applyAlignment="1" applyProtection="true">
      <alignment horizontal="center" vertical="center" textRotation="0" wrapText="false" shrinkToFit="false"/>
      <protection hidden="false"/>
    </xf>
    <xf xfId="0" fontId="3" numFmtId="0" fillId="2" borderId="46" applyFont="1" applyNumberFormat="0" applyFill="1" applyBorder="1" applyAlignment="1" applyProtection="true">
      <alignment horizontal="center" vertical="center" textRotation="0" wrapText="false" shrinkToFit="false"/>
      <protection hidden="false"/>
    </xf>
    <xf xfId="0" fontId="3" numFmtId="0" fillId="2" borderId="24" applyFont="1" applyNumberFormat="0" applyFill="1" applyBorder="1" applyAlignment="1" applyProtection="true">
      <alignment horizontal="center" vertical="center" textRotation="0" wrapText="false" shrinkToFit="false"/>
      <protection hidden="false"/>
    </xf>
    <xf xfId="0" fontId="3" numFmtId="44" fillId="4" borderId="53" applyFont="1" applyNumberFormat="1" applyFill="1" applyBorder="1" applyAlignment="1" applyProtection="true">
      <alignment horizontal="center" vertical="bottom" textRotation="0" wrapText="false" shrinkToFit="false"/>
      <protection locked="false" hidden="false"/>
    </xf>
    <xf xfId="0" fontId="3" numFmtId="44" fillId="4" borderId="60" applyFont="1" applyNumberFormat="1" applyFill="1" applyBorder="1" applyAlignment="1" applyProtection="true">
      <alignment horizontal="center" vertical="bottom" textRotation="0" wrapText="false" shrinkToFit="false"/>
      <protection locked="false" hidden="false"/>
    </xf>
    <xf xfId="0" fontId="3" numFmtId="0" fillId="2" borderId="36" applyFont="1" applyNumberFormat="0" applyFill="1" applyBorder="1" applyAlignment="1" applyProtection="true">
      <alignment horizontal="center" vertical="center" textRotation="0" wrapText="false" shrinkToFit="false"/>
      <protection hidden="false"/>
    </xf>
    <xf xfId="0" fontId="3" numFmtId="0" fillId="2" borderId="13" applyFont="1" applyNumberFormat="0" applyFill="1" applyBorder="1" applyAlignment="1" applyProtection="true">
      <alignment horizontal="center" vertical="center" textRotation="0" wrapText="false" shrinkToFit="false"/>
      <protection hidden="false"/>
    </xf>
    <xf xfId="0" fontId="1" numFmtId="0" fillId="2" borderId="5" applyFont="1" applyNumberFormat="0" applyFill="1" applyBorder="1" applyAlignment="1" applyProtection="true">
      <alignment horizontal="center" vertical="bottom" textRotation="0" wrapText="false" shrinkToFit="false"/>
      <protection hidden="false"/>
    </xf>
    <xf xfId="0" fontId="1" numFmtId="0" fillId="2" borderId="39" applyFont="1" applyNumberFormat="0" applyFill="1" applyBorder="1" applyAlignment="1" applyProtection="true">
      <alignment horizontal="center" vertical="bottom" textRotation="0" wrapText="false" shrinkToFit="false"/>
      <protection hidden="false"/>
    </xf>
    <xf xfId="0" fontId="1" numFmtId="0" fillId="8" borderId="5" applyFont="1" applyNumberFormat="0" applyFill="1" applyBorder="1" applyAlignment="1" applyProtection="true">
      <alignment horizontal="center" vertical="center" textRotation="0" wrapText="false" shrinkToFit="false"/>
      <protection hidden="false"/>
    </xf>
    <xf xfId="0" fontId="1" numFmtId="0" fillId="8" borderId="19" applyFont="1" applyNumberFormat="0" applyFill="1" applyBorder="1" applyAlignment="1" applyProtection="true">
      <alignment horizontal="center" vertical="center" textRotation="0" wrapText="false" shrinkToFit="false"/>
      <protection hidden="false"/>
    </xf>
    <xf xfId="0" fontId="1" numFmtId="0" fillId="8" borderId="39" applyFont="1" applyNumberFormat="0" applyFill="1" applyBorder="1" applyAlignment="1" applyProtection="true">
      <alignment horizontal="center" vertical="center" textRotation="0" wrapText="false" shrinkToFit="false"/>
      <protection hidden="false"/>
    </xf>
    <xf xfId="0" fontId="0" numFmtId="0" fillId="13" borderId="6" applyFont="0" applyNumberFormat="0" applyFill="1" applyBorder="1" applyAlignment="1" applyProtection="true">
      <alignment horizontal="left" vertical="top" textRotation="0" wrapText="true" shrinkToFit="false"/>
      <protection locked="false" hidden="false"/>
    </xf>
    <xf xfId="0" fontId="0" numFmtId="0" fillId="13" borderId="17" applyFont="0" applyNumberFormat="0" applyFill="1" applyBorder="1" applyAlignment="1" applyProtection="true">
      <alignment horizontal="left" vertical="top" textRotation="0" wrapText="true" shrinkToFit="false"/>
      <protection locked="false" hidden="false"/>
    </xf>
    <xf xfId="0" fontId="9" numFmtId="0" fillId="2" borderId="3" applyFont="1" applyNumberFormat="0" applyFill="1" applyBorder="1" applyAlignment="1" applyProtection="true">
      <alignment horizontal="center" vertical="bottom" textRotation="0" wrapText="false" shrinkToFit="false"/>
      <protection hidden="false"/>
    </xf>
    <xf xfId="0" fontId="9" numFmtId="0" fillId="2" borderId="7" applyFont="1" applyNumberFormat="0" applyFill="1" applyBorder="1" applyAlignment="1" applyProtection="true">
      <alignment horizontal="center" vertical="bottom" textRotation="0" wrapText="false" shrinkToFit="false"/>
      <protection hidden="false"/>
    </xf>
    <xf xfId="0" fontId="1" numFmtId="0" fillId="9" borderId="4" applyFont="1" applyNumberFormat="0" applyFill="1" applyBorder="1" applyAlignment="1" applyProtection="true">
      <alignment horizontal="center" vertical="center" textRotation="0" wrapText="true" shrinkToFit="false"/>
      <protection hidden="false"/>
    </xf>
    <xf xfId="0" fontId="1" numFmtId="0" fillId="9" borderId="6" applyFont="1" applyNumberFormat="0" applyFill="1" applyBorder="1" applyAlignment="1" applyProtection="true">
      <alignment horizontal="center" vertical="center" textRotation="0" wrapText="true" shrinkToFit="false"/>
      <protection hidden="false"/>
    </xf>
    <xf xfId="0" fontId="1" numFmtId="0" fillId="9" borderId="17" applyFont="1" applyNumberFormat="0" applyFill="1" applyBorder="1" applyAlignment="1" applyProtection="true">
      <alignment horizontal="center" vertical="center" textRotation="0" wrapText="true" shrinkToFit="false"/>
      <protection hidden="false"/>
    </xf>
    <xf xfId="0" fontId="1" numFmtId="0" fillId="9" borderId="3" applyFont="1" applyNumberFormat="0" applyFill="1" applyBorder="1" applyAlignment="1" applyProtection="true">
      <alignment horizontal="center" vertical="center" textRotation="0" wrapText="true" shrinkToFit="false"/>
      <protection hidden="false"/>
    </xf>
    <xf xfId="0" fontId="1" numFmtId="0" fillId="9" borderId="0" applyFont="1" applyNumberFormat="0" applyFill="1" applyBorder="0" applyAlignment="1" applyProtection="true">
      <alignment horizontal="center" vertical="center" textRotation="0" wrapText="true" shrinkToFit="false"/>
      <protection hidden="false"/>
    </xf>
    <xf xfId="0" fontId="1" numFmtId="0" fillId="9" borderId="7" applyFont="1" applyNumberFormat="0" applyFill="1" applyBorder="1" applyAlignment="1" applyProtection="true">
      <alignment horizontal="center" vertical="center" textRotation="0" wrapText="true" shrinkToFit="false"/>
      <protection hidden="false"/>
    </xf>
    <xf xfId="0" fontId="1" numFmtId="0" fillId="9" borderId="5" applyFont="1" applyNumberFormat="0" applyFill="1" applyBorder="1" applyAlignment="1" applyProtection="true">
      <alignment horizontal="center" vertical="center" textRotation="0" wrapText="true" shrinkToFit="false"/>
      <protection hidden="false"/>
    </xf>
    <xf xfId="0" fontId="1" numFmtId="0" fillId="9" borderId="19" applyFont="1" applyNumberFormat="0" applyFill="1" applyBorder="1" applyAlignment="1" applyProtection="true">
      <alignment horizontal="center" vertical="center" textRotation="0" wrapText="true" shrinkToFit="false"/>
      <protection hidden="false"/>
    </xf>
    <xf xfId="0" fontId="1" numFmtId="0" fillId="9" borderId="39" applyFont="1" applyNumberFormat="0" applyFill="1" applyBorder="1" applyAlignment="1" applyProtection="true">
      <alignment horizontal="center" vertical="center" textRotation="0" wrapText="true" shrinkToFit="false"/>
      <protection hidden="false"/>
    </xf>
    <xf xfId="0" fontId="1" numFmtId="14" fillId="3" borderId="4" applyFont="1" applyNumberFormat="1" applyFill="1" applyBorder="1" applyAlignment="1" applyProtection="true">
      <alignment horizontal="center" vertical="center" textRotation="0" wrapText="true" shrinkToFit="false"/>
      <protection hidden="false"/>
    </xf>
    <xf xfId="0" fontId="1" numFmtId="14" fillId="3" borderId="6" applyFont="1" applyNumberFormat="1" applyFill="1" applyBorder="1" applyAlignment="1" applyProtection="true">
      <alignment horizontal="center" vertical="center" textRotation="0" wrapText="true" shrinkToFit="false"/>
      <protection hidden="false"/>
    </xf>
    <xf xfId="0" fontId="1" numFmtId="14" fillId="3" borderId="17" applyFont="1" applyNumberFormat="1" applyFill="1" applyBorder="1" applyAlignment="1" applyProtection="true">
      <alignment horizontal="center" vertical="center" textRotation="0" wrapText="true" shrinkToFit="false"/>
      <protection hidden="false"/>
    </xf>
    <xf xfId="0" fontId="1" numFmtId="14" fillId="3" borderId="5" applyFont="1" applyNumberFormat="1" applyFill="1" applyBorder="1" applyAlignment="1" applyProtection="true">
      <alignment horizontal="center" vertical="center" textRotation="0" wrapText="true" shrinkToFit="false"/>
      <protection hidden="false"/>
    </xf>
    <xf xfId="0" fontId="1" numFmtId="14" fillId="3" borderId="19" applyFont="1" applyNumberFormat="1" applyFill="1" applyBorder="1" applyAlignment="1" applyProtection="true">
      <alignment horizontal="center" vertical="center" textRotation="0" wrapText="true" shrinkToFit="false"/>
      <protection hidden="false"/>
    </xf>
    <xf xfId="0" fontId="1" numFmtId="14" fillId="3" borderId="39" applyFont="1" applyNumberFormat="1" applyFill="1" applyBorder="1" applyAlignment="1" applyProtection="true">
      <alignment horizontal="center" vertical="center" textRotation="0" wrapText="true" shrinkToFit="false"/>
      <protection hidden="false"/>
    </xf>
    <xf xfId="0" fontId="1" numFmtId="0" fillId="3" borderId="4" applyFont="1" applyNumberFormat="0" applyFill="1" applyBorder="1" applyAlignment="1" applyProtection="true">
      <alignment horizontal="center" vertical="center" textRotation="0" wrapText="true" shrinkToFit="false"/>
      <protection hidden="false"/>
    </xf>
    <xf xfId="0" fontId="1" numFmtId="0" fillId="3" borderId="6" applyFont="1" applyNumberFormat="0" applyFill="1" applyBorder="1" applyAlignment="1" applyProtection="true">
      <alignment horizontal="center" vertical="center" textRotation="0" wrapText="true" shrinkToFit="false"/>
      <protection hidden="false"/>
    </xf>
    <xf xfId="0" fontId="1" numFmtId="0" fillId="3" borderId="17" applyFont="1" applyNumberFormat="0" applyFill="1" applyBorder="1" applyAlignment="1" applyProtection="true">
      <alignment horizontal="center" vertical="center" textRotation="0" wrapText="true" shrinkToFit="false"/>
      <protection hidden="false"/>
    </xf>
    <xf xfId="0" fontId="1" numFmtId="0" fillId="3" borderId="5" applyFont="1" applyNumberFormat="0" applyFill="1" applyBorder="1" applyAlignment="1" applyProtection="true">
      <alignment horizontal="center" vertical="center" textRotation="0" wrapText="true" shrinkToFit="false"/>
      <protection hidden="false"/>
    </xf>
    <xf xfId="0" fontId="1" numFmtId="0" fillId="3" borderId="19" applyFont="1" applyNumberFormat="0" applyFill="1" applyBorder="1" applyAlignment="1" applyProtection="true">
      <alignment horizontal="center" vertical="center" textRotation="0" wrapText="true" shrinkToFit="false"/>
      <protection hidden="false"/>
    </xf>
    <xf xfId="0" fontId="1" numFmtId="0" fillId="3" borderId="39" applyFont="1" applyNumberFormat="0" applyFill="1" applyBorder="1" applyAlignment="1" applyProtection="true">
      <alignment horizontal="center" vertical="center" textRotation="0" wrapText="true" shrinkToFit="false"/>
      <protection hidden="false"/>
    </xf>
    <xf xfId="0" fontId="3" numFmtId="44" fillId="4" borderId="51" applyFont="1" applyNumberFormat="1" applyFill="1" applyBorder="1" applyAlignment="1" applyProtection="true">
      <alignment horizontal="center" vertical="bottom" textRotation="0" wrapText="false" shrinkToFit="false"/>
      <protection locked="false" hidden="false"/>
    </xf>
    <xf xfId="0" fontId="3" numFmtId="44" fillId="4" borderId="49" applyFont="1" applyNumberFormat="1" applyFill="1" applyBorder="1" applyAlignment="1" applyProtection="true">
      <alignment horizontal="center" vertical="bottom" textRotation="0" wrapText="false" shrinkToFit="false"/>
      <protection locked="false" hidden="false"/>
    </xf>
    <xf xfId="0" fontId="3" numFmtId="44" fillId="4" borderId="57" applyFont="1" applyNumberFormat="1" applyFill="1" applyBorder="1" applyAlignment="1" applyProtection="true">
      <alignment horizontal="center" vertical="bottom" textRotation="0" wrapText="false" shrinkToFit="false"/>
      <protection locked="false" hidden="false"/>
    </xf>
    <xf xfId="0" fontId="0" numFmtId="0" fillId="13" borderId="4" applyFont="0" applyNumberFormat="0" applyFill="1" applyBorder="1" applyAlignment="1" applyProtection="true">
      <alignment horizontal="left" vertical="top" textRotation="0" wrapText="true" shrinkToFit="false"/>
      <protection locked="false" hidden="false"/>
    </xf>
    <xf xfId="0" fontId="1" numFmtId="0" fillId="4" borderId="5" applyFont="1" applyNumberFormat="0" applyFill="1" applyBorder="1" applyAlignment="1" applyProtection="true">
      <alignment horizontal="center" vertical="bottom" textRotation="0" wrapText="false" shrinkToFit="false"/>
      <protection locked="false" hidden="false"/>
    </xf>
    <xf xfId="0" fontId="1" numFmtId="0" fillId="4" borderId="19" applyFont="1" applyNumberFormat="0" applyFill="1" applyBorder="1" applyAlignment="1" applyProtection="true">
      <alignment horizontal="center" vertical="bottom" textRotation="0" wrapText="false" shrinkToFit="false"/>
      <protection locked="false" hidden="false"/>
    </xf>
    <xf xfId="0" fontId="1" numFmtId="0" fillId="9" borderId="5" applyFont="1" applyNumberFormat="0" applyFill="1" applyBorder="1" applyAlignment="1" applyProtection="true">
      <alignment horizontal="center" vertical="top" textRotation="0" wrapText="true" shrinkToFit="false"/>
      <protection hidden="false"/>
    </xf>
    <xf xfId="0" fontId="1" numFmtId="0" fillId="9" borderId="19" applyFont="1" applyNumberFormat="0" applyFill="1" applyBorder="1" applyAlignment="1" applyProtection="true">
      <alignment horizontal="center" vertical="top" textRotation="0" wrapText="true" shrinkToFit="false"/>
      <protection hidden="false"/>
    </xf>
    <xf xfId="0" fontId="1" numFmtId="0" fillId="9" borderId="39" applyFont="1" applyNumberFormat="0" applyFill="1" applyBorder="1" applyAlignment="1" applyProtection="true">
      <alignment horizontal="center" vertical="top" textRotation="0" wrapText="true" shrinkToFit="false"/>
      <protection hidden="false"/>
    </xf>
    <xf xfId="0" fontId="3" numFmtId="0" fillId="3" borderId="10" applyFont="1" applyNumberFormat="0" applyFill="1" applyBorder="1" applyAlignment="1" applyProtection="true">
      <alignment horizontal="center" vertical="bottom" textRotation="0" wrapText="false" shrinkToFit="false"/>
      <protection hidden="false"/>
    </xf>
    <xf xfId="0" fontId="3" numFmtId="0" fillId="3" borderId="22" applyFont="1" applyNumberFormat="0" applyFill="1" applyBorder="1" applyAlignment="1" applyProtection="true">
      <alignment horizontal="center" vertical="bottom" textRotation="0" wrapText="false" shrinkToFit="false"/>
      <protection hidden="false"/>
    </xf>
    <xf xfId="0" fontId="1" numFmtId="0" fillId="3" borderId="38" applyFont="1" applyNumberFormat="0" applyFill="1" applyBorder="1" applyAlignment="1" applyProtection="true">
      <alignment horizontal="center" vertical="center" textRotation="0" wrapText="false" shrinkToFit="false"/>
      <protection hidden="false"/>
    </xf>
    <xf xfId="0" fontId="1" numFmtId="0" fillId="3" borderId="50" applyFont="1" applyNumberFormat="0" applyFill="1" applyBorder="1" applyAlignment="1" applyProtection="true">
      <alignment horizontal="center" vertical="center" textRotation="0" wrapText="false" shrinkToFit="false"/>
      <protection hidden="false"/>
    </xf>
    <xf xfId="0" fontId="1" numFmtId="0" fillId="3" borderId="41" applyFont="1" applyNumberFormat="0" applyFill="1" applyBorder="1" applyAlignment="1" applyProtection="true">
      <alignment horizontal="center" vertical="center" textRotation="0" wrapText="false" shrinkToFit="false"/>
      <protection hidden="false"/>
    </xf>
    <xf xfId="0" fontId="1" numFmtId="0" fillId="3" borderId="59" applyFont="1" applyNumberFormat="0" applyFill="1" applyBorder="1" applyAlignment="1" applyProtection="true">
      <alignment horizontal="center" vertical="center" textRotation="0" wrapText="false" shrinkToFit="false"/>
      <protection hidden="false"/>
    </xf>
    <xf xfId="0" fontId="1" numFmtId="0" fillId="3" borderId="53" applyFont="1" applyNumberFormat="0" applyFill="1" applyBorder="1" applyAlignment="1" applyProtection="true">
      <alignment horizontal="center" vertical="center" textRotation="0" wrapText="false" shrinkToFit="false"/>
      <protection hidden="false"/>
    </xf>
    <xf xfId="0" fontId="1" numFmtId="0" fillId="3" borderId="60" applyFont="1" applyNumberFormat="0" applyFill="1" applyBorder="1" applyAlignment="1" applyProtection="true">
      <alignment horizontal="center" vertical="center" textRotation="0" wrapText="false" shrinkToFit="false"/>
      <protection hidden="false"/>
    </xf>
    <xf xfId="0" fontId="1" numFmtId="0" fillId="2" borderId="4" applyFont="1" applyNumberFormat="0" applyFill="1" applyBorder="1" applyAlignment="1" applyProtection="true">
      <alignment horizontal="center" vertical="top" textRotation="0" wrapText="true" shrinkToFit="false"/>
      <protection hidden="false"/>
    </xf>
    <xf xfId="0" fontId="1" numFmtId="0" fillId="2" borderId="6" applyFont="1" applyNumberFormat="0" applyFill="1" applyBorder="1" applyAlignment="1" applyProtection="true">
      <alignment horizontal="center" vertical="top" textRotation="0" wrapText="true" shrinkToFit="false"/>
      <protection hidden="false"/>
    </xf>
    <xf xfId="0" fontId="1" numFmtId="0" fillId="2" borderId="17" applyFont="1" applyNumberFormat="0" applyFill="1" applyBorder="1" applyAlignment="1" applyProtection="true">
      <alignment horizontal="center" vertical="top" textRotation="0" wrapText="true" shrinkToFit="false"/>
      <protection hidden="false"/>
    </xf>
    <xf xfId="0" fontId="1" numFmtId="0" fillId="2" borderId="5" applyFont="1" applyNumberFormat="0" applyFill="1" applyBorder="1" applyAlignment="1" applyProtection="true">
      <alignment horizontal="center" vertical="top" textRotation="0" wrapText="true" shrinkToFit="false"/>
      <protection hidden="false"/>
    </xf>
    <xf xfId="0" fontId="1" numFmtId="0" fillId="2" borderId="19" applyFont="1" applyNumberFormat="0" applyFill="1" applyBorder="1" applyAlignment="1" applyProtection="true">
      <alignment horizontal="center" vertical="top" textRotation="0" wrapText="true" shrinkToFit="false"/>
      <protection hidden="false"/>
    </xf>
    <xf xfId="0" fontId="1" numFmtId="0" fillId="2" borderId="39" applyFont="1" applyNumberFormat="0" applyFill="1" applyBorder="1" applyAlignment="1" applyProtection="true">
      <alignment horizontal="center" vertical="top" textRotation="0" wrapText="true" shrinkToFit="false"/>
      <protection hidden="false"/>
    </xf>
    <xf xfId="0" fontId="3" numFmtId="0" fillId="2" borderId="16" applyFont="1" applyNumberFormat="0" applyFill="1" applyBorder="1" applyAlignment="1" applyProtection="true">
      <alignment horizontal="left" vertical="top" textRotation="0" wrapText="true" shrinkToFit="false"/>
      <protection hidden="false"/>
    </xf>
    <xf xfId="0" fontId="3" numFmtId="0" fillId="2" borderId="14" applyFont="1" applyNumberFormat="0" applyFill="1" applyBorder="1" applyAlignment="1" applyProtection="true">
      <alignment horizontal="left" vertical="top" textRotation="0" wrapText="true" shrinkToFit="false"/>
      <protection hidden="false"/>
    </xf>
    <xf xfId="0" fontId="3" numFmtId="0" fillId="2" borderId="20" applyFont="1" applyNumberFormat="0" applyFill="1" applyBorder="1" applyAlignment="1" applyProtection="true">
      <alignment horizontal="left" vertical="top" textRotation="0" wrapText="true" shrinkToFit="false"/>
      <protection hidden="false"/>
    </xf>
    <xf xfId="0" fontId="3" numFmtId="0" fillId="2" borderId="49" applyFont="1" applyNumberFormat="0" applyFill="1" applyBorder="1" applyAlignment="1" applyProtection="true">
      <alignment horizontal="left" vertical="top" textRotation="0" wrapText="true" shrinkToFit="false"/>
      <protection hidden="false"/>
    </xf>
    <xf xfId="0" fontId="3" numFmtId="0" fillId="2" borderId="57" applyFont="1" applyNumberFormat="0" applyFill="1" applyBorder="1" applyAlignment="1" applyProtection="true">
      <alignment horizontal="left" vertical="top" textRotation="0" wrapText="true" shrinkToFit="false"/>
      <protection hidden="false"/>
    </xf>
    <xf xfId="0" fontId="3" numFmtId="0" fillId="2" borderId="12" applyFont="1" applyNumberFormat="0" applyFill="1" applyBorder="1" applyAlignment="1" applyProtection="true">
      <alignment horizontal="left" vertical="top" textRotation="0" wrapText="true" shrinkToFit="false"/>
      <protection hidden="false"/>
    </xf>
    <xf xfId="0" fontId="3" numFmtId="0" fillId="2" borderId="13" applyFont="1" applyNumberFormat="0" applyFill="1" applyBorder="1" applyAlignment="1" applyProtection="true">
      <alignment horizontal="left" vertical="top" textRotation="0" wrapText="true" shrinkToFit="false"/>
      <protection hidden="false"/>
    </xf>
    <xf xfId="0" fontId="3" numFmtId="0" fillId="2" borderId="25" applyFont="1" applyNumberFormat="0" applyFill="1" applyBorder="1" applyAlignment="1" applyProtection="true">
      <alignment horizontal="left" vertical="top" textRotation="0" wrapText="true" shrinkToFit="false"/>
      <protection hidden="false"/>
    </xf>
    <xf xfId="0" fontId="3" numFmtId="0" fillId="2" borderId="15" applyFont="1" applyNumberFormat="0" applyFill="1" applyBorder="1" applyAlignment="1" applyProtection="true">
      <alignment horizontal="left" vertical="top" textRotation="0" wrapText="true" shrinkToFit="false"/>
      <protection hidden="false"/>
    </xf>
    <xf xfId="0" fontId="3" numFmtId="0" fillId="2" borderId="4" applyFont="1" applyNumberFormat="0" applyFill="1" applyBorder="1" applyAlignment="1" applyProtection="true">
      <alignment horizontal="center" vertical="bottom" textRotation="0" wrapText="false" shrinkToFit="false"/>
      <protection hidden="false"/>
    </xf>
    <xf xfId="0" fontId="3" numFmtId="0" fillId="2" borderId="6" applyFont="1" applyNumberFormat="0" applyFill="1" applyBorder="1" applyAlignment="1" applyProtection="true">
      <alignment horizontal="center" vertical="bottom" textRotation="0" wrapText="false" shrinkToFit="false"/>
      <protection hidden="false"/>
    </xf>
    <xf xfId="0" fontId="3" numFmtId="0" fillId="2" borderId="17" applyFont="1" applyNumberFormat="0" applyFill="1" applyBorder="1" applyAlignment="1" applyProtection="true">
      <alignment horizontal="center" vertical="bottom" textRotation="0" wrapText="false" shrinkToFit="false"/>
      <protection hidden="false"/>
    </xf>
    <xf xfId="0" fontId="3" numFmtId="0" fillId="2" borderId="61" applyFont="1" applyNumberFormat="0" applyFill="1" applyBorder="1" applyAlignment="1" applyProtection="true">
      <alignment horizontal="left" vertical="top" textRotation="0" wrapText="true" shrinkToFit="false"/>
      <protection hidden="false"/>
    </xf>
    <xf xfId="0" fontId="3" numFmtId="0" fillId="2" borderId="65" applyFont="1" applyNumberFormat="0" applyFill="1" applyBorder="1" applyAlignment="1" applyProtection="true">
      <alignment horizontal="left" vertical="top" textRotation="0" wrapText="true" shrinkToFit="false"/>
      <protection hidden="false"/>
    </xf>
    <xf xfId="0" fontId="3" numFmtId="0" fillId="2" borderId="27" applyFont="1" applyNumberFormat="0" applyFill="1" applyBorder="1" applyAlignment="1" applyProtection="true">
      <alignment horizontal="left" vertical="top" textRotation="0" wrapText="true" shrinkToFit="false"/>
      <protection hidden="false"/>
    </xf>
    <xf xfId="0" fontId="9" numFmtId="0" fillId="2" borderId="0" applyFont="1" applyNumberFormat="0" applyFill="1" applyBorder="0" applyAlignment="1" applyProtection="true">
      <alignment horizontal="center" vertical="bottom" textRotation="0" wrapText="false" shrinkToFit="false"/>
      <protection hidden="false"/>
    </xf>
    <xf xfId="0" fontId="1" numFmtId="0" fillId="2" borderId="4" applyFont="1" applyNumberFormat="0" applyFill="1" applyBorder="1" applyAlignment="1" applyProtection="true">
      <alignment horizontal="center" vertical="bottom" textRotation="0" wrapText="false" shrinkToFit="false"/>
      <protection hidden="false"/>
    </xf>
    <xf xfId="0" fontId="1" numFmtId="0" fillId="2" borderId="6" applyFont="1" applyNumberFormat="0" applyFill="1" applyBorder="1" applyAlignment="1" applyProtection="true">
      <alignment horizontal="center" vertical="bottom" textRotation="0" wrapText="false" shrinkToFit="false"/>
      <protection hidden="false"/>
    </xf>
    <xf xfId="0" fontId="1" numFmtId="0" fillId="2" borderId="17" applyFont="1" applyNumberFormat="0" applyFill="1" applyBorder="1" applyAlignment="1" applyProtection="true">
      <alignment horizontal="center" vertical="bottom" textRotation="0" wrapText="false" shrinkToFit="false"/>
      <protection hidden="false"/>
    </xf>
    <xf xfId="0" fontId="3" numFmtId="0" fillId="2" borderId="12" applyFont="1" applyNumberFormat="0" applyFill="1" applyBorder="1" applyAlignment="1" applyProtection="true">
      <alignment horizontal="center" vertical="center" textRotation="0" wrapText="true" shrinkToFit="false"/>
      <protection hidden="false"/>
    </xf>
    <xf xfId="0" fontId="3" numFmtId="0" fillId="2" borderId="13" applyFont="1" applyNumberFormat="0" applyFill="1" applyBorder="1" applyAlignment="1" applyProtection="true">
      <alignment horizontal="center" vertical="center" textRotation="0" wrapText="true" shrinkToFit="false"/>
      <protection hidden="false"/>
    </xf>
    <xf xfId="0" fontId="2" numFmtId="0" fillId="2" borderId="25" applyFont="1" applyNumberFormat="0" applyFill="1" applyBorder="1" applyAlignment="1" applyProtection="true">
      <alignment horizontal="left" vertical="top" textRotation="0" wrapText="true" shrinkToFit="false"/>
      <protection hidden="false"/>
    </xf>
    <xf xfId="0" fontId="2" numFmtId="0" fillId="2" borderId="15" applyFont="1" applyNumberFormat="0" applyFill="1" applyBorder="1" applyAlignment="1" applyProtection="true">
      <alignment horizontal="left" vertical="top" textRotation="0" wrapText="true" shrinkToFit="false"/>
      <protection hidden="false"/>
    </xf>
    <xf xfId="0" fontId="1" numFmtId="0" fillId="2" borderId="0" applyFont="1" applyNumberFormat="0" applyFill="1" applyBorder="0" applyAlignment="1" applyProtection="true">
      <alignment horizontal="center" vertical="bottom" textRotation="0" wrapText="false" shrinkToFit="false"/>
      <protection hidden="false"/>
    </xf>
    <xf xfId="0" fontId="1" numFmtId="0" fillId="2" borderId="7" applyFont="1" applyNumberFormat="0" applyFill="1" applyBorder="1" applyAlignment="1" applyProtection="true">
      <alignment horizontal="center" vertical="bottom" textRotation="0" wrapText="false" shrinkToFit="false"/>
      <protection hidden="false"/>
    </xf>
    <xf xfId="0" fontId="1" numFmtId="0" fillId="2" borderId="3" applyFont="1" applyNumberFormat="0" applyFill="1" applyBorder="1" applyAlignment="1" applyProtection="true">
      <alignment horizontal="center" vertical="bottom" textRotation="0" wrapText="false" shrinkToFit="false"/>
      <protection hidden="false"/>
    </xf>
    <xf xfId="0" fontId="3" numFmtId="0" fillId="2" borderId="58" applyFont="1" applyNumberFormat="0" applyFill="1" applyBorder="1" applyAlignment="1" applyProtection="true">
      <alignment horizontal="center" vertical="top" textRotation="0" wrapText="true" shrinkToFit="false"/>
      <protection hidden="false"/>
    </xf>
    <xf xfId="0" fontId="3" numFmtId="0" fillId="2" borderId="53" applyFont="1" applyNumberFormat="0" applyFill="1" applyBorder="1" applyAlignment="1" applyProtection="true">
      <alignment horizontal="center" vertical="top" textRotation="0" wrapText="true" shrinkToFit="false"/>
      <protection hidden="false"/>
    </xf>
    <xf xfId="0" fontId="3" numFmtId="0" fillId="2" borderId="60" applyFont="1" applyNumberFormat="0" applyFill="1" applyBorder="1" applyAlignment="1" applyProtection="true">
      <alignment horizontal="center" vertical="top" textRotation="0" wrapText="true" shrinkToFit="false"/>
      <protection hidden="false"/>
    </xf>
    <xf xfId="0" fontId="1" numFmtId="0" fillId="2" borderId="4" applyFont="1" applyNumberFormat="0" applyFill="1" applyBorder="1" applyAlignment="1" applyProtection="true">
      <alignment horizontal="center" vertical="bottom" textRotation="0" wrapText="false" shrinkToFit="false"/>
      <protection hidden="false"/>
    </xf>
    <xf xfId="0" fontId="1" numFmtId="0" fillId="2" borderId="6" applyFont="1" applyNumberFormat="0" applyFill="1" applyBorder="1" applyAlignment="1" applyProtection="true">
      <alignment horizontal="center" vertical="bottom" textRotation="0" wrapText="false" shrinkToFit="false"/>
      <protection hidden="false"/>
    </xf>
    <xf xfId="0" fontId="1" numFmtId="0" fillId="2" borderId="17" applyFont="1" applyNumberFormat="0" applyFill="1" applyBorder="1" applyAlignment="1" applyProtection="true">
      <alignment horizontal="center" vertical="bottom" textRotation="0" wrapText="false" shrinkToFit="false"/>
      <protection hidden="false"/>
    </xf>
    <xf xfId="0" fontId="1" numFmtId="0" fillId="2" borderId="11" applyFont="1" applyNumberFormat="0" applyFill="1" applyBorder="1" applyAlignment="1" applyProtection="true">
      <alignment horizontal="center" vertical="bottom" textRotation="0" wrapText="false" shrinkToFit="false"/>
      <protection hidden="false"/>
    </xf>
    <xf xfId="0" fontId="1" numFmtId="0" fillId="2" borderId="10" applyFont="1" applyNumberFormat="0" applyFill="1" applyBorder="1" applyAlignment="1" applyProtection="true">
      <alignment horizontal="center" vertical="bottom" textRotation="0" wrapText="false" shrinkToFit="false"/>
      <protection hidden="false"/>
    </xf>
    <xf xfId="0" fontId="1" numFmtId="0" fillId="2" borderId="22" applyFont="1" applyNumberFormat="0" applyFill="1" applyBorder="1" applyAlignment="1" applyProtection="true">
      <alignment horizontal="center" vertical="bottom" textRotation="0" wrapText="false" shrinkToFit="false"/>
      <protection hidden="false"/>
    </xf>
    <xf xfId="0" fontId="2" numFmtId="0" fillId="2" borderId="16" applyFont="1" applyNumberFormat="0" applyFill="1" applyBorder="1" applyAlignment="1" applyProtection="true">
      <alignment horizontal="left" vertical="top" textRotation="0" wrapText="true" shrinkToFit="false"/>
      <protection hidden="false"/>
    </xf>
    <xf xfId="0" fontId="2" numFmtId="0" fillId="2" borderId="14" applyFont="1" applyNumberFormat="0" applyFill="1" applyBorder="1" applyAlignment="1" applyProtection="true">
      <alignment horizontal="left" vertical="top" textRotation="0" wrapText="true" shrinkToFit="false"/>
      <protection hidden="false"/>
    </xf>
    <xf xfId="0" fontId="3" numFmtId="0" fillId="2" borderId="20" applyFont="1" applyNumberFormat="0" applyFill="1" applyBorder="1" applyAlignment="1" applyProtection="true">
      <alignment horizontal="left" vertical="center" textRotation="0" wrapText="true" shrinkToFit="false"/>
      <protection hidden="false"/>
    </xf>
    <xf xfId="0" fontId="3" numFmtId="0" fillId="2" borderId="49" applyFont="1" applyNumberFormat="0" applyFill="1" applyBorder="1" applyAlignment="1" applyProtection="true">
      <alignment horizontal="left" vertical="center" textRotation="0" wrapText="true" shrinkToFit="false"/>
      <protection hidden="false"/>
    </xf>
    <xf xfId="0" fontId="3" numFmtId="0" fillId="2" borderId="57" applyFont="1" applyNumberFormat="0" applyFill="1" applyBorder="1" applyAlignment="1" applyProtection="true">
      <alignment horizontal="left" vertical="center" textRotation="0" wrapText="true" shrinkToFit="false"/>
      <protection hidden="false"/>
    </xf>
    <xf xfId="0" fontId="1" numFmtId="0" fillId="2" borderId="11" applyFont="1" applyNumberFormat="0" applyFill="1" applyBorder="1" applyAlignment="1" applyProtection="true">
      <alignment horizontal="center" vertical="bottom" textRotation="0" wrapText="false" shrinkToFit="false"/>
      <protection hidden="false"/>
    </xf>
    <xf xfId="0" fontId="1" numFmtId="0" fillId="2" borderId="10" applyFont="1" applyNumberFormat="0" applyFill="1" applyBorder="1" applyAlignment="1" applyProtection="true">
      <alignment horizontal="center" vertical="bottom" textRotation="0" wrapText="false" shrinkToFit="false"/>
      <protection hidden="false"/>
    </xf>
    <xf xfId="0" fontId="1" numFmtId="0" fillId="2" borderId="22" applyFont="1" applyNumberFormat="0" applyFill="1" applyBorder="1" applyAlignment="1" applyProtection="true">
      <alignment horizontal="center" vertical="bottom" textRotation="0" wrapText="false" shrinkToFit="false"/>
      <protection hidden="false"/>
    </xf>
    <xf xfId="0" fontId="1" numFmtId="0" fillId="2" borderId="11" applyFont="1" applyNumberFormat="0" applyFill="1" applyBorder="1" applyAlignment="1" applyProtection="true">
      <alignment horizontal="center" vertical="center" textRotation="0" wrapText="false" shrinkToFit="false"/>
      <protection hidden="false"/>
    </xf>
    <xf xfId="0" fontId="1" numFmtId="0" fillId="2" borderId="10" applyFont="1" applyNumberFormat="0" applyFill="1" applyBorder="1" applyAlignment="1" applyProtection="true">
      <alignment horizontal="center" vertical="center" textRotation="0" wrapText="false" shrinkToFit="false"/>
      <protection hidden="false"/>
    </xf>
    <xf xfId="0" fontId="1" numFmtId="0" fillId="2" borderId="22" applyFont="1" applyNumberFormat="0" applyFill="1" applyBorder="1" applyAlignment="1" applyProtection="true">
      <alignment horizontal="center" vertical="center" textRotation="0" wrapText="false" shrinkToFit="false"/>
      <protection hidden="false"/>
    </xf>
    <xf xfId="0" fontId="1" numFmtId="0" fillId="3" borderId="51" applyFont="1" applyNumberFormat="0" applyFill="1" applyBorder="1" applyAlignment="1" applyProtection="true">
      <alignment horizontal="center" vertical="center" textRotation="0" wrapText="false" shrinkToFit="false"/>
      <protection hidden="false"/>
    </xf>
    <xf xfId="0" fontId="1" numFmtId="0" fillId="3" borderId="49" applyFont="1" applyNumberFormat="0" applyFill="1" applyBorder="1" applyAlignment="1" applyProtection="true">
      <alignment horizontal="center" vertical="center" textRotation="0" wrapText="false" shrinkToFit="false"/>
      <protection hidden="false"/>
    </xf>
    <xf xfId="0" fontId="1" numFmtId="0" fillId="3" borderId="57" applyFont="1" applyNumberFormat="0" applyFill="1" applyBorder="1" applyAlignment="1" applyProtection="true">
      <alignment horizontal="center" vertical="center" textRotation="0" wrapText="false" shrinkToFit="false"/>
      <protection hidden="false"/>
    </xf>
    <xf xfId="0" fontId="3" numFmtId="0" fillId="3" borderId="11" applyFont="1" applyNumberFormat="0" applyFill="1" applyBorder="1" applyAlignment="1" applyProtection="true">
      <alignment horizontal="center" vertical="bottom" textRotation="0" wrapText="false" shrinkToFit="false"/>
      <protection hidden="false"/>
    </xf>
    <xf xfId="0" fontId="3" numFmtId="0" fillId="2" borderId="58" applyFont="1" applyNumberFormat="0" applyFill="1" applyBorder="1" applyAlignment="1" applyProtection="true">
      <alignment horizontal="left" vertical="center" textRotation="0" wrapText="true" shrinkToFit="false"/>
      <protection hidden="false"/>
    </xf>
    <xf xfId="0" fontId="3" numFmtId="0" fillId="2" borderId="53" applyFont="1" applyNumberFormat="0" applyFill="1" applyBorder="1" applyAlignment="1" applyProtection="true">
      <alignment horizontal="left" vertical="center" textRotation="0" wrapText="true" shrinkToFit="false"/>
      <protection hidden="false"/>
    </xf>
    <xf xfId="0" fontId="3" numFmtId="0" fillId="2" borderId="60" applyFont="1" applyNumberFormat="0" applyFill="1" applyBorder="1" applyAlignment="1" applyProtection="true">
      <alignment horizontal="left" vertical="center" textRotation="0" wrapText="true" shrinkToFit="false"/>
      <protection hidden="false"/>
    </xf>
    <xf xfId="0" fontId="3" numFmtId="0" fillId="2" borderId="58" applyFont="1" applyNumberFormat="0" applyFill="1" applyBorder="1" applyAlignment="1" applyProtection="true">
      <alignment horizontal="left" vertical="top" textRotation="0" wrapText="true" shrinkToFit="false"/>
      <protection hidden="false"/>
    </xf>
    <xf xfId="0" fontId="3" numFmtId="0" fillId="2" borderId="53" applyFont="1" applyNumberFormat="0" applyFill="1" applyBorder="1" applyAlignment="1" applyProtection="true">
      <alignment horizontal="left" vertical="top" textRotation="0" wrapText="true" shrinkToFit="false"/>
      <protection hidden="false"/>
    </xf>
    <xf xfId="0" fontId="3" numFmtId="0" fillId="2" borderId="60" applyFont="1" applyNumberFormat="0" applyFill="1" applyBorder="1" applyAlignment="1" applyProtection="true">
      <alignment horizontal="left" vertical="top" textRotation="0" wrapText="true" shrinkToFit="false"/>
      <protection hidden="false"/>
    </xf>
    <xf xfId="0" fontId="3" numFmtId="1" fillId="4" borderId="51" applyFont="1" applyNumberFormat="1" applyFill="1" applyBorder="1" applyAlignment="1" applyProtection="true">
      <alignment horizontal="center" vertical="bottom" textRotation="0" wrapText="false" shrinkToFit="false"/>
      <protection locked="false" hidden="false"/>
    </xf>
    <xf xfId="0" fontId="3" numFmtId="1" fillId="4" borderId="49" applyFont="1" applyNumberFormat="1" applyFill="1" applyBorder="1" applyAlignment="1" applyProtection="true">
      <alignment horizontal="center" vertical="bottom" textRotation="0" wrapText="false" shrinkToFit="false"/>
      <protection locked="false" hidden="false"/>
    </xf>
    <xf xfId="0" fontId="3" numFmtId="1" fillId="4" borderId="57" applyFont="1" applyNumberFormat="1" applyFill="1" applyBorder="1" applyAlignment="1" applyProtection="true">
      <alignment horizontal="center" vertical="bottom" textRotation="0" wrapText="false" shrinkToFit="false"/>
      <protection locked="false" hidden="false"/>
    </xf>
    <xf xfId="0" fontId="3" numFmtId="0" fillId="0" borderId="20" applyFont="1" applyNumberFormat="0" applyFill="0" applyBorder="1" applyAlignment="1" applyProtection="true">
      <alignment horizontal="left" vertical="top" textRotation="0" wrapText="true" shrinkToFit="false"/>
      <protection hidden="false"/>
    </xf>
    <xf xfId="0" fontId="3" numFmtId="0" fillId="0" borderId="49" applyFont="1" applyNumberFormat="0" applyFill="0" applyBorder="1" applyAlignment="1" applyProtection="true">
      <alignment horizontal="left" vertical="top" textRotation="0" wrapText="true" shrinkToFit="false"/>
      <protection hidden="false"/>
    </xf>
    <xf xfId="0" fontId="3" numFmtId="0" fillId="0" borderId="57" applyFont="1" applyNumberFormat="0" applyFill="0" applyBorder="1" applyAlignment="1" applyProtection="true">
      <alignment horizontal="left" vertical="top" textRotation="0" wrapText="true" shrinkToFit="false"/>
      <protection hidden="false"/>
    </xf>
    <xf xfId="0" fontId="3" numFmtId="0" fillId="2" borderId="61" applyFont="1" applyNumberFormat="0" applyFill="1" applyBorder="1" applyAlignment="1" applyProtection="true">
      <alignment horizontal="left" vertical="center" textRotation="0" wrapText="true" shrinkToFit="false"/>
      <protection hidden="false"/>
    </xf>
    <xf xfId="0" fontId="3" numFmtId="0" fillId="2" borderId="65" applyFont="1" applyNumberFormat="0" applyFill="1" applyBorder="1" applyAlignment="1" applyProtection="true">
      <alignment horizontal="left" vertical="center" textRotation="0" wrapText="true" shrinkToFit="false"/>
      <protection hidden="false"/>
    </xf>
    <xf xfId="0" fontId="3" numFmtId="0" fillId="2" borderId="27" applyFont="1" applyNumberFormat="0" applyFill="1" applyBorder="1" applyAlignment="1" applyProtection="true">
      <alignment horizontal="left" vertical="center" textRotation="0" wrapText="true" shrinkToFit="false"/>
      <protection hidden="false"/>
    </xf>
    <xf xfId="0" fontId="0" numFmtId="0" fillId="0" borderId="6" applyFont="0" applyNumberFormat="0" applyFill="0" applyBorder="1" applyAlignment="0" applyProtection="true">
      <alignment horizontal="general" vertical="bottom" textRotation="0" wrapText="false" shrinkToFit="false"/>
      <protection hidden="false"/>
    </xf>
    <xf xfId="0" fontId="0" numFmtId="0" fillId="0" borderId="17" applyFont="0" applyNumberFormat="0" applyFill="0" applyBorder="1" applyAlignment="0" applyProtection="true">
      <alignment horizontal="general" vertical="bottom" textRotation="0" wrapText="false" shrinkToFit="false"/>
      <protection hidden="false"/>
    </xf>
    <xf xfId="0" fontId="3" numFmtId="0" fillId="2" borderId="16" applyFont="1" applyNumberFormat="0" applyFill="1" applyBorder="1" applyAlignment="1" applyProtection="true">
      <alignment horizontal="center" vertical="center" textRotation="0" wrapText="true" shrinkToFit="false"/>
      <protection hidden="false"/>
    </xf>
    <xf xfId="0" fontId="3" numFmtId="0" fillId="2" borderId="14" applyFont="1" applyNumberFormat="0" applyFill="1" applyBorder="1" applyAlignment="1" applyProtection="true">
      <alignment horizontal="center" vertical="center" textRotation="0" wrapText="true" shrinkToFit="false"/>
      <protection hidden="false"/>
    </xf>
    <xf xfId="0" fontId="3" numFmtId="0" fillId="0" borderId="25" applyFont="1" applyNumberFormat="0" applyFill="0" applyBorder="1" applyAlignment="1" applyProtection="true">
      <alignment horizontal="left" vertical="top" textRotation="0" wrapText="true" shrinkToFit="false"/>
      <protection hidden="false"/>
    </xf>
    <xf xfId="0" fontId="3" numFmtId="0" fillId="0" borderId="15" applyFont="1" applyNumberFormat="0" applyFill="0" applyBorder="1" applyAlignment="1" applyProtection="true">
      <alignment horizontal="left" vertical="top" textRotation="0" wrapText="true" shrinkToFit="false"/>
      <protection hidden="false"/>
    </xf>
    <xf xfId="0" fontId="3" numFmtId="0" fillId="2" borderId="73" applyFont="1" applyNumberFormat="0" applyFill="1" applyBorder="1" applyAlignment="1" applyProtection="true">
      <alignment horizontal="left" vertical="top" textRotation="0" wrapText="true" shrinkToFit="false"/>
      <protection hidden="false"/>
    </xf>
    <xf xfId="0" fontId="3" numFmtId="0" fillId="2" borderId="6" applyFont="1" applyNumberFormat="0" applyFill="1" applyBorder="1" applyAlignment="1" applyProtection="true">
      <alignment horizontal="left" vertical="top" textRotation="0" wrapText="true" shrinkToFit="false"/>
      <protection hidden="false"/>
    </xf>
    <xf xfId="0" fontId="3" numFmtId="0" fillId="2" borderId="17" applyFont="1" applyNumberFormat="0" applyFill="1" applyBorder="1" applyAlignment="1" applyProtection="true">
      <alignment horizontal="left" vertical="top" textRotation="0" wrapText="true" shrinkToFit="false"/>
      <protection hidden="false"/>
    </xf>
    <xf xfId="0" fontId="3" numFmtId="0" fillId="2" borderId="12" applyFont="1" applyNumberFormat="0" applyFill="1" applyBorder="1" applyAlignment="1" applyProtection="true">
      <alignment horizontal="left" vertical="center" textRotation="0" wrapText="true" shrinkToFit="false"/>
      <protection hidden="false"/>
    </xf>
    <xf xfId="0" fontId="3" numFmtId="0" fillId="2" borderId="13" applyFont="1" applyNumberFormat="0" applyFill="1" applyBorder="1" applyAlignment="1" applyProtection="true">
      <alignment horizontal="left" vertical="center" textRotation="0" wrapText="true" shrinkToFit="false"/>
      <protection hidden="false"/>
    </xf>
    <xf xfId="0" fontId="1" numFmtId="0" fillId="0" borderId="66" applyFont="1" applyNumberFormat="0" applyFill="0" applyBorder="1" applyAlignment="1" applyProtection="true">
      <alignment horizontal="center" vertical="center" textRotation="0" wrapText="false" shrinkToFit="false"/>
      <protection hidden="false"/>
    </xf>
    <xf xfId="0" fontId="1" numFmtId="0" fillId="0" borderId="43" applyFont="1" applyNumberFormat="0" applyFill="0" applyBorder="1" applyAlignment="1" applyProtection="true">
      <alignment horizontal="center" vertical="center" textRotation="0" wrapText="false" shrinkToFit="false"/>
      <protection hidden="false"/>
    </xf>
    <xf xfId="0" fontId="1" numFmtId="0" fillId="0" borderId="44" applyFont="1" applyNumberFormat="0" applyFill="0" applyBorder="1" applyAlignment="1" applyProtection="true">
      <alignment horizontal="center" vertical="center" textRotation="0" wrapText="false" shrinkToFit="false"/>
      <protection hidden="false"/>
    </xf>
    <xf xfId="0" fontId="1" numFmtId="0" fillId="0" borderId="11" applyFont="1" applyNumberFormat="0" applyFill="0" applyBorder="1" applyAlignment="1" applyProtection="true">
      <alignment horizontal="center" vertical="center" textRotation="0" wrapText="true" shrinkToFit="false"/>
      <protection hidden="false"/>
    </xf>
    <xf xfId="0" fontId="1" numFmtId="0" fillId="0" borderId="10" applyFont="1" applyNumberFormat="0" applyFill="0" applyBorder="1" applyAlignment="1" applyProtection="true">
      <alignment horizontal="center" vertical="center" textRotation="0" wrapText="true" shrinkToFit="false"/>
      <protection hidden="false"/>
    </xf>
    <xf xfId="0" fontId="1" numFmtId="0" fillId="0" borderId="22" applyFont="1" applyNumberFormat="0" applyFill="0" applyBorder="1" applyAlignment="1" applyProtection="true">
      <alignment horizontal="center" vertical="center" textRotation="0" wrapText="true" shrinkToFit="false"/>
      <protection hidden="false"/>
    </xf>
    <xf xfId="0" fontId="3" numFmtId="0" fillId="3" borderId="11" applyFont="1" applyNumberFormat="0" applyFill="1" applyBorder="1" applyAlignment="1" applyProtection="true">
      <alignment horizontal="center" vertical="bottom" textRotation="0" wrapText="false" shrinkToFit="false"/>
      <protection hidden="false"/>
    </xf>
    <xf xfId="0" fontId="3" numFmtId="0" fillId="3" borderId="10" applyFont="1" applyNumberFormat="0" applyFill="1" applyBorder="1" applyAlignment="1" applyProtection="true">
      <alignment horizontal="center" vertical="bottom" textRotation="0" wrapText="false" shrinkToFit="false"/>
      <protection hidden="false"/>
    </xf>
    <xf xfId="0" fontId="3" numFmtId="0" fillId="0" borderId="73" applyFont="1" applyNumberFormat="0" applyFill="0" applyBorder="1" applyAlignment="1" applyProtection="true">
      <alignment horizontal="left" vertical="top" textRotation="0" wrapText="true" shrinkToFit="false"/>
      <protection hidden="false"/>
    </xf>
    <xf xfId="0" fontId="3" numFmtId="0" fillId="0" borderId="6" applyFont="1" applyNumberFormat="0" applyFill="0" applyBorder="1" applyAlignment="1" applyProtection="true">
      <alignment horizontal="left" vertical="top" textRotation="0" wrapText="true" shrinkToFit="false"/>
      <protection hidden="false"/>
    </xf>
    <xf xfId="0" fontId="3" numFmtId="0" fillId="0" borderId="17" applyFont="1" applyNumberFormat="0" applyFill="0" applyBorder="1" applyAlignment="1" applyProtection="true">
      <alignment horizontal="left" vertical="top" textRotation="0" wrapText="true" shrinkToFit="false"/>
      <protection hidden="false"/>
    </xf>
    <xf xfId="0" fontId="3" numFmtId="0" fillId="2" borderId="16" applyFont="1" applyNumberFormat="0" applyFill="1" applyBorder="1" applyAlignment="1" applyProtection="true">
      <alignment horizontal="left" vertical="center" textRotation="0" wrapText="true" shrinkToFit="false"/>
      <protection hidden="false"/>
    </xf>
    <xf xfId="0" fontId="3" numFmtId="0" fillId="2" borderId="14" applyFont="1" applyNumberFormat="0" applyFill="1" applyBorder="1" applyAlignment="1" applyProtection="true">
      <alignment horizontal="left" vertical="center" textRotation="0" wrapText="true" shrinkToFit="false"/>
      <protection hidden="false"/>
    </xf>
    <xf xfId="0" fontId="17" numFmtId="0" fillId="2" borderId="5" applyFont="1" applyNumberFormat="0" applyFill="1" applyBorder="1" applyAlignment="1" applyProtection="true">
      <alignment horizontal="center" vertical="center" textRotation="0" wrapText="false" shrinkToFit="false"/>
      <protection hidden="false"/>
    </xf>
    <xf xfId="0" fontId="17" numFmtId="0" fillId="2" borderId="19" applyFont="1" applyNumberFormat="0" applyFill="1" applyBorder="1" applyAlignment="1" applyProtection="true">
      <alignment horizontal="center" vertical="center" textRotation="0" wrapText="false" shrinkToFit="false"/>
      <protection hidden="false"/>
    </xf>
    <xf xfId="0" fontId="17" numFmtId="0" fillId="2" borderId="39" applyFont="1" applyNumberFormat="0" applyFill="1" applyBorder="1" applyAlignment="1" applyProtection="true">
      <alignment horizontal="center" vertical="center" textRotation="0" wrapText="false" shrinkToFit="false"/>
      <protection hidden="false"/>
    </xf>
    <xf xfId="0" fontId="2" numFmtId="0" fillId="0" borderId="25" applyFont="1" applyNumberFormat="0" applyFill="0" applyBorder="1" applyAlignment="1" applyProtection="true">
      <alignment horizontal="left" vertical="center" textRotation="0" wrapText="true" shrinkToFit="false"/>
      <protection hidden="false"/>
    </xf>
    <xf xfId="0" fontId="2" numFmtId="0" fillId="0" borderId="15" applyFont="1" applyNumberFormat="0" applyFill="0" applyBorder="1" applyAlignment="1" applyProtection="true">
      <alignment horizontal="left" vertical="center" textRotation="0" wrapText="true" shrinkToFit="false"/>
      <protection hidden="false"/>
    </xf>
    <xf xfId="0" fontId="1" numFmtId="0" fillId="2" borderId="5" applyFont="1" applyNumberFormat="0" applyFill="1" applyBorder="1" applyAlignment="1" applyProtection="true">
      <alignment horizontal="center" vertical="center" textRotation="0" wrapText="false" shrinkToFit="false"/>
      <protection hidden="false"/>
    </xf>
    <xf xfId="0" fontId="1" numFmtId="0" fillId="2" borderId="19" applyFont="1" applyNumberFormat="0" applyFill="1" applyBorder="1" applyAlignment="1" applyProtection="true">
      <alignment horizontal="center" vertical="center" textRotation="0" wrapText="false" shrinkToFit="false"/>
      <protection hidden="false"/>
    </xf>
    <xf xfId="0" fontId="1" numFmtId="0" fillId="2" borderId="39" applyFont="1" applyNumberFormat="0" applyFill="1" applyBorder="1" applyAlignment="1" applyProtection="true">
      <alignment horizontal="center" vertical="center" textRotation="0" wrapText="false" shrinkToFit="false"/>
      <protection hidden="false"/>
    </xf>
    <xf xfId="0" fontId="1" numFmtId="0" fillId="0" borderId="4" applyFont="1" applyNumberFormat="0" applyFill="0" applyBorder="1" applyAlignment="1" applyProtection="true">
      <alignment horizontal="general" vertical="center" textRotation="0" wrapText="false" shrinkToFit="false"/>
      <protection hidden="false"/>
    </xf>
    <xf xfId="0" fontId="1" numFmtId="0" fillId="0" borderId="6" applyFont="1" applyNumberFormat="0" applyFill="0" applyBorder="1" applyAlignment="1" applyProtection="true">
      <alignment horizontal="general" vertical="center" textRotation="0" wrapText="false" shrinkToFit="false"/>
      <protection hidden="false"/>
    </xf>
    <xf xfId="0" fontId="1" numFmtId="0" fillId="0" borderId="17" applyFont="1" applyNumberFormat="0" applyFill="0" applyBorder="1" applyAlignment="1" applyProtection="true">
      <alignment horizontal="general" vertical="center" textRotation="0" wrapText="false" shrinkToFit="false"/>
      <protection hidden="false"/>
    </xf>
    <xf xfId="0" fontId="1" numFmtId="0" fillId="0" borderId="5" applyFont="1" applyNumberFormat="0" applyFill="0" applyBorder="1" applyAlignment="1" applyProtection="true">
      <alignment horizontal="general" vertical="center" textRotation="0" wrapText="false" shrinkToFit="false"/>
      <protection hidden="false"/>
    </xf>
    <xf xfId="0" fontId="1" numFmtId="0" fillId="0" borderId="19" applyFont="1" applyNumberFormat="0" applyFill="0" applyBorder="1" applyAlignment="1" applyProtection="true">
      <alignment horizontal="general" vertical="center" textRotation="0" wrapText="false" shrinkToFit="false"/>
      <protection hidden="false"/>
    </xf>
    <xf xfId="0" fontId="1" numFmtId="0" fillId="0" borderId="39" applyFont="1" applyNumberFormat="0" applyFill="0" applyBorder="1" applyAlignment="1" applyProtection="true">
      <alignment horizontal="general" vertical="center" textRotation="0" wrapText="false" shrinkToFit="false"/>
      <protection hidden="false"/>
    </xf>
    <xf xfId="0" fontId="1" numFmtId="0" fillId="2" borderId="19" applyFont="1" applyNumberFormat="0" applyFill="1" applyBorder="1" applyAlignment="1" applyProtection="true">
      <alignment horizontal="center" vertical="bottom" textRotation="0" wrapText="false" shrinkToFit="false"/>
      <protection hidden="false"/>
    </xf>
    <xf xfId="0" fontId="2" numFmtId="0" fillId="0" borderId="16" applyFont="1" applyNumberFormat="0" applyFill="0" applyBorder="1" applyAlignment="1" applyProtection="true">
      <alignment horizontal="left" vertical="center" textRotation="0" wrapText="true" shrinkToFit="false"/>
      <protection hidden="false"/>
    </xf>
    <xf xfId="0" fontId="2" numFmtId="0" fillId="0" borderId="14" applyFont="1" applyNumberFormat="0" applyFill="0" applyBorder="1" applyAlignment="1" applyProtection="true">
      <alignment horizontal="left" vertical="center" textRotation="0" wrapText="true" shrinkToFit="false"/>
      <protection hidden="false"/>
    </xf>
    <xf xfId="0" fontId="1" numFmtId="0" fillId="2" borderId="11" applyFont="1" applyNumberFormat="0" applyFill="1" applyBorder="1" applyAlignment="1" applyProtection="true">
      <alignment horizontal="center" vertical="center" textRotation="0" wrapText="false" shrinkToFit="false"/>
      <protection hidden="false"/>
    </xf>
    <xf xfId="0" fontId="1" numFmtId="0" fillId="2" borderId="10" applyFont="1" applyNumberFormat="0" applyFill="1" applyBorder="1" applyAlignment="1" applyProtection="true">
      <alignment horizontal="center" vertical="center" textRotation="0" wrapText="false" shrinkToFit="false"/>
      <protection hidden="false"/>
    </xf>
    <xf xfId="0" fontId="1" numFmtId="0" fillId="2" borderId="22" applyFont="1" applyNumberFormat="0" applyFill="1" applyBorder="1" applyAlignment="1" applyProtection="true">
      <alignment horizontal="center" vertical="center" textRotation="0" wrapText="false" shrinkToFit="false"/>
      <protection hidden="false"/>
    </xf>
    <xf xfId="0" fontId="1" numFmtId="0" fillId="2" borderId="4" applyFont="1" applyNumberFormat="0" applyFill="1" applyBorder="1" applyAlignment="1" applyProtection="true">
      <alignment horizontal="center" vertical="center" textRotation="0" wrapText="false" shrinkToFit="false"/>
      <protection hidden="false"/>
    </xf>
    <xf xfId="0" fontId="1" numFmtId="0" fillId="2" borderId="6" applyFont="1" applyNumberFormat="0" applyFill="1" applyBorder="1" applyAlignment="1" applyProtection="true">
      <alignment horizontal="center" vertical="center" textRotation="0" wrapText="false" shrinkToFit="false"/>
      <protection hidden="false"/>
    </xf>
    <xf xfId="0" fontId="1" numFmtId="0" fillId="2" borderId="17" applyFont="1" applyNumberFormat="0" applyFill="1" applyBorder="1" applyAlignment="1" applyProtection="true">
      <alignment horizontal="center" vertical="center" textRotation="0" wrapText="false" shrinkToFit="false"/>
      <protection hidden="false"/>
    </xf>
    <xf xfId="0" fontId="0" numFmtId="0" fillId="2" borderId="6" applyFont="0" applyNumberFormat="0" applyFill="1" applyBorder="1" applyAlignment="1" applyProtection="true">
      <alignment horizontal="center" vertical="center" textRotation="0" wrapText="false" shrinkToFit="false"/>
      <protection hidden="false"/>
    </xf>
    <xf xfId="0" fontId="0" numFmtId="0" fillId="2" borderId="17" applyFont="0" applyNumberFormat="0" applyFill="1" applyBorder="1" applyAlignment="1" applyProtection="true">
      <alignment horizontal="center" vertical="center" textRotation="0" wrapText="false" shrinkToFit="false"/>
      <protection hidden="false"/>
    </xf>
    <xf xfId="0" fontId="1" numFmtId="0" fillId="2" borderId="3" applyFont="1" applyNumberFormat="0" applyFill="1" applyBorder="1" applyAlignment="1" applyProtection="true">
      <alignment horizontal="center" vertical="center" textRotation="0" wrapText="false" shrinkToFit="false"/>
      <protection hidden="false"/>
    </xf>
    <xf xfId="0" fontId="1" numFmtId="0" fillId="2" borderId="0" applyFont="1" applyNumberFormat="0" applyFill="1" applyBorder="0" applyAlignment="1" applyProtection="true">
      <alignment horizontal="center" vertical="center" textRotation="0" wrapText="false" shrinkToFit="false"/>
      <protection hidden="false"/>
    </xf>
    <xf xfId="0" fontId="1" numFmtId="0" fillId="2" borderId="7" applyFont="1" applyNumberFormat="0" applyFill="1" applyBorder="1" applyAlignment="1" applyProtection="true">
      <alignment horizontal="center" vertical="center" textRotation="0" wrapText="false" shrinkToFit="false"/>
      <protection hidden="false"/>
    </xf>
    <xf xfId="0" fontId="3" numFmtId="44" fillId="4" borderId="65" applyFont="1" applyNumberFormat="1" applyFill="1" applyBorder="1" applyAlignment="1" applyProtection="true">
      <alignment horizontal="center" vertical="center" textRotation="0" wrapText="false" shrinkToFit="false"/>
      <protection locked="false" hidden="false"/>
    </xf>
    <xf xfId="0" fontId="3" numFmtId="44" fillId="4" borderId="27" applyFont="1" applyNumberFormat="1" applyFill="1" applyBorder="1" applyAlignment="1" applyProtection="true">
      <alignment horizontal="center" vertical="center" textRotation="0" wrapText="false" shrinkToFit="false"/>
      <protection locked="false" hidden="false"/>
    </xf>
    <xf xfId="0" fontId="1" numFmtId="0" fillId="2" borderId="3" applyFont="1" applyNumberFormat="0" applyFill="1" applyBorder="1" applyAlignment="1" applyProtection="true">
      <alignment horizontal="center" vertical="center" textRotation="0" wrapText="false" shrinkToFit="false"/>
      <protection hidden="false"/>
    </xf>
    <xf xfId="0" fontId="1" numFmtId="0" fillId="2" borderId="0" applyFont="1" applyNumberFormat="0" applyFill="1" applyBorder="0" applyAlignment="1" applyProtection="true">
      <alignment horizontal="center" vertical="center" textRotation="0" wrapText="false" shrinkToFit="false"/>
      <protection hidden="false"/>
    </xf>
    <xf xfId="0" fontId="1" numFmtId="0" fillId="2" borderId="7" applyFont="1" applyNumberFormat="0" applyFill="1" applyBorder="1" applyAlignment="1" applyProtection="true">
      <alignment horizontal="center" vertical="center" textRotation="0" wrapText="false" shrinkToFit="false"/>
      <protection hidden="false"/>
    </xf>
    <xf xfId="0" fontId="2" numFmtId="0" fillId="2" borderId="52" applyFont="1" applyNumberFormat="0" applyFill="1" applyBorder="1" applyAlignment="1" applyProtection="true">
      <alignment horizontal="center" vertical="center" textRotation="0" wrapText="true" shrinkToFit="false"/>
      <protection hidden="false"/>
    </xf>
    <xf xfId="0" fontId="2" numFmtId="0" fillId="2" borderId="35" applyFont="1" applyNumberFormat="0" applyFill="1" applyBorder="1" applyAlignment="1" applyProtection="true">
      <alignment horizontal="center" vertical="center" textRotation="0" wrapText="true" shrinkToFit="false"/>
      <protection hidden="false"/>
    </xf>
    <xf xfId="0" fontId="1" numFmtId="0" fillId="3" borderId="11" applyFont="1" applyNumberFormat="0" applyFill="1" applyBorder="1" applyAlignment="1" applyProtection="true">
      <alignment horizontal="center" vertical="bottom" textRotation="0" wrapText="false" shrinkToFit="false"/>
      <protection hidden="false"/>
    </xf>
    <xf xfId="0" fontId="1" numFmtId="0" fillId="3" borderId="10" applyFont="1" applyNumberFormat="0" applyFill="1" applyBorder="1" applyAlignment="1" applyProtection="true">
      <alignment horizontal="center" vertical="bottom" textRotation="0" wrapText="false" shrinkToFit="false"/>
      <protection hidden="false"/>
    </xf>
    <xf xfId="0" fontId="1" numFmtId="0" fillId="3" borderId="22" applyFont="1" applyNumberFormat="0" applyFill="1" applyBorder="1" applyAlignment="1" applyProtection="true">
      <alignment horizontal="center" vertical="bottom" textRotation="0" wrapText="false" shrinkToFit="false"/>
      <protection hidden="false"/>
    </xf>
    <xf xfId="0" fontId="1" numFmtId="0" fillId="2" borderId="4" applyFont="1" applyNumberFormat="0" applyFill="1" applyBorder="1" applyAlignment="1" applyProtection="true">
      <alignment horizontal="center" vertical="center" textRotation="0" wrapText="false" shrinkToFit="false"/>
      <protection hidden="false"/>
    </xf>
    <xf xfId="0" fontId="1" numFmtId="0" fillId="2" borderId="11" applyFont="1" applyNumberFormat="0" applyFill="1" applyBorder="1" applyAlignment="1" applyProtection="true">
      <alignment horizontal="center" vertical="center" textRotation="0" wrapText="true" shrinkToFit="false"/>
      <protection hidden="false"/>
    </xf>
    <xf xfId="0" fontId="1" numFmtId="0" fillId="2" borderId="10" applyFont="1" applyNumberFormat="0" applyFill="1" applyBorder="1" applyAlignment="1" applyProtection="true">
      <alignment horizontal="center" vertical="center" textRotation="0" wrapText="true" shrinkToFit="false"/>
      <protection hidden="false"/>
    </xf>
    <xf xfId="0" fontId="1" numFmtId="0" fillId="2" borderId="22" applyFont="1" applyNumberFormat="0" applyFill="1" applyBorder="1" applyAlignment="1" applyProtection="true">
      <alignment horizontal="center" vertical="center" textRotation="0" wrapText="true" shrinkToFit="false"/>
      <protection hidden="false"/>
    </xf>
    <xf xfId="0" fontId="3" numFmtId="0" fillId="0" borderId="4" applyFont="1" applyNumberFormat="0" applyFill="0" applyBorder="1" applyAlignment="1" applyProtection="true">
      <alignment horizontal="center" vertical="center" textRotation="0" wrapText="false" shrinkToFit="false"/>
      <protection hidden="false"/>
    </xf>
    <xf xfId="0" fontId="3" numFmtId="0" fillId="0" borderId="6" applyFont="1" applyNumberFormat="0" applyFill="0" applyBorder="1" applyAlignment="1" applyProtection="true">
      <alignment horizontal="center" vertical="center" textRotation="0" wrapText="false" shrinkToFit="false"/>
      <protection hidden="false"/>
    </xf>
    <xf xfId="0" fontId="3" numFmtId="0" fillId="0" borderId="17" applyFont="1" applyNumberFormat="0" applyFill="0" applyBorder="1" applyAlignment="1" applyProtection="true">
      <alignment horizontal="center" vertical="center" textRotation="0" wrapText="false" shrinkToFit="false"/>
      <protection hidden="false"/>
    </xf>
    <xf xfId="0" fontId="1" numFmtId="0" fillId="9" borderId="11" applyFont="1" applyNumberFormat="0" applyFill="1" applyBorder="1" applyAlignment="1" applyProtection="true">
      <alignment horizontal="center" vertical="bottom" textRotation="0" wrapText="false" shrinkToFit="false"/>
      <protection hidden="false"/>
    </xf>
    <xf xfId="0" fontId="1" numFmtId="0" fillId="9" borderId="10" applyFont="1" applyNumberFormat="0" applyFill="1" applyBorder="1" applyAlignment="1" applyProtection="true">
      <alignment horizontal="center" vertical="bottom" textRotation="0" wrapText="false" shrinkToFit="false"/>
      <protection hidden="false"/>
    </xf>
    <xf xfId="0" fontId="1" numFmtId="0" fillId="9" borderId="22" applyFont="1" applyNumberFormat="0" applyFill="1" applyBorder="1" applyAlignment="1" applyProtection="true">
      <alignment horizontal="center" vertical="bottom" textRotation="0" wrapText="false" shrinkToFit="false"/>
      <protection hidden="false"/>
    </xf>
    <xf xfId="0" fontId="2" numFmtId="0" fillId="2" borderId="59" applyFont="1" applyNumberFormat="0" applyFill="1" applyBorder="1" applyAlignment="1" applyProtection="true">
      <alignment horizontal="center" vertical="center" textRotation="0" wrapText="true" shrinkToFit="false"/>
      <protection hidden="false"/>
    </xf>
    <xf xfId="0" fontId="2" numFmtId="0" fillId="2" borderId="34" applyFont="1" applyNumberFormat="0" applyFill="1" applyBorder="1" applyAlignment="1" applyProtection="true">
      <alignment horizontal="center" vertical="center" textRotation="0" wrapText="true" shrinkToFit="false"/>
      <protection hidden="false"/>
    </xf>
    <xf xfId="0" fontId="1" numFmtId="0" fillId="3" borderId="10" applyFont="1" applyNumberFormat="0" applyFill="1" applyBorder="1" applyAlignment="1" applyProtection="true">
      <alignment horizontal="center" vertical="center" textRotation="0" wrapText="false" shrinkToFit="false"/>
      <protection hidden="false"/>
    </xf>
    <xf xfId="0" fontId="1" numFmtId="0" fillId="3" borderId="22" applyFont="1" applyNumberFormat="0" applyFill="1" applyBorder="1" applyAlignment="1" applyProtection="true">
      <alignment horizontal="center" vertical="center" textRotation="0" wrapText="false" shrinkToFit="false"/>
      <protection hidden="false"/>
    </xf>
    <xf xfId="0" fontId="3" numFmtId="0" fillId="4" borderId="49" applyFont="1" applyNumberFormat="0" applyFill="1" applyBorder="1" applyAlignment="1" applyProtection="true">
      <alignment horizontal="center" vertical="center" textRotation="0" wrapText="false" shrinkToFit="false"/>
      <protection locked="false" hidden="false"/>
    </xf>
    <xf xfId="0" fontId="3" numFmtId="0" fillId="4" borderId="57" applyFont="1" applyNumberFormat="0" applyFill="1" applyBorder="1" applyAlignment="1" applyProtection="true">
      <alignment horizontal="center" vertical="center" textRotation="0" wrapText="false" shrinkToFit="false"/>
      <protection locked="false" hidden="false"/>
    </xf>
    <xf xfId="0" fontId="3" numFmtId="44" fillId="4" borderId="51" applyFont="1" applyNumberFormat="1" applyFill="1" applyBorder="1" applyAlignment="1" applyProtection="true">
      <alignment horizontal="center" vertical="center" textRotation="0" wrapText="false" shrinkToFit="false"/>
      <protection locked="false" hidden="false"/>
    </xf>
    <xf xfId="0" fontId="3" numFmtId="44" fillId="4" borderId="49" applyFont="1" applyNumberFormat="1" applyFill="1" applyBorder="1" applyAlignment="1" applyProtection="true">
      <alignment horizontal="center" vertical="center" textRotation="0" wrapText="false" shrinkToFit="false"/>
      <protection locked="false" hidden="false"/>
    </xf>
    <xf xfId="0" fontId="3" numFmtId="44" fillId="4" borderId="57" applyFont="1" applyNumberFormat="1" applyFill="1" applyBorder="1" applyAlignment="1" applyProtection="true">
      <alignment horizontal="center" vertical="center" textRotation="0" wrapText="false" shrinkToFit="false"/>
      <protection locked="false" hidden="false"/>
    </xf>
    <xf xfId="0" fontId="3" numFmtId="44" fillId="4" borderId="53" applyFont="1" applyNumberFormat="1" applyFill="1" applyBorder="1" applyAlignment="1" applyProtection="true">
      <alignment horizontal="center" vertical="center" textRotation="0" wrapText="false" shrinkToFit="false"/>
      <protection locked="false" hidden="false"/>
    </xf>
    <xf xfId="0" fontId="3" numFmtId="44" fillId="4" borderId="60" applyFont="1" applyNumberFormat="1" applyFill="1" applyBorder="1" applyAlignment="1" applyProtection="true">
      <alignment horizontal="center" vertical="center" textRotation="0" wrapText="false" shrinkToFit="false"/>
      <protection locked="false" hidden="false"/>
    </xf>
    <xf xfId="0" fontId="1" numFmtId="0" fillId="0" borderId="4" applyFont="1" applyNumberFormat="0" applyFill="0" applyBorder="1" applyAlignment="1" applyProtection="true">
      <alignment horizontal="center" vertical="center" textRotation="0" wrapText="false" shrinkToFit="false"/>
      <protection hidden="false"/>
    </xf>
    <xf xfId="0" fontId="1" numFmtId="0" fillId="0" borderId="6" applyFont="1" applyNumberFormat="0" applyFill="0" applyBorder="1" applyAlignment="1" applyProtection="true">
      <alignment horizontal="center" vertical="center" textRotation="0" wrapText="false" shrinkToFit="false"/>
      <protection hidden="false"/>
    </xf>
    <xf xfId="0" fontId="1" numFmtId="0" fillId="0" borderId="17" applyFont="1" applyNumberFormat="0" applyFill="0" applyBorder="1" applyAlignment="1" applyProtection="true">
      <alignment horizontal="center" vertical="center" textRotation="0" wrapText="false" shrinkToFit="false"/>
      <protection hidden="false"/>
    </xf>
    <xf xfId="0" fontId="1" numFmtId="0" fillId="0" borderId="11" applyFont="1" applyNumberFormat="0" applyFill="0" applyBorder="1" applyAlignment="1" applyProtection="true">
      <alignment horizontal="center" vertical="center" textRotation="0" wrapText="false" shrinkToFit="false"/>
      <protection hidden="false"/>
    </xf>
    <xf xfId="0" fontId="1" numFmtId="0" fillId="0" borderId="10" applyFont="1" applyNumberFormat="0" applyFill="0" applyBorder="1" applyAlignment="1" applyProtection="true">
      <alignment horizontal="center" vertical="center" textRotation="0" wrapText="false" shrinkToFit="false"/>
      <protection hidden="false"/>
    </xf>
    <xf xfId="0" fontId="1" numFmtId="0" fillId="0" borderId="22" applyFont="1" applyNumberFormat="0" applyFill="0" applyBorder="1" applyAlignment="1" applyProtection="true">
      <alignment horizontal="center" vertical="center" textRotation="0" wrapText="false" shrinkToFit="false"/>
      <protection hidden="false"/>
    </xf>
    <xf xfId="0" fontId="1" numFmtId="0" fillId="0" borderId="66" applyFont="1" applyNumberFormat="0" applyFill="0" applyBorder="1" applyAlignment="1" applyProtection="true">
      <alignment horizontal="center" vertical="center" textRotation="0" wrapText="false" shrinkToFit="false"/>
      <protection hidden="false"/>
    </xf>
    <xf xfId="0" fontId="1" numFmtId="0" fillId="0" borderId="43" applyFont="1" applyNumberFormat="0" applyFill="0" applyBorder="1" applyAlignment="1" applyProtection="true">
      <alignment horizontal="center" vertical="center" textRotation="0" wrapText="false" shrinkToFit="false"/>
      <protection hidden="false"/>
    </xf>
    <xf xfId="0" fontId="1" numFmtId="0" fillId="0" borderId="44" applyFont="1" applyNumberFormat="0" applyFill="0" applyBorder="1" applyAlignment="1" applyProtection="true">
      <alignment horizontal="center" vertical="center" textRotation="0" wrapText="false" shrinkToFit="false"/>
      <protection hidden="false"/>
    </xf>
    <xf xfId="0" fontId="1" numFmtId="0" fillId="0" borderId="3" applyFont="1" applyNumberFormat="0" applyFill="0" applyBorder="1" applyAlignment="1" applyProtection="true">
      <alignment horizontal="center" vertical="center" textRotation="0" wrapText="false" shrinkToFit="false"/>
      <protection hidden="false"/>
    </xf>
    <xf xfId="0" fontId="1" numFmtId="0" fillId="0" borderId="0" applyFont="1" applyNumberFormat="0" applyFill="0" applyBorder="0" applyAlignment="1" applyProtection="true">
      <alignment horizontal="center" vertical="center" textRotation="0" wrapText="false" shrinkToFit="false"/>
      <protection hidden="false"/>
    </xf>
    <xf xfId="0" fontId="1" numFmtId="0" fillId="0" borderId="7" applyFont="1" applyNumberFormat="0" applyFill="0" applyBorder="1" applyAlignment="1" applyProtection="true">
      <alignment horizontal="center" vertical="center" textRotation="0" wrapText="false" shrinkToFit="false"/>
      <protection hidden="false"/>
    </xf>
    <xf xfId="0" fontId="1" numFmtId="0" fillId="2" borderId="66" applyFont="1" applyNumberFormat="0" applyFill="1" applyBorder="1" applyAlignment="1" applyProtection="true">
      <alignment horizontal="center" vertical="center" textRotation="0" wrapText="false" shrinkToFit="false"/>
      <protection hidden="false"/>
    </xf>
    <xf xfId="0" fontId="1" numFmtId="0" fillId="2" borderId="43" applyFont="1" applyNumberFormat="0" applyFill="1" applyBorder="1" applyAlignment="1" applyProtection="true">
      <alignment horizontal="center" vertical="center" textRotation="0" wrapText="false" shrinkToFit="false"/>
      <protection hidden="false"/>
    </xf>
    <xf xfId="0" fontId="1" numFmtId="0" fillId="2" borderId="44" applyFont="1" applyNumberFormat="0" applyFill="1" applyBorder="1" applyAlignment="1" applyProtection="true">
      <alignment horizontal="center" vertical="center" textRotation="0" wrapText="false" shrinkToFit="false"/>
      <protection hidden="false"/>
    </xf>
    <xf xfId="0" fontId="0" numFmtId="0" fillId="13" borderId="46" applyFont="0" applyNumberFormat="0" applyFill="1" applyBorder="1" applyAlignment="1" applyProtection="true">
      <alignment horizontal="left" vertical="top" textRotation="0" wrapText="true" shrinkToFit="false"/>
      <protection locked="false" hidden="false"/>
    </xf>
    <xf xfId="0" fontId="0" numFmtId="0" fillId="13" borderId="23" applyFont="0" applyNumberFormat="0" applyFill="1" applyBorder="1" applyAlignment="1" applyProtection="true">
      <alignment horizontal="left" vertical="top" textRotation="0" wrapText="true" shrinkToFit="false"/>
      <protection locked="false" hidden="false"/>
    </xf>
    <xf xfId="0" fontId="0" numFmtId="0" fillId="13" borderId="24" applyFont="0" applyNumberFormat="0" applyFill="1" applyBorder="1" applyAlignment="1" applyProtection="true">
      <alignment horizontal="left" vertical="top" textRotation="0" wrapText="true" shrinkToFit="false"/>
      <protection locked="false" hidden="false"/>
    </xf>
    <xf xfId="0" fontId="0" numFmtId="0" fillId="13" borderId="36" applyFont="0" applyNumberFormat="0" applyFill="1" applyBorder="1" applyAlignment="1" applyProtection="true">
      <alignment horizontal="left" vertical="top" textRotation="0" wrapText="true" shrinkToFit="false"/>
      <protection locked="false" hidden="false"/>
    </xf>
    <xf xfId="0" fontId="0" numFmtId="0" fillId="13" borderId="12" applyFont="0" applyNumberFormat="0" applyFill="1" applyBorder="1" applyAlignment="1" applyProtection="true">
      <alignment horizontal="left" vertical="top" textRotation="0" wrapText="true" shrinkToFit="false"/>
      <protection locked="false" hidden="false"/>
    </xf>
    <xf xfId="0" fontId="0" numFmtId="0" fillId="13" borderId="13" applyFont="0" applyNumberFormat="0" applyFill="1" applyBorder="1" applyAlignment="1" applyProtection="true">
      <alignment horizontal="left" vertical="top" textRotation="0" wrapText="true" shrinkToFit="false"/>
      <protection locked="false" hidden="false"/>
    </xf>
    <xf xfId="0" fontId="0" numFmtId="0" fillId="13" borderId="40" applyFont="0" applyNumberFormat="0" applyFill="1" applyBorder="1" applyAlignment="1" applyProtection="true">
      <alignment horizontal="left" vertical="top" textRotation="0" wrapText="true" shrinkToFit="false"/>
      <protection locked="false" hidden="false"/>
    </xf>
    <xf xfId="0" fontId="0" numFmtId="0" fillId="13" borderId="26" applyFont="0" applyNumberFormat="0" applyFill="1" applyBorder="1" applyAlignment="1" applyProtection="true">
      <alignment horizontal="left" vertical="top" textRotation="0" wrapText="true" shrinkToFit="false"/>
      <protection locked="false" hidden="false"/>
    </xf>
    <xf xfId="0" fontId="0" numFmtId="0" fillId="13" borderId="21" applyFont="0" applyNumberFormat="0" applyFill="1" applyBorder="1" applyAlignment="1" applyProtection="true">
      <alignment horizontal="left" vertical="top" textRotation="0" wrapText="true" shrinkToFit="false"/>
      <protection locked="false" hidden="false"/>
    </xf>
    <xf xfId="0" fontId="0" numFmtId="0" fillId="13" borderId="37" applyFont="0" applyNumberFormat="0" applyFill="1" applyBorder="1" applyAlignment="1" applyProtection="true">
      <alignment horizontal="left" vertical="top" textRotation="0" wrapText="true" shrinkToFit="false"/>
      <protection locked="false" hidden="false"/>
    </xf>
    <xf xfId="0" fontId="0" numFmtId="0" fillId="13" borderId="25" applyFont="0" applyNumberFormat="0" applyFill="1" applyBorder="1" applyAlignment="1" applyProtection="true">
      <alignment horizontal="left" vertical="top" textRotation="0" wrapText="true" shrinkToFit="false"/>
      <protection locked="false" hidden="false"/>
    </xf>
    <xf xfId="0" fontId="0" numFmtId="0" fillId="13" borderId="15" applyFont="0" applyNumberFormat="0" applyFill="1" applyBorder="1" applyAlignment="1" applyProtection="true">
      <alignment horizontal="left" vertical="top" textRotation="0" wrapText="true" shrinkToFit="false"/>
      <protection locked="false" hidden="false"/>
    </xf>
    <xf xfId="0" fontId="1" numFmtId="0" fillId="13" borderId="4" applyFont="1" applyNumberFormat="0" applyFill="1" applyBorder="1" applyAlignment="1" applyProtection="true">
      <alignment horizontal="general" vertical="top" textRotation="0" wrapText="false" shrinkToFit="false"/>
      <protection locked="false" hidden="false"/>
    </xf>
    <xf xfId="0" fontId="1" numFmtId="0" fillId="13" borderId="6" applyFont="1" applyNumberFormat="0" applyFill="1" applyBorder="1" applyAlignment="1" applyProtection="true">
      <alignment horizontal="general" vertical="top" textRotation="0" wrapText="false" shrinkToFit="false"/>
      <protection locked="false" hidden="false"/>
    </xf>
    <xf xfId="0" fontId="1" numFmtId="0" fillId="13" borderId="17" applyFont="1" applyNumberFormat="0" applyFill="1" applyBorder="1" applyAlignment="1" applyProtection="true">
      <alignment horizontal="general" vertical="top" textRotation="0" wrapText="false" shrinkToFit="false"/>
      <protection locked="false" hidden="false"/>
    </xf>
    <xf xfId="0" fontId="1" numFmtId="0" fillId="13" borderId="5" applyFont="1" applyNumberFormat="0" applyFill="1" applyBorder="1" applyAlignment="1" applyProtection="true">
      <alignment horizontal="general" vertical="top" textRotation="0" wrapText="false" shrinkToFit="false"/>
      <protection locked="false" hidden="false"/>
    </xf>
    <xf xfId="0" fontId="1" numFmtId="0" fillId="13" borderId="19" applyFont="1" applyNumberFormat="0" applyFill="1" applyBorder="1" applyAlignment="1" applyProtection="true">
      <alignment horizontal="general" vertical="top" textRotation="0" wrapText="false" shrinkToFit="false"/>
      <protection locked="false" hidden="false"/>
    </xf>
    <xf xfId="0" fontId="1" numFmtId="0" fillId="13" borderId="39" applyFont="1" applyNumberFormat="0" applyFill="1" applyBorder="1" applyAlignment="1" applyProtection="true">
      <alignment horizontal="general" vertical="top" textRotation="0" wrapText="false" shrinkToFit="false"/>
      <protection locked="false" hidden="false"/>
    </xf>
    <xf xfId="0" fontId="1" numFmtId="0" fillId="13" borderId="4" applyFont="1" applyNumberFormat="0" applyFill="1" applyBorder="1" applyAlignment="1" applyProtection="true">
      <alignment horizontal="left" vertical="top" textRotation="0" wrapText="false" shrinkToFit="false"/>
      <protection locked="false" hidden="false"/>
    </xf>
    <xf xfId="0" fontId="1" numFmtId="0" fillId="13" borderId="6" applyFont="1" applyNumberFormat="0" applyFill="1" applyBorder="1" applyAlignment="1" applyProtection="true">
      <alignment horizontal="left" vertical="top" textRotation="0" wrapText="false" shrinkToFit="false"/>
      <protection locked="false" hidden="false"/>
    </xf>
    <xf xfId="0" fontId="1" numFmtId="0" fillId="13" borderId="17" applyFont="1" applyNumberFormat="0" applyFill="1" applyBorder="1" applyAlignment="1" applyProtection="true">
      <alignment horizontal="left" vertical="top" textRotation="0" wrapText="false" shrinkToFit="false"/>
      <protection locked="false" hidden="false"/>
    </xf>
    <xf xfId="0" fontId="1" numFmtId="0" fillId="13" borderId="5" applyFont="1" applyNumberFormat="0" applyFill="1" applyBorder="1" applyAlignment="1" applyProtection="true">
      <alignment horizontal="left" vertical="top" textRotation="0" wrapText="false" shrinkToFit="false"/>
      <protection locked="false" hidden="false"/>
    </xf>
    <xf xfId="0" fontId="1" numFmtId="0" fillId="13" borderId="19" applyFont="1" applyNumberFormat="0" applyFill="1" applyBorder="1" applyAlignment="1" applyProtection="true">
      <alignment horizontal="left" vertical="top" textRotation="0" wrapText="false" shrinkToFit="false"/>
      <protection locked="false" hidden="false"/>
    </xf>
    <xf xfId="0" fontId="1" numFmtId="0" fillId="13" borderId="39" applyFont="1" applyNumberFormat="0" applyFill="1" applyBorder="1" applyAlignment="1" applyProtection="true">
      <alignment horizontal="left" vertical="top" textRotation="0" wrapText="false" shrinkToFit="false"/>
      <protection locked="false" hidden="false"/>
    </xf>
    <xf xfId="0" fontId="26" numFmtId="0" fillId="2" borderId="4" applyFont="1" applyNumberFormat="0" applyFill="1" applyBorder="1" applyAlignment="1" applyProtection="true">
      <alignment horizontal="center" vertical="bottom" textRotation="0" wrapText="false" shrinkToFit="false"/>
      <protection hidden="false"/>
    </xf>
    <xf xfId="0" fontId="26" numFmtId="0" fillId="2" borderId="6" applyFont="1" applyNumberFormat="0" applyFill="1" applyBorder="1" applyAlignment="1" applyProtection="true">
      <alignment horizontal="center" vertical="bottom" textRotation="0" wrapText="false" shrinkToFit="false"/>
      <protection hidden="false"/>
    </xf>
    <xf xfId="0" fontId="26" numFmtId="0" fillId="2" borderId="17" applyFont="1" applyNumberFormat="0" applyFill="1" applyBorder="1" applyAlignment="1" applyProtection="true">
      <alignment horizontal="center" vertical="bottom" textRotation="0" wrapText="false" shrinkToFit="false"/>
      <protection hidden="false"/>
    </xf>
    <xf xfId="0" fontId="5" numFmtId="0" fillId="2" borderId="3" applyFont="1" applyNumberFormat="0" applyFill="1" applyBorder="1" applyAlignment="1" applyProtection="true">
      <alignment horizontal="center" vertical="bottom" textRotation="0" wrapText="false" shrinkToFit="false"/>
      <protection hidden="false"/>
    </xf>
    <xf xfId="0" fontId="5" numFmtId="0" fillId="2" borderId="7" applyFont="1" applyNumberFormat="0" applyFill="1" applyBorder="1" applyAlignment="1" applyProtection="true">
      <alignment horizontal="center" vertical="bottom" textRotation="0" wrapText="false" shrinkToFit="false"/>
      <protection hidden="false"/>
    </xf>
    <xf xfId="0" fontId="1" numFmtId="0" fillId="4" borderId="3" applyFont="1" applyNumberFormat="0" applyFill="1" applyBorder="1" applyAlignment="1" applyProtection="true">
      <alignment horizontal="center" vertical="bottom" textRotation="0" wrapText="false" shrinkToFit="false"/>
      <protection locked="false" hidden="false"/>
    </xf>
    <xf xfId="0" fontId="1" numFmtId="0" fillId="4" borderId="7" applyFont="1" applyNumberFormat="0" applyFill="1" applyBorder="1" applyAlignment="1" applyProtection="true">
      <alignment horizontal="center" vertical="bottom" textRotation="0" wrapText="false" shrinkToFit="false"/>
      <protection locked="false" hidden="false"/>
    </xf>
    <xf xfId="0" fontId="1" numFmtId="0" fillId="4" borderId="39" applyFont="1" applyNumberFormat="0" applyFill="1" applyBorder="1" applyAlignment="1" applyProtection="true">
      <alignment horizontal="center" vertical="bottom" textRotation="0" wrapText="false" shrinkToFit="false"/>
      <protection locked="false" hidden="false"/>
    </xf>
    <xf xfId="0" fontId="1" numFmtId="0" fillId="3" borderId="10" applyFont="1" applyNumberFormat="0" applyFill="1" applyBorder="1" applyAlignment="1" applyProtection="true">
      <alignment horizontal="center" vertical="bottom" textRotation="0" wrapText="false" shrinkToFit="false"/>
      <protection hidden="false"/>
    </xf>
    <xf xfId="0" fontId="1" numFmtId="0" fillId="3" borderId="22" applyFont="1" applyNumberFormat="0" applyFill="1" applyBorder="1" applyAlignment="1" applyProtection="true">
      <alignment horizontal="center" vertical="bottom" textRotation="0" wrapText="false" shrinkToFit="false"/>
      <protection hidden="false"/>
    </xf>
    <xf xfId="0" fontId="3" numFmtId="0" fillId="2" borderId="6" applyFont="1" applyNumberFormat="0" applyFill="1" applyBorder="1" applyAlignment="1" applyProtection="true">
      <alignment horizontal="center" vertical="center" textRotation="0" wrapText="true" shrinkToFit="false"/>
      <protection hidden="false"/>
    </xf>
    <xf xfId="0" fontId="3" numFmtId="0" fillId="2" borderId="17" applyFont="1" applyNumberFormat="0" applyFill="1" applyBorder="1" applyAlignment="1" applyProtection="true">
      <alignment horizontal="center" vertical="center" textRotation="0" wrapText="true" shrinkToFit="false"/>
      <protection hidden="false"/>
    </xf>
    <xf xfId="0" fontId="1" numFmtId="0" fillId="3" borderId="11" applyFont="1" applyNumberFormat="0" applyFill="1" applyBorder="1" applyAlignment="1" applyProtection="true">
      <alignment horizontal="center" vertical="bottom" textRotation="0" wrapText="false" shrinkToFit="false"/>
      <protection hidden="false"/>
    </xf>
    <xf xfId="0" fontId="1" numFmtId="0" fillId="3" borderId="10" applyFont="1" applyNumberFormat="0" applyFill="1" applyBorder="1" applyAlignment="1" applyProtection="true">
      <alignment horizontal="center" vertical="bottom" textRotation="0" wrapText="false" shrinkToFit="false"/>
      <protection hidden="false"/>
    </xf>
    <xf xfId="0" fontId="0" numFmtId="0" fillId="13" borderId="11" applyFont="0" applyNumberFormat="0" applyFill="1" applyBorder="1" applyAlignment="1" applyProtection="true">
      <alignment horizontal="left" vertical="top" textRotation="0" wrapText="true" shrinkToFit="false"/>
      <protection locked="false" hidden="false"/>
    </xf>
    <xf xfId="0" fontId="0" numFmtId="0" fillId="13" borderId="10" applyFont="0" applyNumberFormat="0" applyFill="1" applyBorder="1" applyAlignment="1" applyProtection="true">
      <alignment horizontal="left" vertical="top" textRotation="0" wrapText="true" shrinkToFit="false"/>
      <protection locked="false" hidden="false"/>
    </xf>
    <xf xfId="0" fontId="0" numFmtId="0" fillId="13" borderId="22" applyFont="0" applyNumberFormat="0" applyFill="1" applyBorder="1" applyAlignment="1" applyProtection="true">
      <alignment horizontal="left" vertical="top" textRotation="0" wrapText="true" shrinkToFit="false"/>
      <protection locked="false" hidden="false"/>
    </xf>
    <xf xfId="0" fontId="27" numFmtId="0" fillId="13" borderId="4" applyFont="1" applyNumberFormat="0" applyFill="1" applyBorder="1" applyAlignment="1" applyProtection="true">
      <alignment horizontal="left" vertical="top" textRotation="0" wrapText="true" shrinkToFit="false"/>
      <protection locked="false" hidden="false"/>
    </xf>
    <xf xfId="0" fontId="27" numFmtId="0" fillId="13" borderId="6" applyFont="1" applyNumberFormat="0" applyFill="1" applyBorder="1" applyAlignment="1" applyProtection="true">
      <alignment horizontal="left" vertical="top" textRotation="0" wrapText="true" shrinkToFit="false"/>
      <protection locked="false" hidden="false"/>
    </xf>
    <xf xfId="0" fontId="27" numFmtId="0" fillId="13" borderId="17" applyFont="1" applyNumberFormat="0" applyFill="1" applyBorder="1" applyAlignment="1" applyProtection="true">
      <alignment horizontal="left" vertical="top" textRotation="0" wrapText="true" shrinkToFit="false"/>
      <protection locked="false" hidden="false"/>
    </xf>
    <xf xfId="0" fontId="27" numFmtId="0" fillId="13" borderId="3" applyFont="1" applyNumberFormat="0" applyFill="1" applyBorder="1" applyAlignment="1" applyProtection="true">
      <alignment horizontal="left" vertical="top" textRotation="0" wrapText="true" shrinkToFit="false"/>
      <protection locked="false" hidden="false"/>
    </xf>
    <xf xfId="0" fontId="27" numFmtId="0" fillId="13" borderId="0" applyFont="1" applyNumberFormat="0" applyFill="1" applyBorder="0" applyAlignment="1" applyProtection="true">
      <alignment horizontal="left" vertical="top" textRotation="0" wrapText="true" shrinkToFit="false"/>
      <protection locked="false" hidden="false"/>
    </xf>
    <xf xfId="0" fontId="27" numFmtId="0" fillId="13" borderId="7" applyFont="1" applyNumberFormat="0" applyFill="1" applyBorder="1" applyAlignment="1" applyProtection="true">
      <alignment horizontal="left" vertical="top" textRotation="0" wrapText="true" shrinkToFit="false"/>
      <protection locked="false" hidden="false"/>
    </xf>
    <xf xfId="0" fontId="27" numFmtId="0" fillId="13" borderId="5" applyFont="1" applyNumberFormat="0" applyFill="1" applyBorder="1" applyAlignment="1" applyProtection="true">
      <alignment horizontal="left" vertical="top" textRotation="0" wrapText="true" shrinkToFit="false"/>
      <protection locked="false" hidden="false"/>
    </xf>
    <xf xfId="0" fontId="27" numFmtId="0" fillId="13" borderId="19" applyFont="1" applyNumberFormat="0" applyFill="1" applyBorder="1" applyAlignment="1" applyProtection="true">
      <alignment horizontal="left" vertical="top" textRotation="0" wrapText="true" shrinkToFit="false"/>
      <protection locked="false" hidden="false"/>
    </xf>
    <xf xfId="0" fontId="27" numFmtId="0" fillId="13" borderId="39" applyFont="1" applyNumberFormat="0" applyFill="1" applyBorder="1" applyAlignment="1" applyProtection="true">
      <alignment horizontal="left" vertical="top" textRotation="0" wrapText="true" shrinkToFit="false"/>
      <protection locked="false" hidden="false"/>
    </xf>
    <xf xfId="0" fontId="1" numFmtId="0" fillId="4" borderId="3" applyFont="1" applyNumberFormat="0" applyFill="1" applyBorder="1" applyAlignment="1" applyProtection="true">
      <alignment horizontal="center" vertical="bottom" textRotation="0" wrapText="false" shrinkToFit="false"/>
      <protection locked="false" hidden="false"/>
    </xf>
    <xf xfId="0" fontId="1" numFmtId="0" fillId="4" borderId="7" applyFont="1" applyNumberFormat="0" applyFill="1" applyBorder="1" applyAlignment="1" applyProtection="true">
      <alignment horizontal="center" vertical="bottom" textRotation="0" wrapText="false" shrinkToFit="false"/>
      <protection locked="false" hidden="false"/>
    </xf>
    <xf xfId="0" fontId="2" numFmtId="0" fillId="0" borderId="58" applyFont="1" applyNumberFormat="0" applyFill="0" applyBorder="1" applyAlignment="1" applyProtection="true">
      <alignment horizontal="left" vertical="center" textRotation="0" wrapText="true" shrinkToFit="false"/>
      <protection hidden="false"/>
    </xf>
    <xf xfId="0" fontId="2" numFmtId="0" fillId="0" borderId="53" applyFont="1" applyNumberFormat="0" applyFill="0" applyBorder="1" applyAlignment="1" applyProtection="true">
      <alignment horizontal="left" vertical="center" textRotation="0" wrapText="true" shrinkToFit="false"/>
      <protection hidden="false"/>
    </xf>
    <xf xfId="0" fontId="2" numFmtId="0" fillId="0" borderId="60" applyFont="1" applyNumberFormat="0" applyFill="0" applyBorder="1" applyAlignment="1" applyProtection="true">
      <alignment horizontal="left" vertical="center" textRotation="0" wrapText="true" shrinkToFit="false"/>
      <protection hidden="false"/>
    </xf>
    <xf xfId="0" fontId="2" numFmtId="0" fillId="2" borderId="37" applyFont="1" applyNumberFormat="0" applyFill="1" applyBorder="1" applyAlignment="1" applyProtection="true">
      <alignment horizontal="left" vertical="center" textRotation="0" wrapText="false" shrinkToFit="false"/>
      <protection hidden="false"/>
    </xf>
    <xf xfId="0" fontId="2" numFmtId="0" fillId="2" borderId="25" applyFont="1" applyNumberFormat="0" applyFill="1" applyBorder="1" applyAlignment="1" applyProtection="true">
      <alignment horizontal="left" vertical="center" textRotation="0" wrapText="false" shrinkToFit="false"/>
      <protection hidden="false"/>
    </xf>
    <xf xfId="0" fontId="2" numFmtId="0" fillId="2" borderId="25" applyFont="1" applyNumberFormat="0" applyFill="1" applyBorder="1" applyAlignment="1" applyProtection="true">
      <alignment horizontal="left" vertical="center" textRotation="0" wrapText="true" shrinkToFit="false"/>
      <protection hidden="false"/>
    </xf>
    <xf xfId="0" fontId="2" numFmtId="0" fillId="2" borderId="15" applyFont="1" applyNumberFormat="0" applyFill="1" applyBorder="1" applyAlignment="1" applyProtection="true">
      <alignment horizontal="left" vertical="center" textRotation="0" wrapText="true" shrinkToFit="false"/>
      <protection hidden="false"/>
    </xf>
    <xf xfId="0" fontId="1" numFmtId="0" fillId="2" borderId="3" applyFont="1" applyNumberFormat="0" applyFill="1" applyBorder="1" applyAlignment="1" applyProtection="true">
      <alignment horizontal="center" vertical="top" textRotation="0" wrapText="true" shrinkToFit="false"/>
      <protection hidden="false"/>
    </xf>
    <xf xfId="0" fontId="1" numFmtId="0" fillId="2" borderId="0" applyFont="1" applyNumberFormat="0" applyFill="1" applyBorder="0" applyAlignment="1" applyProtection="true">
      <alignment horizontal="center" vertical="top" textRotation="0" wrapText="true" shrinkToFit="false"/>
      <protection hidden="false"/>
    </xf>
    <xf xfId="0" fontId="1" numFmtId="0" fillId="2" borderId="7" applyFont="1" applyNumberFormat="0" applyFill="1" applyBorder="1" applyAlignment="1" applyProtection="true">
      <alignment horizontal="center" vertical="top" textRotation="0" wrapText="true" shrinkToFit="false"/>
      <protection hidden="false"/>
    </xf>
    <xf xfId="0" fontId="2" numFmtId="0" fillId="2" borderId="18" applyFont="1" applyNumberFormat="0" applyFill="1" applyBorder="1" applyAlignment="1" applyProtection="true">
      <alignment horizontal="left" vertical="center" textRotation="0" wrapText="false" shrinkToFit="false"/>
      <protection hidden="false"/>
    </xf>
    <xf xfId="0" fontId="2" numFmtId="0" fillId="2" borderId="16" applyFont="1" applyNumberFormat="0" applyFill="1" applyBorder="1" applyAlignment="1" applyProtection="true">
      <alignment horizontal="left" vertical="center" textRotation="0" wrapText="false" shrinkToFit="false"/>
      <protection hidden="false"/>
    </xf>
    <xf xfId="0" fontId="2" numFmtId="14" fillId="2" borderId="25" applyFont="1" applyNumberFormat="1" applyFill="1" applyBorder="1" applyAlignment="1" applyProtection="true">
      <alignment horizontal="center" vertical="center" textRotation="0" wrapText="true" shrinkToFit="false"/>
      <protection hidden="false"/>
    </xf>
    <xf xfId="0" fontId="2" numFmtId="14" fillId="2" borderId="15" applyFont="1" applyNumberFormat="1" applyFill="1" applyBorder="1" applyAlignment="1" applyProtection="true">
      <alignment horizontal="center" vertical="center" textRotation="0" wrapText="true" shrinkToFit="false"/>
      <protection hidden="false"/>
    </xf>
    <xf xfId="0" fontId="2" numFmtId="0" fillId="2" borderId="59" applyFont="1" applyNumberFormat="0" applyFill="1" applyBorder="1" applyAlignment="1" applyProtection="true">
      <alignment horizontal="left" vertical="center" textRotation="0" wrapText="false" shrinkToFit="false"/>
      <protection hidden="false"/>
    </xf>
    <xf xfId="0" fontId="2" numFmtId="0" fillId="2" borderId="34" applyFont="1" applyNumberFormat="0" applyFill="1" applyBorder="1" applyAlignment="1" applyProtection="true">
      <alignment horizontal="left" vertical="center" textRotation="0" wrapText="false" shrinkToFit="false"/>
      <protection hidden="false"/>
    </xf>
    <xf xfId="0" fontId="2" numFmtId="0" fillId="2" borderId="66" applyFont="1" applyNumberFormat="0" applyFill="1" applyBorder="1" applyAlignment="1" applyProtection="true">
      <alignment horizontal="left" vertical="center" textRotation="0" wrapText="false" shrinkToFit="false"/>
      <protection hidden="false"/>
    </xf>
    <xf xfId="0" fontId="2" numFmtId="0" fillId="2" borderId="43" applyFont="1" applyNumberFormat="0" applyFill="1" applyBorder="1" applyAlignment="1" applyProtection="true">
      <alignment horizontal="left" vertical="center" textRotation="0" wrapText="false" shrinkToFit="false"/>
      <protection hidden="false"/>
    </xf>
    <xf xfId="0" fontId="2" numFmtId="0" fillId="2" borderId="43" applyFont="1" applyNumberFormat="0" applyFill="1" applyBorder="1" applyAlignment="1" applyProtection="true">
      <alignment horizontal="left" vertical="center" textRotation="0" wrapText="true" shrinkToFit="false"/>
      <protection hidden="false"/>
    </xf>
    <xf xfId="0" fontId="2" numFmtId="0" fillId="2" borderId="44" applyFont="1" applyNumberFormat="0" applyFill="1" applyBorder="1" applyAlignment="1" applyProtection="true">
      <alignment horizontal="left" vertical="center" textRotation="0" wrapText="true" shrinkToFit="false"/>
      <protection hidden="false"/>
    </xf>
    <xf xfId="0" fontId="2" numFmtId="0" fillId="2" borderId="40" applyFont="1" applyNumberFormat="0" applyFill="1" applyBorder="1" applyAlignment="1" applyProtection="true">
      <alignment horizontal="left" vertical="center" textRotation="0" wrapText="false" shrinkToFit="false"/>
      <protection hidden="false"/>
    </xf>
    <xf xfId="0" fontId="2" numFmtId="0" fillId="2" borderId="26" applyFont="1" applyNumberFormat="0" applyFill="1" applyBorder="1" applyAlignment="1" applyProtection="true">
      <alignment horizontal="left" vertical="center" textRotation="0" wrapText="false" shrinkToFit="false"/>
      <protection hidden="false"/>
    </xf>
    <xf xfId="0" fontId="2" numFmtId="0" fillId="2" borderId="26" applyFont="1" applyNumberFormat="0" applyFill="1" applyBorder="1" applyAlignment="1" applyProtection="true">
      <alignment horizontal="left" vertical="center" textRotation="0" wrapText="true" shrinkToFit="false"/>
      <protection hidden="false"/>
    </xf>
    <xf xfId="0" fontId="2" numFmtId="0" fillId="2" borderId="21" applyFont="1" applyNumberFormat="0" applyFill="1" applyBorder="1" applyAlignment="1" applyProtection="true">
      <alignment horizontal="left" vertical="center" textRotation="0" wrapText="true" shrinkToFit="false"/>
      <protection hidden="false"/>
    </xf>
    <xf xfId="0" fontId="3" numFmtId="0" fillId="2" borderId="4" applyFont="1" applyNumberFormat="0" applyFill="1" applyBorder="1" applyAlignment="1" applyProtection="true">
      <alignment horizontal="center" vertical="center" textRotation="0" wrapText="false" shrinkToFit="false"/>
      <protection hidden="false"/>
    </xf>
    <xf xfId="0" fontId="4" numFmtId="0" fillId="2" borderId="6" applyFont="1" applyNumberFormat="0" applyFill="1" applyBorder="1" applyAlignment="1" applyProtection="true">
      <alignment horizontal="center" vertical="center" textRotation="0" wrapText="false" shrinkToFit="false"/>
      <protection hidden="false"/>
    </xf>
    <xf xfId="0" fontId="4" numFmtId="0" fillId="2" borderId="17" applyFont="1" applyNumberFormat="0" applyFill="1" applyBorder="1" applyAlignment="1" applyProtection="true">
      <alignment horizontal="center" vertical="center" textRotation="0" wrapText="false" shrinkToFit="false"/>
      <protection hidden="false"/>
    </xf>
    <xf xfId="0" fontId="3" numFmtId="0" fillId="0" borderId="6" applyFont="1" applyNumberFormat="0" applyFill="0" applyBorder="1" applyAlignment="1" applyProtection="true">
      <alignment horizontal="center" vertical="center" textRotation="0" wrapText="true" shrinkToFit="false"/>
      <protection hidden="false"/>
    </xf>
    <xf xfId="0" fontId="3" numFmtId="0" fillId="0" borderId="17" applyFont="1" applyNumberFormat="0" applyFill="0" applyBorder="1" applyAlignment="1" applyProtection="true">
      <alignment horizontal="center" vertical="center" textRotation="0" wrapText="true" shrinkToFit="false"/>
      <protection hidden="false"/>
    </xf>
    <xf xfId="0" fontId="2" numFmtId="0" fillId="2" borderId="18" applyFont="1" applyNumberFormat="0" applyFill="1" applyBorder="1" applyAlignment="1" applyProtection="true">
      <alignment horizontal="left" vertical="center" textRotation="0" wrapText="true" shrinkToFit="false"/>
      <protection hidden="false"/>
    </xf>
    <xf xfId="0" fontId="2" numFmtId="0" fillId="2" borderId="16" applyFont="1" applyNumberFormat="0" applyFill="1" applyBorder="1" applyAlignment="1" applyProtection="true">
      <alignment horizontal="left" vertical="center" textRotation="0" wrapText="true" shrinkToFit="false"/>
      <protection hidden="false"/>
    </xf>
    <xf xfId="0" fontId="2" numFmtId="0" fillId="2" borderId="15" applyFont="1" applyNumberFormat="0" applyFill="1" applyBorder="1" applyAlignment="1" applyProtection="true">
      <alignment horizontal="left" vertical="center" textRotation="0" wrapText="false" shrinkToFit="false"/>
      <protection hidden="false"/>
    </xf>
    <xf xfId="0" fontId="2" numFmtId="0" fillId="0" borderId="16" applyFont="1" applyNumberFormat="0" applyFill="0" applyBorder="1" applyAlignment="1" applyProtection="true">
      <alignment horizontal="left" vertical="center" textRotation="0" wrapText="false" shrinkToFit="false"/>
      <protection hidden="false"/>
    </xf>
    <xf xfId="0" fontId="2" numFmtId="0" fillId="0" borderId="14" applyFont="1" applyNumberFormat="0" applyFill="0" applyBorder="1" applyAlignment="1" applyProtection="true">
      <alignment horizontal="left" vertical="center" textRotation="0" wrapText="false" shrinkToFit="false"/>
      <protection hidden="false"/>
    </xf>
    <xf xfId="0" fontId="1" numFmtId="0" fillId="2" borderId="6" applyFont="1" applyNumberFormat="0" applyFill="1" applyBorder="1" applyAlignment="1" applyProtection="true">
      <alignment horizontal="center" vertical="top" textRotation="0" wrapText="true" shrinkToFit="false"/>
      <protection hidden="false"/>
    </xf>
    <xf xfId="0" fontId="1" numFmtId="0" fillId="2" borderId="17" applyFont="1" applyNumberFormat="0" applyFill="1" applyBorder="1" applyAlignment="1" applyProtection="true">
      <alignment horizontal="center" vertical="top" textRotation="0" wrapText="true" shrinkToFit="false"/>
      <protection hidden="false"/>
    </xf>
    <xf xfId="0" fontId="3" numFmtId="0" fillId="2" borderId="6" applyFont="1" applyNumberFormat="0" applyFill="1" applyBorder="1" applyAlignment="1" applyProtection="true">
      <alignment horizontal="center" vertical="top" textRotation="0" wrapText="true" shrinkToFit="false"/>
      <protection hidden="false"/>
    </xf>
    <xf xfId="0" fontId="3" numFmtId="0" fillId="2" borderId="17" applyFont="1" applyNumberFormat="0" applyFill="1" applyBorder="1" applyAlignment="1" applyProtection="true">
      <alignment horizontal="center" vertical="top" textRotation="0" wrapText="true" shrinkToFit="false"/>
      <protection hidden="false"/>
    </xf>
    <xf xfId="0" fontId="3" numFmtId="0" fillId="2" borderId="3" applyFont="1" applyNumberFormat="0" applyFill="1" applyBorder="1" applyAlignment="1" applyProtection="true">
      <alignment horizontal="center" vertical="center" textRotation="0" wrapText="true" shrinkToFit="false"/>
      <protection hidden="false"/>
    </xf>
    <xf xfId="0" fontId="3" numFmtId="0" fillId="2" borderId="0" applyFont="1" applyNumberFormat="0" applyFill="1" applyBorder="0" applyAlignment="1" applyProtection="true">
      <alignment horizontal="center" vertical="center" textRotation="0" wrapText="true" shrinkToFit="false"/>
      <protection hidden="false"/>
    </xf>
    <xf xfId="0" fontId="3" numFmtId="0" fillId="2" borderId="7" applyFont="1" applyNumberFormat="0" applyFill="1" applyBorder="1" applyAlignment="1" applyProtection="true">
      <alignment horizontal="center" vertical="center" textRotation="0" wrapText="true" shrinkToFit="false"/>
      <protection hidden="false"/>
    </xf>
    <xf xfId="0" fontId="2" numFmtId="14" fillId="2" borderId="12" applyFont="1" applyNumberFormat="1" applyFill="1" applyBorder="1" applyAlignment="1" applyProtection="true">
      <alignment horizontal="center" vertical="center" textRotation="0" wrapText="true" shrinkToFit="false"/>
      <protection hidden="false"/>
    </xf>
    <xf xfId="0" fontId="2" numFmtId="14" fillId="2" borderId="13" applyFont="1" applyNumberFormat="1" applyFill="1" applyBorder="1" applyAlignment="1" applyProtection="true">
      <alignment horizontal="center" vertical="center" textRotation="0" wrapText="true" shrinkToFit="false"/>
      <protection hidden="false"/>
    </xf>
    <xf xfId="0" fontId="2" numFmtId="0" fillId="2" borderId="61" applyFont="1" applyNumberFormat="0" applyFill="1" applyBorder="1" applyAlignment="1" applyProtection="true">
      <alignment horizontal="left" vertical="center" textRotation="0" wrapText="true" shrinkToFit="false"/>
      <protection hidden="false"/>
    </xf>
    <xf xfId="0" fontId="2" numFmtId="0" fillId="2" borderId="65" applyFont="1" applyNumberFormat="0" applyFill="1" applyBorder="1" applyAlignment="1" applyProtection="true">
      <alignment horizontal="left" vertical="center" textRotation="0" wrapText="true" shrinkToFit="false"/>
      <protection hidden="false"/>
    </xf>
    <xf xfId="0" fontId="2" numFmtId="0" fillId="2" borderId="27" applyFont="1" applyNumberFormat="0" applyFill="1" applyBorder="1" applyAlignment="1" applyProtection="true">
      <alignment horizontal="left" vertical="center" textRotation="0" wrapText="true" shrinkToFit="false"/>
      <protection hidden="false"/>
    </xf>
    <xf xfId="0" fontId="2" numFmtId="0" fillId="2" borderId="18" applyFont="1" applyNumberFormat="0" applyFill="1" applyBorder="1" applyAlignment="1" applyProtection="true">
      <alignment horizontal="center" vertical="center" textRotation="0" wrapText="true" shrinkToFit="false"/>
      <protection hidden="false"/>
    </xf>
    <xf xfId="0" fontId="2" numFmtId="0" fillId="2" borderId="16" applyFont="1" applyNumberFormat="0" applyFill="1" applyBorder="1" applyAlignment="1" applyProtection="true">
      <alignment horizontal="center" vertical="center" textRotation="0" wrapText="true" shrinkToFit="false"/>
      <protection hidden="false"/>
    </xf>
    <xf xfId="0" fontId="2" numFmtId="0" fillId="2" borderId="14" applyFont="1" applyNumberFormat="0" applyFill="1" applyBorder="1" applyAlignment="1" applyProtection="true">
      <alignment horizontal="center" vertical="center" textRotation="0" wrapText="true" shrinkToFit="false"/>
      <protection hidden="false"/>
    </xf>
    <xf xfId="0" fontId="1" numFmtId="0" fillId="2" borderId="5" applyFont="1" applyNumberFormat="0" applyFill="1" applyBorder="1" applyAlignment="1" applyProtection="true">
      <alignment horizontal="center" vertical="bottom" textRotation="0" wrapText="false" shrinkToFit="false"/>
      <protection hidden="false"/>
    </xf>
    <xf xfId="0" fontId="1" numFmtId="0" fillId="2" borderId="19" applyFont="1" applyNumberFormat="0" applyFill="1" applyBorder="1" applyAlignment="1" applyProtection="true">
      <alignment horizontal="center" vertical="bottom" textRotation="0" wrapText="false" shrinkToFit="false"/>
      <protection hidden="false"/>
    </xf>
    <xf xfId="0" fontId="1" numFmtId="0" fillId="2" borderId="39" applyFont="1" applyNumberFormat="0" applyFill="1" applyBorder="1" applyAlignment="1" applyProtection="true">
      <alignment horizontal="center" vertical="bottom" textRotation="0" wrapText="false" shrinkToFit="false"/>
      <protection hidden="false"/>
    </xf>
    <xf xfId="0" fontId="1" numFmtId="0" fillId="4" borderId="0" applyFont="1" applyNumberFormat="0" applyFill="1" applyBorder="0" applyAlignment="1" applyProtection="true">
      <alignment horizontal="center" vertical="bottom" textRotation="0" wrapText="false" shrinkToFit="false"/>
      <protection locked="false" hidden="false"/>
    </xf>
    <xf xfId="0" fontId="2" numFmtId="0" fillId="2" borderId="52" applyFont="1" applyNumberFormat="0" applyFill="1" applyBorder="1" applyAlignment="1" applyProtection="true">
      <alignment horizontal="left" vertical="center" textRotation="0" wrapText="false" shrinkToFit="false"/>
      <protection hidden="false"/>
    </xf>
    <xf xfId="0" fontId="2" numFmtId="0" fillId="2" borderId="35" applyFont="1" applyNumberFormat="0" applyFill="1" applyBorder="1" applyAlignment="1" applyProtection="true">
      <alignment horizontal="left" vertical="center" textRotation="0" wrapText="false" shrinkToFit="false"/>
      <protection hidden="false"/>
    </xf>
    <xf xfId="0" fontId="2" numFmtId="0" fillId="2" borderId="40" applyFont="1" applyNumberFormat="0" applyFill="1" applyBorder="1" applyAlignment="1" applyProtection="true">
      <alignment horizontal="left" vertical="center" textRotation="0" wrapText="true" shrinkToFit="false"/>
      <protection hidden="false"/>
    </xf>
    <xf xfId="0" fontId="1" numFmtId="2" fillId="13" borderId="4" applyFont="1" applyNumberFormat="1" applyFill="1" applyBorder="1" applyAlignment="1" applyProtection="true">
      <alignment horizontal="left" vertical="center" textRotation="0" wrapText="false" shrinkToFit="false"/>
      <protection locked="false" hidden="false"/>
    </xf>
    <xf xfId="0" fontId="1" numFmtId="2" fillId="13" borderId="6" applyFont="1" applyNumberFormat="1" applyFill="1" applyBorder="1" applyAlignment="1" applyProtection="true">
      <alignment horizontal="left" vertical="center" textRotation="0" wrapText="false" shrinkToFit="false"/>
      <protection locked="false" hidden="false"/>
    </xf>
    <xf xfId="0" fontId="1" numFmtId="2" fillId="13" borderId="17" applyFont="1" applyNumberFormat="1" applyFill="1" applyBorder="1" applyAlignment="1" applyProtection="true">
      <alignment horizontal="left" vertical="center" textRotation="0" wrapText="false" shrinkToFit="false"/>
      <protection locked="false" hidden="false"/>
    </xf>
    <xf xfId="0" fontId="1" numFmtId="2" fillId="13" borderId="5" applyFont="1" applyNumberFormat="1" applyFill="1" applyBorder="1" applyAlignment="1" applyProtection="true">
      <alignment horizontal="left" vertical="center" textRotation="0" wrapText="false" shrinkToFit="false"/>
      <protection locked="false" hidden="false"/>
    </xf>
    <xf xfId="0" fontId="1" numFmtId="2" fillId="13" borderId="19" applyFont="1" applyNumberFormat="1" applyFill="1" applyBorder="1" applyAlignment="1" applyProtection="true">
      <alignment horizontal="left" vertical="center" textRotation="0" wrapText="false" shrinkToFit="false"/>
      <protection locked="false" hidden="false"/>
    </xf>
    <xf xfId="0" fontId="1" numFmtId="2" fillId="13" borderId="39" applyFont="1" applyNumberFormat="1" applyFill="1" applyBorder="1" applyAlignment="1" applyProtection="true">
      <alignment horizontal="left" vertical="center" textRotation="0" wrapText="false" shrinkToFit="false"/>
      <protection locked="false" hidden="false"/>
    </xf>
    <xf xfId="0" fontId="1" numFmtId="0" fillId="4" borderId="5" applyFont="1" applyNumberFormat="0" applyFill="1" applyBorder="1" applyAlignment="1" applyProtection="true">
      <alignment horizontal="center" vertical="bottom" textRotation="0" wrapText="false" shrinkToFit="false"/>
      <protection locked="false" hidden="false"/>
    </xf>
    <xf xfId="0" fontId="1" numFmtId="0" fillId="4" borderId="39" applyFont="1" applyNumberFormat="0" applyFill="1" applyBorder="1" applyAlignment="1" applyProtection="true">
      <alignment horizontal="center" vertical="bottom" textRotation="0" wrapText="false" shrinkToFit="false"/>
      <protection locked="false" hidden="false"/>
    </xf>
    <xf xfId="0" fontId="1" numFmtId="0" fillId="4" borderId="19" applyFont="1" applyNumberFormat="0" applyFill="1" applyBorder="1" applyAlignment="1" applyProtection="true">
      <alignment horizontal="center" vertical="bottom" textRotation="0" wrapText="false" shrinkToFit="false"/>
      <protection locked="false" hidden="false"/>
    </xf>
    <xf xfId="0" fontId="0" numFmtId="0" fillId="13" borderId="3" applyFont="0" applyNumberFormat="0" applyFill="1" applyBorder="1" applyAlignment="1" applyProtection="true">
      <alignment horizontal="left" vertical="top" textRotation="0" wrapText="true" shrinkToFit="false"/>
      <protection locked="false" hidden="false"/>
    </xf>
    <xf xfId="0" fontId="0" numFmtId="0" fillId="13" borderId="0" applyFont="0" applyNumberFormat="0" applyFill="1" applyBorder="0" applyAlignment="1" applyProtection="true">
      <alignment horizontal="left" vertical="top" textRotation="0" wrapText="true" shrinkToFit="false"/>
      <protection locked="false" hidden="false"/>
    </xf>
    <xf xfId="0" fontId="0" numFmtId="0" fillId="13" borderId="7" applyFont="0" applyNumberFormat="0" applyFill="1" applyBorder="1" applyAlignment="1" applyProtection="true">
      <alignment horizontal="left" vertical="top" textRotation="0" wrapText="true" shrinkToFit="false"/>
      <protection locked="false" hidden="false"/>
    </xf>
    <xf xfId="0" fontId="0" numFmtId="0" fillId="13" borderId="5" applyFont="0" applyNumberFormat="0" applyFill="1" applyBorder="1" applyAlignment="1" applyProtection="true">
      <alignment horizontal="left" vertical="top" textRotation="0" wrapText="true" shrinkToFit="false"/>
      <protection locked="false" hidden="false"/>
    </xf>
    <xf xfId="0" fontId="0" numFmtId="0" fillId="13" borderId="19" applyFont="0" applyNumberFormat="0" applyFill="1" applyBorder="1" applyAlignment="1" applyProtection="true">
      <alignment horizontal="left" vertical="top" textRotation="0" wrapText="true" shrinkToFit="false"/>
      <protection locked="false" hidden="false"/>
    </xf>
    <xf xfId="0" fontId="0" numFmtId="0" fillId="13" borderId="39" applyFont="0" applyNumberFormat="0" applyFill="1" applyBorder="1" applyAlignment="1" applyProtection="true">
      <alignment horizontal="left" vertical="top" textRotation="0" wrapText="true" shrinkToFit="false"/>
      <protection locked="false" hidden="false"/>
    </xf>
    <xf xfId="0" fontId="26" numFmtId="0" fillId="2" borderId="4" applyFont="1" applyNumberFormat="0" applyFill="1" applyBorder="1" applyAlignment="1" applyProtection="true">
      <alignment horizontal="center" vertical="center" textRotation="0" wrapText="false" shrinkToFit="false"/>
      <protection hidden="false"/>
    </xf>
    <xf xfId="0" fontId="26" numFmtId="0" fillId="2" borderId="6" applyFont="1" applyNumberFormat="0" applyFill="1" applyBorder="1" applyAlignment="1" applyProtection="true">
      <alignment horizontal="center" vertical="center" textRotation="0" wrapText="false" shrinkToFit="false"/>
      <protection hidden="false"/>
    </xf>
    <xf xfId="0" fontId="26" numFmtId="0" fillId="2" borderId="17" applyFont="1" applyNumberFormat="0" applyFill="1" applyBorder="1" applyAlignment="1" applyProtection="true">
      <alignment horizontal="center" vertical="center" textRotation="0" wrapText="false" shrinkToFit="false"/>
      <protection hidden="false"/>
    </xf>
    <xf xfId="0" fontId="26" numFmtId="0" fillId="2" borderId="5" applyFont="1" applyNumberFormat="0" applyFill="1" applyBorder="1" applyAlignment="1" applyProtection="true">
      <alignment horizontal="center" vertical="center" textRotation="0" wrapText="false" shrinkToFit="false"/>
      <protection hidden="false"/>
    </xf>
    <xf xfId="0" fontId="26" numFmtId="0" fillId="2" borderId="19" applyFont="1" applyNumberFormat="0" applyFill="1" applyBorder="1" applyAlignment="1" applyProtection="true">
      <alignment horizontal="center" vertical="center" textRotation="0" wrapText="false" shrinkToFit="false"/>
      <protection hidden="false"/>
    </xf>
    <xf xfId="0" fontId="26" numFmtId="0" fillId="2" borderId="39" applyFont="1" applyNumberFormat="0" applyFill="1" applyBorder="1" applyAlignment="1" applyProtection="true">
      <alignment horizontal="center" vertical="center" textRotation="0" wrapText="false" shrinkToFit="false"/>
      <protection hidden="false"/>
    </xf>
    <xf xfId="0" fontId="1" numFmtId="0" fillId="17" borderId="4" applyFont="1" applyNumberFormat="0" applyFill="1" applyBorder="1" applyAlignment="1" applyProtection="true">
      <alignment horizontal="left" vertical="center" textRotation="0" wrapText="false" shrinkToFit="false"/>
      <protection locked="false" hidden="false"/>
    </xf>
    <xf xfId="0" fontId="1" numFmtId="0" fillId="17" borderId="6" applyFont="1" applyNumberFormat="0" applyFill="1" applyBorder="1" applyAlignment="1" applyProtection="true">
      <alignment horizontal="left" vertical="center" textRotation="0" wrapText="false" shrinkToFit="false"/>
      <protection locked="false" hidden="false"/>
    </xf>
    <xf xfId="0" fontId="1" numFmtId="0" fillId="17" borderId="17" applyFont="1" applyNumberFormat="0" applyFill="1" applyBorder="1" applyAlignment="1" applyProtection="true">
      <alignment horizontal="left" vertical="center" textRotation="0" wrapText="false" shrinkToFit="false"/>
      <protection locked="false" hidden="false"/>
    </xf>
    <xf xfId="0" fontId="1" numFmtId="0" fillId="17" borderId="5" applyFont="1" applyNumberFormat="0" applyFill="1" applyBorder="1" applyAlignment="1" applyProtection="true">
      <alignment horizontal="left" vertical="center" textRotation="0" wrapText="false" shrinkToFit="false"/>
      <protection locked="false" hidden="false"/>
    </xf>
    <xf xfId="0" fontId="1" numFmtId="0" fillId="17" borderId="19" applyFont="1" applyNumberFormat="0" applyFill="1" applyBorder="1" applyAlignment="1" applyProtection="true">
      <alignment horizontal="left" vertical="center" textRotation="0" wrapText="false" shrinkToFit="false"/>
      <protection locked="false" hidden="false"/>
    </xf>
    <xf xfId="0" fontId="1" numFmtId="0" fillId="17" borderId="39" applyFont="1" applyNumberFormat="0" applyFill="1" applyBorder="1" applyAlignment="1" applyProtection="true">
      <alignment horizontal="left" vertical="center" textRotation="0" wrapText="false" shrinkToFit="false"/>
      <protection locked="false" hidden="false"/>
    </xf>
    <xf xfId="0" fontId="1" numFmtId="0" fillId="17" borderId="5" applyFont="1" applyNumberFormat="0" applyFill="1" applyBorder="1" applyAlignment="1" applyProtection="true">
      <alignment horizontal="left" vertical="center" textRotation="0" wrapText="false" shrinkToFit="false"/>
      <protection locked="false" hidden="false"/>
    </xf>
    <xf xfId="0" fontId="1" numFmtId="0" fillId="17" borderId="19" applyFont="1" applyNumberFormat="0" applyFill="1" applyBorder="1" applyAlignment="1" applyProtection="true">
      <alignment horizontal="left" vertical="center" textRotation="0" wrapText="false" shrinkToFit="false"/>
      <protection locked="false" hidden="false"/>
    </xf>
    <xf xfId="0" fontId="1" numFmtId="0" fillId="17" borderId="39" applyFont="1" applyNumberFormat="0" applyFill="1" applyBorder="1" applyAlignment="1" applyProtection="true">
      <alignment horizontal="left" vertical="center" textRotation="0" wrapText="false" shrinkToFit="false"/>
      <protection locked="false" hidden="false"/>
    </xf>
    <xf xfId="0" fontId="4" numFmtId="0" fillId="13" borderId="4" applyFont="1" applyNumberFormat="0" applyFill="1" applyBorder="1" applyAlignment="1" applyProtection="true">
      <alignment horizontal="left" vertical="top" textRotation="0" wrapText="true" shrinkToFit="false"/>
      <protection locked="false" hidden="false"/>
    </xf>
    <xf xfId="0" fontId="4" numFmtId="0" fillId="13" borderId="6" applyFont="1" applyNumberFormat="0" applyFill="1" applyBorder="1" applyAlignment="1" applyProtection="true">
      <alignment horizontal="left" vertical="top" textRotation="0" wrapText="true" shrinkToFit="false"/>
      <protection locked="false" hidden="false"/>
    </xf>
    <xf xfId="0" fontId="4" numFmtId="0" fillId="13" borderId="17" applyFont="1" applyNumberFormat="0" applyFill="1" applyBorder="1" applyAlignment="1" applyProtection="true">
      <alignment horizontal="left" vertical="top" textRotation="0" wrapText="true" shrinkToFit="false"/>
      <protection locked="false" hidden="false"/>
    </xf>
    <xf xfId="0" fontId="0" numFmtId="0" fillId="13" borderId="0" applyFont="0" applyNumberFormat="0" applyFill="1" applyBorder="0" applyAlignment="1" applyProtection="true">
      <alignment horizontal="left" vertical="top" textRotation="0" wrapText="true" shrinkToFit="false"/>
      <protection locked="false" hidden="false"/>
    </xf>
    <xf xfId="0" fontId="0" numFmtId="0" fillId="13" borderId="0" applyFont="0" applyNumberFormat="0" applyFill="1" applyBorder="0" applyAlignment="1" applyProtection="true">
      <alignment horizontal="left" vertical="top" textRotation="0" wrapText="true" shrinkToFit="false"/>
      <protection locked="false" hidden="false"/>
    </xf>
    <xf xfId="0" fontId="0" numFmtId="0" fillId="13" borderId="7" applyFont="0" applyNumberFormat="0" applyFill="1" applyBorder="1" applyAlignment="1" applyProtection="true">
      <alignment horizontal="left" vertical="top" textRotation="0" wrapText="true" shrinkToFit="false"/>
      <protection locked="false" hidden="false"/>
    </xf>
    <xf xfId="0" fontId="0" numFmtId="0" fillId="13" borderId="19" applyFont="0" applyNumberFormat="0" applyFill="1" applyBorder="1" applyAlignment="1" applyProtection="true">
      <alignment horizontal="left" vertical="top" textRotation="0" wrapText="true" shrinkToFit="false"/>
      <protection locked="false" hidden="false"/>
    </xf>
    <xf xfId="0" fontId="0" numFmtId="0" fillId="13" borderId="39" applyFont="0" applyNumberFormat="0" applyFill="1" applyBorder="1" applyAlignment="1" applyProtection="true">
      <alignment horizontal="left" vertical="top" textRotation="0" wrapText="true" shrinkToFit="false"/>
      <protection locked="false" hidden="false"/>
    </xf>
    <xf xfId="0" fontId="1" numFmtId="0" fillId="4" borderId="5" applyFont="1" applyNumberFormat="0" applyFill="1" applyBorder="1" applyAlignment="1" applyProtection="true">
      <alignment horizontal="center" vertical="bottom" textRotation="0" wrapText="false" shrinkToFit="false"/>
      <protection locked="false" hidden="false"/>
    </xf>
    <xf xfId="0" fontId="1" numFmtId="0" fillId="4" borderId="19" applyFont="1" applyNumberFormat="0" applyFill="1" applyBorder="1" applyAlignment="1" applyProtection="true">
      <alignment horizontal="center" vertical="bottom" textRotation="0" wrapText="false" shrinkToFit="false"/>
      <protection locked="false" hidden="false"/>
    </xf>
    <xf xfId="0" fontId="4" numFmtId="0" fillId="13" borderId="4" applyFont="1" applyNumberFormat="0" applyFill="1" applyBorder="1" applyAlignment="1" applyProtection="true">
      <alignment horizontal="left" vertical="top" textRotation="0" wrapText="true" shrinkToFit="false"/>
      <protection locked="false" hidden="false"/>
    </xf>
    <xf xfId="0" fontId="1" numFmtId="0" fillId="3" borderId="11" applyFont="1" applyNumberFormat="0" applyFill="1" applyBorder="1" applyAlignment="1" applyProtection="true">
      <alignment horizontal="center" vertical="center" textRotation="0" wrapText="true" shrinkToFit="false"/>
      <protection hidden="false"/>
    </xf>
    <xf xfId="0" fontId="1" numFmtId="0" fillId="3" borderId="10" applyFont="1" applyNumberFormat="0" applyFill="1" applyBorder="1" applyAlignment="1" applyProtection="true">
      <alignment horizontal="center" vertical="center" textRotation="0" wrapText="true" shrinkToFit="false"/>
      <protection hidden="false"/>
    </xf>
    <xf xfId="0" fontId="1" numFmtId="0" fillId="0" borderId="17" applyFont="1" applyNumberFormat="0" applyFill="0" applyBorder="1" applyAlignment="1" applyProtection="true">
      <alignment horizontal="left" vertical="center" textRotation="0" wrapText="false" shrinkToFit="false"/>
      <protection hidden="false"/>
    </xf>
    <xf xfId="0" fontId="1" numFmtId="0" fillId="0" borderId="39" applyFont="1" applyNumberFormat="0" applyFill="0" applyBorder="1" applyAlignment="1" applyProtection="true">
      <alignment horizontal="left" vertical="center" textRotation="0" wrapText="false" shrinkToFit="false"/>
      <protection hidden="false"/>
    </xf>
    <xf xfId="0" fontId="1" numFmtId="0" fillId="0" borderId="5" applyFont="1" applyNumberFormat="0" applyFill="0" applyBorder="1" applyAlignment="1" applyProtection="true">
      <alignment horizontal="left" vertical="center" textRotation="0" wrapText="false" shrinkToFit="false"/>
      <protection hidden="false"/>
    </xf>
    <xf xfId="0" fontId="1" numFmtId="0" fillId="0" borderId="19" applyFont="1" applyNumberFormat="0" applyFill="0" applyBorder="1" applyAlignment="1" applyProtection="true">
      <alignment horizontal="left" vertical="center" textRotation="0" wrapText="false" shrinkToFit="false"/>
      <protection hidden="false"/>
    </xf>
    <xf xfId="0" fontId="1" numFmtId="0" fillId="0" borderId="39" applyFont="1" applyNumberFormat="0" applyFill="0" applyBorder="1" applyAlignment="1" applyProtection="true">
      <alignment horizontal="left" vertical="center" textRotation="0" wrapText="false" shrinkToFit="false"/>
      <protection hidden="false"/>
    </xf>
    <xf xfId="0" fontId="1" numFmtId="0" fillId="3" borderId="4" applyFont="1" applyNumberFormat="0" applyFill="1" applyBorder="1" applyAlignment="1" applyProtection="true">
      <alignment horizontal="center" vertical="center" textRotation="0" wrapText="true" shrinkToFit="false"/>
      <protection hidden="false"/>
    </xf>
    <xf xfId="0" fontId="1" numFmtId="0" fillId="3" borderId="6" applyFont="1" applyNumberFormat="0" applyFill="1" applyBorder="1" applyAlignment="1" applyProtection="true">
      <alignment horizontal="center" vertical="center" textRotation="0" wrapText="true" shrinkToFit="false"/>
      <protection hidden="false"/>
    </xf>
    <xf xfId="0" fontId="1" numFmtId="0" fillId="2" borderId="3" applyFont="1" applyNumberFormat="0" applyFill="1" applyBorder="1" applyAlignment="1" applyProtection="true">
      <alignment horizontal="center" vertical="bottom" textRotation="0" wrapText="false" shrinkToFit="false"/>
      <protection hidden="false"/>
    </xf>
    <xf xfId="0" fontId="1" numFmtId="0" fillId="2" borderId="0" applyFont="1" applyNumberFormat="0" applyFill="1" applyBorder="0" applyAlignment="1" applyProtection="true">
      <alignment horizontal="center" vertical="bottom" textRotation="0" wrapText="false" shrinkToFit="false"/>
      <protection hidden="false"/>
    </xf>
    <xf xfId="0" fontId="1" numFmtId="14" fillId="4" borderId="11" applyFont="1" applyNumberFormat="1" applyFill="1" applyBorder="1" applyAlignment="1" applyProtection="true">
      <alignment horizontal="general" vertical="center" textRotation="0" wrapText="true" shrinkToFit="false"/>
      <protection locked="false" hidden="false"/>
    </xf>
    <xf xfId="0" fontId="1" numFmtId="14" fillId="4" borderId="10" applyFont="1" applyNumberFormat="1" applyFill="1" applyBorder="1" applyAlignment="1" applyProtection="true">
      <alignment horizontal="general" vertical="center" textRotation="0" wrapText="true" shrinkToFit="false"/>
      <protection locked="false" hidden="false"/>
    </xf>
    <xf xfId="0" fontId="1" numFmtId="14" fillId="4" borderId="22" applyFont="1" applyNumberFormat="1" applyFill="1" applyBorder="1" applyAlignment="1" applyProtection="true">
      <alignment horizontal="general" vertical="center" textRotation="0" wrapText="true" shrinkToFit="false"/>
      <protection locked="false" hidden="false"/>
    </xf>
    <xf xfId="0" fontId="3" numFmtId="0" fillId="2" borderId="66" applyFont="1" applyNumberFormat="0" applyFill="1" applyBorder="1" applyAlignment="1" applyProtection="true">
      <alignment horizontal="center" vertical="center" textRotation="0" wrapText="false" shrinkToFit="false"/>
      <protection hidden="false"/>
    </xf>
    <xf xfId="0" fontId="3" numFmtId="0" fillId="2" borderId="44" applyFont="1" applyNumberFormat="0" applyFill="1" applyBorder="1" applyAlignment="1" applyProtection="true">
      <alignment horizontal="center" vertical="center" textRotation="0" wrapText="false" shrinkToFit="false"/>
      <protection hidden="false"/>
    </xf>
    <xf xfId="0" fontId="1" numFmtId="14" fillId="3" borderId="4" applyFont="1" applyNumberFormat="1" applyFill="1" applyBorder="1" applyAlignment="1" applyProtection="true">
      <alignment horizontal="center" vertical="center" textRotation="0" wrapText="true" shrinkToFit="false"/>
      <protection hidden="false"/>
    </xf>
    <xf xfId="0" fontId="1" numFmtId="0" fillId="3" borderId="6" applyFont="1" applyNumberFormat="0" applyFill="1" applyBorder="1" applyAlignment="1" applyProtection="true">
      <alignment horizontal="center" vertical="center" textRotation="0" wrapText="true" shrinkToFit="false"/>
      <protection hidden="false"/>
    </xf>
    <xf xfId="0" fontId="1" numFmtId="0" fillId="3" borderId="17" applyFont="1" applyNumberFormat="0" applyFill="1" applyBorder="1" applyAlignment="1" applyProtection="true">
      <alignment horizontal="center" vertical="center" textRotation="0" wrapText="true" shrinkToFit="false"/>
      <protection hidden="false"/>
    </xf>
    <xf xfId="0" fontId="3" numFmtId="0" fillId="2" borderId="46" applyFont="1" applyNumberFormat="0" applyFill="1" applyBorder="1" applyAlignment="1" applyProtection="true">
      <alignment horizontal="center" vertical="center" textRotation="0" wrapText="false" shrinkToFit="false"/>
      <protection hidden="false"/>
    </xf>
    <xf xfId="0" fontId="3" numFmtId="0" fillId="2" borderId="24" applyFont="1" applyNumberFormat="0" applyFill="1" applyBorder="1" applyAlignment="1" applyProtection="true">
      <alignment horizontal="center" vertical="center" textRotation="0" wrapText="false" shrinkToFit="false"/>
      <protection hidden="false"/>
    </xf>
    <xf xfId="0" fontId="1" numFmtId="0" fillId="3" borderId="4" applyFont="1" applyNumberFormat="0" applyFill="1" applyBorder="1" applyAlignment="1" applyProtection="true">
      <alignment horizontal="center" vertical="center" textRotation="0" wrapText="true" shrinkToFit="false"/>
      <protection hidden="false"/>
    </xf>
    <xf xfId="0" fontId="1" numFmtId="0" fillId="3" borderId="5" applyFont="1" applyNumberFormat="0" applyFill="1" applyBorder="1" applyAlignment="1" applyProtection="true">
      <alignment horizontal="center" vertical="center" textRotation="0" wrapText="true" shrinkToFit="false"/>
      <protection hidden="false"/>
    </xf>
    <xf xfId="0" fontId="1" numFmtId="0" fillId="3" borderId="19" applyFont="1" applyNumberFormat="0" applyFill="1" applyBorder="1" applyAlignment="1" applyProtection="true">
      <alignment horizontal="center" vertical="center" textRotation="0" wrapText="true" shrinkToFit="false"/>
      <protection hidden="false"/>
    </xf>
    <xf xfId="0" fontId="1" numFmtId="0" fillId="3" borderId="39" applyFont="1" applyNumberFormat="0" applyFill="1" applyBorder="1" applyAlignment="1" applyProtection="true">
      <alignment horizontal="center" vertical="center" textRotation="0" wrapText="true" shrinkToFit="false"/>
      <protection hidden="false"/>
    </xf>
    <xf xfId="0" fontId="4" numFmtId="0" fillId="13" borderId="0" applyFont="1" applyNumberFormat="0" applyFill="1" applyBorder="0" applyAlignment="1" applyProtection="true">
      <alignment horizontal="left" vertical="top" textRotation="0" wrapText="true" shrinkToFit="false"/>
      <protection locked="false" hidden="false"/>
    </xf>
    <xf xfId="0" fontId="4" numFmtId="0" fillId="13" borderId="0" applyFont="1" applyNumberFormat="0" applyFill="1" applyBorder="0" applyAlignment="1" applyProtection="true">
      <alignment horizontal="left" vertical="top" textRotation="0" wrapText="true" shrinkToFit="false"/>
      <protection locked="false" hidden="false"/>
    </xf>
    <xf xfId="0" fontId="4" numFmtId="0" fillId="13" borderId="7" applyFont="1" applyNumberFormat="0" applyFill="1" applyBorder="1" applyAlignment="1" applyProtection="true">
      <alignment horizontal="left" vertical="top" textRotation="0" wrapText="true" shrinkToFit="false"/>
      <protection locked="false" hidden="false"/>
    </xf>
    <xf xfId="0" fontId="3" numFmtId="0" fillId="2" borderId="37" applyFont="1" applyNumberFormat="0" applyFill="1" applyBorder="1" applyAlignment="1" applyProtection="true">
      <alignment horizontal="center" vertical="center" textRotation="0" wrapText="false" shrinkToFit="false"/>
      <protection hidden="false"/>
    </xf>
    <xf xfId="0" fontId="3" numFmtId="0" fillId="2" borderId="15" applyFont="1" applyNumberFormat="0" applyFill="1" applyBorder="1" applyAlignment="1" applyProtection="true">
      <alignment horizontal="center" vertical="center" textRotation="0" wrapText="false" shrinkToFit="false"/>
      <protection hidden="false"/>
    </xf>
    <xf xfId="0" fontId="26" numFmtId="0" fillId="2" borderId="4" applyFont="1" applyNumberFormat="0" applyFill="1" applyBorder="1" applyAlignment="1" applyProtection="true">
      <alignment horizontal="center" vertical="bottom" textRotation="0" wrapText="false" shrinkToFit="false"/>
      <protection hidden="false"/>
    </xf>
    <xf xfId="0" fontId="26" numFmtId="0" fillId="2" borderId="6" applyFont="1" applyNumberFormat="0" applyFill="1" applyBorder="1" applyAlignment="1" applyProtection="true">
      <alignment horizontal="center" vertical="bottom" textRotation="0" wrapText="false" shrinkToFit="false"/>
      <protection hidden="false"/>
    </xf>
    <xf xfId="0" fontId="26" numFmtId="0" fillId="2" borderId="17" applyFont="1" applyNumberFormat="0" applyFill="1" applyBorder="1" applyAlignment="1" applyProtection="true">
      <alignment horizontal="center" vertical="bottom" textRotation="0" wrapText="false" shrinkToFit="false"/>
      <protection hidden="false"/>
    </xf>
    <xf xfId="0" fontId="1" numFmtId="0" fillId="4" borderId="39" applyFont="1" applyNumberFormat="0" applyFill="1" applyBorder="1" applyAlignment="1" applyProtection="true">
      <alignment horizontal="center" vertical="bottom" textRotation="0" wrapText="false" shrinkToFit="false"/>
      <protection locked="false" hidden="false"/>
    </xf>
    <xf xfId="0" fontId="17" numFmtId="0" fillId="2" borderId="11" applyFont="1" applyNumberFormat="0" applyFill="1" applyBorder="1" applyAlignment="1" applyProtection="true">
      <alignment horizontal="center" vertical="center" textRotation="0" wrapText="false" shrinkToFit="false"/>
      <protection hidden="false"/>
    </xf>
    <xf xfId="0" fontId="17" numFmtId="0" fillId="2" borderId="10" applyFont="1" applyNumberFormat="0" applyFill="1" applyBorder="1" applyAlignment="1" applyProtection="true">
      <alignment horizontal="center" vertical="center" textRotation="0" wrapText="false" shrinkToFit="false"/>
      <protection hidden="false"/>
    </xf>
    <xf xfId="0" fontId="17" numFmtId="0" fillId="2" borderId="22" applyFont="1" applyNumberFormat="0" applyFill="1" applyBorder="1" applyAlignment="1" applyProtection="true">
      <alignment horizontal="center" vertical="center" textRotation="0" wrapText="false" shrinkToFit="false"/>
      <protection hidden="false"/>
    </xf>
    <xf xfId="0" fontId="0" numFmtId="0" fillId="0" borderId="4" applyFont="0" applyNumberFormat="0" applyFill="0" applyBorder="1" applyAlignment="1" applyProtection="true">
      <alignment horizontal="left" vertical="top" textRotation="0" wrapText="true" shrinkToFit="false"/>
      <protection hidden="false"/>
    </xf>
    <xf xfId="0" fontId="0" numFmtId="0" fillId="0" borderId="6" applyFont="0" applyNumberFormat="0" applyFill="0" applyBorder="1" applyAlignment="1" applyProtection="true">
      <alignment horizontal="left" vertical="top" textRotation="0" wrapText="true" shrinkToFit="false"/>
      <protection hidden="false"/>
    </xf>
    <xf xfId="0" fontId="0" numFmtId="0" fillId="0" borderId="17" applyFont="0" applyNumberFormat="0" applyFill="0" applyBorder="1" applyAlignment="1" applyProtection="true">
      <alignment horizontal="left" vertical="top" textRotation="0" wrapText="true" shrinkToFit="false"/>
      <protection hidden="false"/>
    </xf>
    <xf xfId="0" fontId="0" numFmtId="0" fillId="0" borderId="5" applyFont="0" applyNumberFormat="0" applyFill="0" applyBorder="1" applyAlignment="1" applyProtection="true">
      <alignment horizontal="left" vertical="top" textRotation="0" wrapText="true" shrinkToFit="false"/>
      <protection hidden="false"/>
    </xf>
    <xf xfId="0" fontId="0" numFmtId="0" fillId="0" borderId="19" applyFont="0" applyNumberFormat="0" applyFill="0" applyBorder="1" applyAlignment="1" applyProtection="true">
      <alignment horizontal="left" vertical="top" textRotation="0" wrapText="true" shrinkToFit="false"/>
      <protection hidden="false"/>
    </xf>
    <xf xfId="0" fontId="0" numFmtId="0" fillId="0" borderId="39" applyFont="0" applyNumberFormat="0" applyFill="0" applyBorder="1" applyAlignment="1" applyProtection="true">
      <alignment horizontal="left" vertical="top" textRotation="0" wrapText="true" shrinkToFit="false"/>
      <protection hidden="false"/>
    </xf>
    <xf xfId="0" fontId="3" numFmtId="0" fillId="2" borderId="33" applyFont="1" applyNumberFormat="0" applyFill="1" applyBorder="1" applyAlignment="1" applyProtection="true">
      <alignment horizontal="center" vertical="center" textRotation="0" wrapText="true" shrinkToFit="false"/>
      <protection hidden="false"/>
    </xf>
    <xf xfId="0" fontId="7" numFmtId="0" fillId="9" borderId="11" applyFont="1" applyNumberFormat="0" applyFill="1" applyBorder="1" applyAlignment="1" applyProtection="true">
      <alignment horizontal="center" vertical="bottom" textRotation="0" wrapText="false" shrinkToFit="false"/>
      <protection hidden="false"/>
    </xf>
    <xf xfId="0" fontId="7" numFmtId="0" fillId="9" borderId="22" applyFont="1" applyNumberFormat="0" applyFill="1" applyBorder="1" applyAlignment="1" applyProtection="true">
      <alignment horizontal="center" vertical="bottom" textRotation="0" wrapText="false" shrinkToFit="false"/>
      <protection hidden="false"/>
    </xf>
    <xf xfId="0" fontId="3" numFmtId="0" fillId="2" borderId="36" applyFont="1" applyNumberFormat="0" applyFill="1" applyBorder="1" applyAlignment="1" applyProtection="true">
      <alignment horizontal="center" vertical="center" textRotation="0" wrapText="true" shrinkToFit="false"/>
      <protection hidden="false"/>
    </xf>
    <xf xfId="0" fontId="3" numFmtId="0" fillId="2" borderId="49" applyFont="1" applyNumberFormat="0" applyFill="1" applyBorder="1" applyAlignment="1" applyProtection="true">
      <alignment horizontal="center" vertical="center" textRotation="0" wrapText="true" shrinkToFit="false"/>
      <protection hidden="false"/>
    </xf>
    <xf xfId="0" fontId="3" numFmtId="0" fillId="2" borderId="40" applyFont="1" applyNumberFormat="0" applyFill="1" applyBorder="1" applyAlignment="1" applyProtection="true">
      <alignment horizontal="center" vertical="center" textRotation="0" wrapText="true" shrinkToFit="false"/>
      <protection hidden="false"/>
    </xf>
    <xf xfId="0" fontId="3" numFmtId="0" fillId="2" borderId="26" applyFont="1" applyNumberFormat="0" applyFill="1" applyBorder="1" applyAlignment="1" applyProtection="true">
      <alignment horizontal="center" vertical="center" textRotation="0" wrapText="true" shrinkToFit="false"/>
      <protection hidden="false"/>
    </xf>
    <xf xfId="0" fontId="3" numFmtId="0" fillId="2" borderId="33" applyFont="1" applyNumberFormat="0" applyFill="1" applyBorder="1" applyAlignment="1" applyProtection="true">
      <alignment horizontal="center" vertical="center" textRotation="0" wrapText="false" shrinkToFit="false"/>
      <protection hidden="false"/>
    </xf>
    <xf xfId="0" fontId="3" numFmtId="0" fillId="2" borderId="12" applyFont="1" applyNumberFormat="0" applyFill="1" applyBorder="1" applyAlignment="1" applyProtection="true">
      <alignment horizontal="center" vertical="center" textRotation="0" wrapText="false" shrinkToFit="false"/>
      <protection hidden="false"/>
    </xf>
    <xf xfId="0" fontId="3" numFmtId="0" fillId="2" borderId="54" applyFont="1" applyNumberFormat="0" applyFill="1" applyBorder="1" applyAlignment="1" applyProtection="true">
      <alignment horizontal="center" vertical="center" textRotation="0" wrapText="true" shrinkToFit="false"/>
      <protection hidden="false"/>
    </xf>
    <xf xfId="0" fontId="3" numFmtId="0" fillId="2" borderId="59" applyFont="1" applyNumberFormat="0" applyFill="1" applyBorder="1" applyAlignment="1" applyProtection="true">
      <alignment horizontal="center" vertical="center" textRotation="0" wrapText="true" shrinkToFit="false"/>
      <protection hidden="false"/>
    </xf>
    <xf xfId="0" fontId="3" numFmtId="0" fillId="2" borderId="34" applyFont="1" applyNumberFormat="0" applyFill="1" applyBorder="1" applyAlignment="1" applyProtection="true">
      <alignment horizontal="center" vertical="center" textRotation="0" wrapText="true" shrinkToFit="false"/>
      <protection hidden="false"/>
    </xf>
    <xf xfId="0" fontId="1" numFmtId="0" fillId="4" borderId="3" applyFont="1" applyNumberFormat="0" applyFill="1" applyBorder="1" applyAlignment="1" applyProtection="true">
      <alignment horizontal="center" vertical="center" textRotation="0" wrapText="false" shrinkToFit="false"/>
      <protection locked="false" hidden="false"/>
    </xf>
    <xf xfId="0" fontId="1" numFmtId="0" fillId="4" borderId="0" applyFont="1" applyNumberFormat="0" applyFill="1" applyBorder="0" applyAlignment="1" applyProtection="true">
      <alignment horizontal="center" vertical="center" textRotation="0" wrapText="false" shrinkToFit="false"/>
      <protection locked="false" hidden="false"/>
    </xf>
    <xf xfId="0" fontId="3" numFmtId="0" fillId="2" borderId="3" applyFont="1" applyNumberFormat="0" applyFill="1" applyBorder="1" applyAlignment="1" applyProtection="true">
      <alignment horizontal="center" vertical="bottom" textRotation="0" wrapText="false" shrinkToFit="false"/>
      <protection hidden="false"/>
    </xf>
    <xf xfId="0" fontId="3" numFmtId="0" fillId="2" borderId="0" applyFont="1" applyNumberFormat="0" applyFill="1" applyBorder="0" applyAlignment="1" applyProtection="true">
      <alignment horizontal="center" vertical="bottom" textRotation="0" wrapText="false" shrinkToFit="false"/>
      <protection hidden="false"/>
    </xf>
    <xf xfId="0" fontId="2" numFmtId="0" fillId="2" borderId="66" applyFont="1" applyNumberFormat="0" applyFill="1" applyBorder="1" applyAlignment="1" applyProtection="true">
      <alignment horizontal="center" vertical="center" textRotation="0" wrapText="false" shrinkToFit="false"/>
      <protection hidden="false"/>
    </xf>
    <xf xfId="0" fontId="2" numFmtId="0" fillId="2" borderId="44" applyFont="1" applyNumberFormat="0" applyFill="1" applyBorder="1" applyAlignment="1" applyProtection="true">
      <alignment horizontal="center" vertical="center" textRotation="0" wrapText="false" shrinkToFit="false"/>
      <protection hidden="false"/>
    </xf>
    <xf xfId="0" fontId="3" numFmtId="0" fillId="2" borderId="11" applyFont="1" applyNumberFormat="0" applyFill="1" applyBorder="1" applyAlignment="1" applyProtection="true">
      <alignment horizontal="center" vertical="top" textRotation="0" wrapText="true" shrinkToFit="false"/>
      <protection hidden="false"/>
    </xf>
    <xf xfId="0" fontId="3" numFmtId="0" fillId="2" borderId="10" applyFont="1" applyNumberFormat="0" applyFill="1" applyBorder="1" applyAlignment="1" applyProtection="true">
      <alignment horizontal="center" vertical="top" textRotation="0" wrapText="true" shrinkToFit="false"/>
      <protection hidden="false"/>
    </xf>
    <xf xfId="0" fontId="3" numFmtId="0" fillId="2" borderId="22" applyFont="1" applyNumberFormat="0" applyFill="1" applyBorder="1" applyAlignment="1" applyProtection="true">
      <alignment horizontal="center" vertical="top" textRotation="0" wrapText="true" shrinkToFit="false"/>
      <protection hidden="false"/>
    </xf>
    <xf xfId="0" fontId="3" numFmtId="0" fillId="2" borderId="3" applyFont="1" applyNumberFormat="0" applyFill="1" applyBorder="1" applyAlignment="1" applyProtection="true">
      <alignment horizontal="left" vertical="top" textRotation="0" wrapText="true" shrinkToFit="false"/>
      <protection hidden="false"/>
    </xf>
    <xf xfId="0" fontId="3" numFmtId="0" fillId="2" borderId="0" applyFont="1" applyNumberFormat="0" applyFill="1" applyBorder="0" applyAlignment="1" applyProtection="true">
      <alignment horizontal="left" vertical="top" textRotation="0" wrapText="true" shrinkToFit="false"/>
      <protection hidden="false"/>
    </xf>
    <xf xfId="0" fontId="3" numFmtId="0" fillId="2" borderId="7" applyFont="1" applyNumberFormat="0" applyFill="1" applyBorder="1" applyAlignment="1" applyProtection="true">
      <alignment horizontal="left" vertical="top" textRotation="0" wrapText="true" shrinkToFit="false"/>
      <protection hidden="false"/>
    </xf>
    <xf xfId="0" fontId="3" numFmtId="0" fillId="2" borderId="4" applyFont="1" applyNumberFormat="0" applyFill="1" applyBorder="1" applyAlignment="1" applyProtection="true">
      <alignment horizontal="left" vertical="top" textRotation="0" wrapText="true" shrinkToFit="false"/>
      <protection hidden="false"/>
    </xf>
    <xf xfId="0" fontId="3" numFmtId="0" fillId="2" borderId="6" applyFont="1" applyNumberFormat="0" applyFill="1" applyBorder="1" applyAlignment="1" applyProtection="true">
      <alignment horizontal="left" vertical="top" textRotation="0" wrapText="true" shrinkToFit="false"/>
      <protection hidden="false"/>
    </xf>
    <xf xfId="0" fontId="3" numFmtId="0" fillId="2" borderId="17" applyFont="1" applyNumberFormat="0" applyFill="1" applyBorder="1" applyAlignment="1" applyProtection="true">
      <alignment horizontal="left" vertical="top" textRotation="0" wrapText="true" shrinkToFit="false"/>
      <protection hidden="false"/>
    </xf>
    <xf xfId="0" fontId="1" numFmtId="14" fillId="3" borderId="11" applyFont="1" applyNumberFormat="1" applyFill="1" applyBorder="1" applyAlignment="1" applyProtection="true">
      <alignment horizontal="center" vertical="center" textRotation="0" wrapText="true" shrinkToFit="false"/>
      <protection hidden="false"/>
    </xf>
    <xf xfId="0" fontId="1" numFmtId="14" fillId="3" borderId="10" applyFont="1" applyNumberFormat="1" applyFill="1" applyBorder="1" applyAlignment="1" applyProtection="true">
      <alignment horizontal="center" vertical="center" textRotation="0" wrapText="true" shrinkToFit="false"/>
      <protection hidden="false"/>
    </xf>
    <xf xfId="0" fontId="1" numFmtId="14" fillId="3" borderId="22" applyFont="1" applyNumberFormat="1" applyFill="1" applyBorder="1" applyAlignment="1" applyProtection="true">
      <alignment horizontal="center" vertical="center" textRotation="0" wrapText="true" shrinkToFit="false"/>
      <protection hidden="false"/>
    </xf>
    <xf xfId="0" fontId="4" numFmtId="0" fillId="2" borderId="18" applyFont="1" applyNumberFormat="0" applyFill="1" applyBorder="1" applyAlignment="1" applyProtection="true">
      <alignment horizontal="center" vertical="center" textRotation="0" wrapText="true" shrinkToFit="false"/>
      <protection hidden="false"/>
    </xf>
    <xf xfId="0" fontId="4" numFmtId="0" fillId="2" borderId="16" applyFont="1" applyNumberFormat="0" applyFill="1" applyBorder="1" applyAlignment="1" applyProtection="true">
      <alignment horizontal="center" vertical="center" textRotation="0" wrapText="true" shrinkToFit="false"/>
      <protection hidden="false"/>
    </xf>
    <xf xfId="0" fontId="3" numFmtId="0" fillId="2" borderId="4" applyFont="1" applyNumberFormat="0" applyFill="1" applyBorder="1" applyAlignment="1" applyProtection="true">
      <alignment horizontal="center" vertical="top" textRotation="0" wrapText="true" shrinkToFit="false"/>
      <protection hidden="false"/>
    </xf>
    <xf xfId="0" fontId="2" numFmtId="0" fillId="2" borderId="33" applyFont="1" applyNumberFormat="0" applyFill="1" applyBorder="1" applyAlignment="1" applyProtection="true">
      <alignment horizontal="center" vertical="center" textRotation="0" wrapText="false" shrinkToFit="false"/>
      <protection hidden="false"/>
    </xf>
    <xf xfId="0" fontId="2" numFmtId="0" fillId="2" borderId="12" applyFont="1" applyNumberFormat="0" applyFill="1" applyBorder="1" applyAlignment="1" applyProtection="true">
      <alignment horizontal="center" vertical="center" textRotation="0" wrapText="false" shrinkToFit="false"/>
      <protection hidden="false"/>
    </xf>
    <xf xfId="0" fontId="3" numFmtId="0" fillId="2" borderId="54" applyFont="1" applyNumberFormat="0" applyFill="1" applyBorder="1" applyAlignment="1" applyProtection="true">
      <alignment horizontal="center" vertical="center" textRotation="0" wrapText="false" shrinkToFit="false"/>
      <protection hidden="false"/>
    </xf>
    <xf xfId="0" fontId="3" numFmtId="0" fillId="2" borderId="26" applyFont="1" applyNumberFormat="0" applyFill="1" applyBorder="1" applyAlignment="1" applyProtection="true">
      <alignment horizontal="center" vertical="center" textRotation="0" wrapText="false" shrinkToFit="false"/>
      <protection hidden="false"/>
    </xf>
    <xf xfId="0" fontId="3" numFmtId="0" fillId="2" borderId="51" applyFont="1" applyNumberFormat="0" applyFill="1" applyBorder="1" applyAlignment="1" applyProtection="true">
      <alignment horizontal="center" vertical="center" textRotation="0" wrapText="true" shrinkToFit="false"/>
      <protection hidden="false"/>
    </xf>
    <xf xfId="0" fontId="0" numFmtId="0" fillId="2" borderId="38" applyFont="0" applyNumberFormat="0" applyFill="1" applyBorder="1" applyAlignment="0" applyProtection="true">
      <alignment horizontal="general" vertical="bottom" textRotation="0" wrapText="false" shrinkToFit="false"/>
      <protection hidden="false"/>
    </xf>
    <xf xfId="0" fontId="0" numFmtId="0" fillId="2" borderId="41" applyFont="0" applyNumberFormat="0" applyFill="1" applyBorder="1" applyAlignment="0" applyProtection="true">
      <alignment horizontal="general" vertical="bottom" textRotation="0" wrapText="false" shrinkToFit="false"/>
      <protection hidden="false"/>
    </xf>
    <xf xfId="0" fontId="1" numFmtId="0" fillId="2" borderId="38" applyFont="1" applyNumberFormat="0" applyFill="1" applyBorder="1" applyAlignment="0" applyProtection="true">
      <alignment horizontal="general" vertical="bottom" textRotation="0" wrapText="false" shrinkToFit="false"/>
      <protection hidden="false"/>
    </xf>
    <xf xfId="0" fontId="1" numFmtId="0" fillId="2" borderId="41" applyFont="1" applyNumberFormat="0" applyFill="1" applyBorder="1" applyAlignment="0" applyProtection="true">
      <alignment horizontal="general" vertical="bottom" textRotation="0" wrapText="false" shrinkToFit="false"/>
      <protection hidden="false"/>
    </xf>
    <xf xfId="0" fontId="3" numFmtId="0" fillId="2" borderId="38" applyFont="1" applyNumberFormat="0" applyFill="1" applyBorder="1" applyAlignment="1" applyProtection="true">
      <alignment horizontal="center" vertical="center" textRotation="0" wrapText="true" shrinkToFit="false"/>
      <protection hidden="false"/>
    </xf>
    <xf xfId="0" fontId="4" numFmtId="0" fillId="2" borderId="59" applyFont="1" applyNumberFormat="0" applyFill="1" applyBorder="1" applyAlignment="1" applyProtection="true">
      <alignment horizontal="center" vertical="center" textRotation="0" wrapText="true" shrinkToFit="false"/>
      <protection hidden="false"/>
    </xf>
    <xf xfId="0" fontId="4" numFmtId="0" fillId="2" borderId="34" applyFont="1" applyNumberFormat="0" applyFill="1" applyBorder="1" applyAlignment="1" applyProtection="true">
      <alignment horizontal="center" vertical="center" textRotation="0" wrapText="true" shrinkToFit="false"/>
      <protection hidden="false"/>
    </xf>
    <xf xfId="0" fontId="26" numFmtId="0" fillId="2" borderId="4" applyFont="1" applyNumberFormat="0" applyFill="1" applyBorder="1" applyAlignment="1" applyProtection="true">
      <alignment horizontal="center" vertical="center" textRotation="0" wrapText="true" shrinkToFit="false"/>
      <protection hidden="false"/>
    </xf>
    <xf xfId="0" fontId="26" numFmtId="0" fillId="2" borderId="6" applyFont="1" applyNumberFormat="0" applyFill="1" applyBorder="1" applyAlignment="1" applyProtection="true">
      <alignment horizontal="center" vertical="center" textRotation="0" wrapText="true" shrinkToFit="false"/>
      <protection hidden="false"/>
    </xf>
    <xf xfId="0" fontId="26" numFmtId="0" fillId="2" borderId="17" applyFont="1" applyNumberFormat="0" applyFill="1" applyBorder="1" applyAlignment="1" applyProtection="true">
      <alignment horizontal="center" vertical="center" textRotation="0" wrapText="true" shrinkToFit="false"/>
      <protection hidden="false"/>
    </xf>
    <xf xfId="0" fontId="26" numFmtId="0" fillId="2" borderId="5" applyFont="1" applyNumberFormat="0" applyFill="1" applyBorder="1" applyAlignment="1" applyProtection="true">
      <alignment horizontal="center" vertical="center" textRotation="0" wrapText="true" shrinkToFit="false"/>
      <protection hidden="false"/>
    </xf>
    <xf xfId="0" fontId="26" numFmtId="0" fillId="2" borderId="19" applyFont="1" applyNumberFormat="0" applyFill="1" applyBorder="1" applyAlignment="1" applyProtection="true">
      <alignment horizontal="center" vertical="center" textRotation="0" wrapText="true" shrinkToFit="false"/>
      <protection hidden="false"/>
    </xf>
    <xf xfId="0" fontId="26" numFmtId="0" fillId="2" borderId="39" applyFont="1" applyNumberFormat="0" applyFill="1" applyBorder="1" applyAlignment="1" applyProtection="true">
      <alignment horizontal="center" vertical="center" textRotation="0" wrapText="true" shrinkToFit="false"/>
      <protection hidden="false"/>
    </xf>
    <xf xfId="0" fontId="3" numFmtId="0" fillId="2" borderId="37" applyFont="1" applyNumberFormat="0" applyFill="1" applyBorder="1" applyAlignment="1" applyProtection="true">
      <alignment horizontal="center" vertical="center" textRotation="0" wrapText="true" shrinkToFit="false"/>
      <protection hidden="false"/>
    </xf>
    <xf xfId="0" fontId="3" numFmtId="0" fillId="2" borderId="25" applyFont="1" applyNumberFormat="0" applyFill="1" applyBorder="1" applyAlignment="1" applyProtection="true">
      <alignment horizontal="center" vertical="center" textRotation="0" wrapText="true" shrinkToFit="false"/>
      <protection hidden="false"/>
    </xf>
    <xf xfId="0" fontId="3" numFmtId="0" fillId="2" borderId="18" applyFont="1" applyNumberFormat="0" applyFill="1" applyBorder="1" applyAlignment="1" applyProtection="true">
      <alignment horizontal="center" vertical="center" textRotation="0" wrapText="true" shrinkToFit="false"/>
      <protection hidden="false"/>
    </xf>
    <xf xfId="0" fontId="26" numFmtId="0" fillId="0" borderId="3" applyFont="1" applyNumberFormat="0" applyFill="0" applyBorder="1" applyAlignment="1" applyProtection="true">
      <alignment horizontal="center" vertical="center" textRotation="0" wrapText="false" shrinkToFit="false"/>
      <protection hidden="false"/>
    </xf>
    <xf xfId="0" fontId="26" numFmtId="0" fillId="0" borderId="0" applyFont="1" applyNumberFormat="0" applyFill="0" applyBorder="0" applyAlignment="1" applyProtection="true">
      <alignment horizontal="center" vertical="center" textRotation="0" wrapText="false" shrinkToFit="false"/>
      <protection hidden="false"/>
    </xf>
    <xf xfId="0" fontId="26" numFmtId="0" fillId="0" borderId="7" applyFont="1" applyNumberFormat="0" applyFill="0" applyBorder="1" applyAlignment="1" applyProtection="true">
      <alignment horizontal="center" vertical="center" textRotation="0" wrapText="false" shrinkToFit="false"/>
      <protection hidden="false"/>
    </xf>
    <xf xfId="0" fontId="1" numFmtId="0" fillId="3" borderId="11" applyFont="1" applyNumberFormat="0" applyFill="1" applyBorder="1" applyAlignment="1" applyProtection="true">
      <alignment horizontal="center" vertical="bottom" textRotation="0" wrapText="false" shrinkToFit="false"/>
      <protection hidden="false"/>
    </xf>
    <xf xfId="0" fontId="1" numFmtId="49" fillId="4" borderId="5" applyFont="1" applyNumberFormat="1" applyFill="1" applyBorder="1" applyAlignment="1" applyProtection="true">
      <alignment horizontal="center" vertical="bottom" textRotation="0" wrapText="false" shrinkToFit="false"/>
      <protection locked="false" hidden="false"/>
    </xf>
    <xf xfId="0" fontId="1" numFmtId="49" fillId="4" borderId="19" applyFont="1" applyNumberFormat="1" applyFill="1" applyBorder="1" applyAlignment="1" applyProtection="true">
      <alignment horizontal="center" vertical="bottom" textRotation="0" wrapText="false" shrinkToFit="false"/>
      <protection locked="false" hidden="false"/>
    </xf>
    <xf xfId="0" fontId="1" numFmtId="49" fillId="4" borderId="39" applyFont="1" applyNumberFormat="1" applyFill="1" applyBorder="1" applyAlignment="1" applyProtection="true">
      <alignment horizontal="center" vertical="bottom" textRotation="0" wrapText="false" shrinkToFit="false"/>
      <protection locked="false" hidden="false"/>
    </xf>
    <xf xfId="0" fontId="26" numFmtId="0" fillId="0" borderId="4" applyFont="1" applyNumberFormat="0" applyFill="0" applyBorder="1" applyAlignment="1" applyProtection="true">
      <alignment horizontal="center" vertical="center" textRotation="0" wrapText="false" shrinkToFit="false"/>
      <protection hidden="false"/>
    </xf>
    <xf xfId="0" fontId="26" numFmtId="0" fillId="0" borderId="6" applyFont="1" applyNumberFormat="0" applyFill="0" applyBorder="1" applyAlignment="1" applyProtection="true">
      <alignment horizontal="center" vertical="center" textRotation="0" wrapText="false" shrinkToFit="false"/>
      <protection hidden="false"/>
    </xf>
    <xf xfId="0" fontId="26" numFmtId="0" fillId="0" borderId="17" applyFont="1" applyNumberFormat="0" applyFill="0" applyBorder="1" applyAlignment="1" applyProtection="true">
      <alignment horizontal="center" vertical="center" textRotation="0" wrapText="false" shrinkToFit="false"/>
      <protection hidden="false"/>
    </xf>
    <xf xfId="0" fontId="26" numFmtId="0" fillId="0" borderId="5" applyFont="1" applyNumberFormat="0" applyFill="0" applyBorder="1" applyAlignment="1" applyProtection="true">
      <alignment horizontal="center" vertical="center" textRotation="0" wrapText="false" shrinkToFit="false"/>
      <protection hidden="false"/>
    </xf>
    <xf xfId="0" fontId="26" numFmtId="0" fillId="0" borderId="19" applyFont="1" applyNumberFormat="0" applyFill="0" applyBorder="1" applyAlignment="1" applyProtection="true">
      <alignment horizontal="center" vertical="center" textRotation="0" wrapText="false" shrinkToFit="false"/>
      <protection hidden="false"/>
    </xf>
    <xf xfId="0" fontId="26" numFmtId="0" fillId="0" borderId="39" applyFont="1" applyNumberFormat="0" applyFill="0" applyBorder="1" applyAlignment="1" applyProtection="true">
      <alignment horizontal="center" vertical="center" textRotation="0" wrapText="false" shrinkToFit="false"/>
      <protection hidden="false"/>
    </xf>
    <xf xfId="0" fontId="1" numFmtId="0" fillId="3" borderId="6" applyFont="1" applyNumberFormat="0" applyFill="1" applyBorder="1" applyAlignment="1" applyProtection="true">
      <alignment horizontal="center" vertical="bottom" textRotation="0" wrapText="false" shrinkToFit="false"/>
      <protection hidden="false"/>
    </xf>
    <xf xfId="0" fontId="4" numFmtId="0" fillId="2" borderId="36" applyFont="1" applyNumberFormat="0" applyFill="1" applyBorder="1" applyAlignment="1" applyProtection="true">
      <alignment horizontal="center" vertical="center" textRotation="0" wrapText="true" shrinkToFit="false"/>
      <protection locked="false" hidden="false"/>
    </xf>
    <xf xfId="0" fontId="4" numFmtId="0" fillId="2" borderId="12" applyFont="1" applyNumberFormat="0" applyFill="1" applyBorder="1" applyAlignment="1" applyProtection="true">
      <alignment horizontal="center" vertical="center" textRotation="0" wrapText="true" shrinkToFit="false"/>
      <protection locked="false" hidden="false"/>
    </xf>
    <xf xfId="0" fontId="1" numFmtId="14" fillId="4" borderId="11" applyFont="1" applyNumberFormat="1" applyFill="1" applyBorder="1" applyAlignment="1" applyProtection="true">
      <alignment horizontal="center" vertical="center" textRotation="0" wrapText="true" shrinkToFit="false"/>
      <protection locked="false" hidden="false"/>
    </xf>
    <xf xfId="0" fontId="1" numFmtId="14" fillId="4" borderId="10" applyFont="1" applyNumberFormat="1" applyFill="1" applyBorder="1" applyAlignment="1" applyProtection="true">
      <alignment horizontal="center" vertical="center" textRotation="0" wrapText="true" shrinkToFit="false"/>
      <protection locked="false" hidden="false"/>
    </xf>
    <xf xfId="0" fontId="1" numFmtId="14" fillId="4" borderId="22" applyFont="1" applyNumberFormat="1" applyFill="1" applyBorder="1" applyAlignment="1" applyProtection="true">
      <alignment horizontal="center" vertical="center" textRotation="0" wrapText="true" shrinkToFit="false"/>
      <protection locked="false" hidden="false"/>
    </xf>
    <xf xfId="0" fontId="4" numFmtId="0" fillId="2" borderId="12" applyFont="1" applyNumberFormat="0" applyFill="1" applyBorder="1" applyAlignment="1" applyProtection="true">
      <alignment horizontal="center" vertical="top" textRotation="0" wrapText="true" shrinkToFit="false"/>
      <protection locked="false" hidden="false"/>
    </xf>
    <xf xfId="0" fontId="4" numFmtId="0" fillId="2" borderId="13" applyFont="1" applyNumberFormat="0" applyFill="1" applyBorder="1" applyAlignment="1" applyProtection="true">
      <alignment horizontal="center" vertical="top" textRotation="0" wrapText="true" shrinkToFit="false"/>
      <protection locked="false" hidden="false"/>
    </xf>
    <xf xfId="0" fontId="4" numFmtId="0" fillId="0" borderId="36" applyFont="1" applyNumberFormat="0" applyFill="0" applyBorder="1" applyAlignment="1" applyProtection="true">
      <alignment horizontal="left" vertical="top" textRotation="0" wrapText="true" shrinkToFit="false"/>
      <protection locked="false" hidden="false"/>
    </xf>
    <xf xfId="0" fontId="4" numFmtId="0" fillId="0" borderId="13" applyFont="1" applyNumberFormat="0" applyFill="0" applyBorder="1" applyAlignment="1" applyProtection="true">
      <alignment horizontal="left" vertical="top" textRotation="0" wrapText="true" shrinkToFit="false"/>
      <protection locked="false" hidden="false"/>
    </xf>
    <xf xfId="0" fontId="4" numFmtId="0" fillId="0" borderId="46" applyFont="1" applyNumberFormat="0" applyFill="0" applyBorder="1" applyAlignment="1" applyProtection="true">
      <alignment horizontal="left" vertical="top" textRotation="0" wrapText="true" shrinkToFit="false"/>
      <protection locked="false" hidden="false"/>
    </xf>
    <xf xfId="0" fontId="4" numFmtId="0" fillId="0" borderId="24" applyFont="1" applyNumberFormat="0" applyFill="0" applyBorder="1" applyAlignment="1" applyProtection="true">
      <alignment horizontal="left" vertical="top" textRotation="0" wrapText="true" shrinkToFit="false"/>
      <protection locked="false" hidden="false"/>
    </xf>
    <xf xfId="0" fontId="3" numFmtId="0" fillId="2" borderId="66" applyFont="1" applyNumberFormat="0" applyFill="1" applyBorder="1" applyAlignment="1" applyProtection="true">
      <alignment horizontal="center" vertical="top" textRotation="0" wrapText="true" shrinkToFit="false"/>
      <protection hidden="false"/>
    </xf>
    <xf xfId="0" fontId="3" numFmtId="0" fillId="2" borderId="44" applyFont="1" applyNumberFormat="0" applyFill="1" applyBorder="1" applyAlignment="1" applyProtection="true">
      <alignment horizontal="center" vertical="top" textRotation="0" wrapText="true" shrinkToFit="false"/>
      <protection hidden="false"/>
    </xf>
    <xf xfId="0" fontId="4" numFmtId="0" fillId="2" borderId="37" applyFont="1" applyNumberFormat="0" applyFill="1" applyBorder="1" applyAlignment="1" applyProtection="true">
      <alignment horizontal="center" vertical="center" textRotation="0" wrapText="true" shrinkToFit="false"/>
      <protection locked="false" hidden="false"/>
    </xf>
    <xf xfId="0" fontId="4" numFmtId="0" fillId="2" borderId="25" applyFont="1" applyNumberFormat="0" applyFill="1" applyBorder="1" applyAlignment="1" applyProtection="true">
      <alignment horizontal="center" vertical="center" textRotation="0" wrapText="true" shrinkToFit="false"/>
      <protection locked="false" hidden="false"/>
    </xf>
    <xf xfId="0" fontId="3" numFmtId="0" fillId="2" borderId="51" applyFont="1" applyNumberFormat="0" applyFill="1" applyBorder="1" applyAlignment="1" applyProtection="true">
      <alignment horizontal="left" vertical="top" textRotation="0" wrapText="true" shrinkToFit="false"/>
      <protection locked="false" hidden="false"/>
    </xf>
    <xf xfId="0" fontId="3" numFmtId="0" fillId="2" borderId="33" applyFont="1" applyNumberFormat="0" applyFill="1" applyBorder="1" applyAlignment="1" applyProtection="true">
      <alignment horizontal="left" vertical="top" textRotation="0" wrapText="true" shrinkToFit="false"/>
      <protection locked="false" hidden="false"/>
    </xf>
    <xf xfId="0" fontId="3" numFmtId="0" fillId="2" borderId="59" applyFont="1" applyNumberFormat="0" applyFill="1" applyBorder="1" applyAlignment="1" applyProtection="true">
      <alignment horizontal="left" vertical="top" textRotation="0" wrapText="true" shrinkToFit="false"/>
      <protection locked="false" hidden="false"/>
    </xf>
    <xf xfId="0" fontId="3" numFmtId="0" fillId="2" borderId="34" applyFont="1" applyNumberFormat="0" applyFill="1" applyBorder="1" applyAlignment="1" applyProtection="true">
      <alignment horizontal="left" vertical="top" textRotation="0" wrapText="true" shrinkToFit="false"/>
      <protection locked="false" hidden="false"/>
    </xf>
    <xf xfId="0" fontId="3" numFmtId="0" fillId="2" borderId="68" applyFont="1" applyNumberFormat="0" applyFill="1" applyBorder="1" applyAlignment="1" applyProtection="true">
      <alignment horizontal="center" vertical="top" textRotation="0" wrapText="true" shrinkToFit="false"/>
      <protection hidden="false"/>
    </xf>
    <xf xfId="0" fontId="3" numFmtId="0" fillId="2" borderId="67" applyFont="1" applyNumberFormat="0" applyFill="1" applyBorder="1" applyAlignment="1" applyProtection="true">
      <alignment horizontal="center" vertical="top" textRotation="0" wrapText="true" shrinkToFit="false"/>
      <protection hidden="false"/>
    </xf>
    <xf xfId="0" fontId="3" numFmtId="0" fillId="2" borderId="73" applyFont="1" applyNumberFormat="0" applyFill="1" applyBorder="1" applyAlignment="1" applyProtection="true">
      <alignment horizontal="center" vertical="top" textRotation="0" wrapText="true" shrinkToFit="false"/>
      <protection hidden="false"/>
    </xf>
    <xf xfId="0" fontId="3" numFmtId="0" fillId="2" borderId="20" applyFont="1" applyNumberFormat="0" applyFill="1" applyBorder="1" applyAlignment="1" applyProtection="true">
      <alignment horizontal="left" vertical="top" textRotation="0" wrapText="true" shrinkToFit="false"/>
      <protection locked="false" hidden="false"/>
    </xf>
    <xf xfId="0" fontId="3" numFmtId="0" fillId="2" borderId="49" applyFont="1" applyNumberFormat="0" applyFill="1" applyBorder="1" applyAlignment="1" applyProtection="true">
      <alignment horizontal="left" vertical="top" textRotation="0" wrapText="true" shrinkToFit="false"/>
      <protection locked="false" hidden="false"/>
    </xf>
    <xf xfId="0" fontId="3" numFmtId="0" fillId="2" borderId="57" applyFont="1" applyNumberFormat="0" applyFill="1" applyBorder="1" applyAlignment="1" applyProtection="true">
      <alignment horizontal="left" vertical="top" textRotation="0" wrapText="true" shrinkToFit="false"/>
      <protection locked="false" hidden="false"/>
    </xf>
    <xf xfId="0" fontId="0" numFmtId="0" fillId="2" borderId="61" applyFont="0" applyNumberFormat="0" applyFill="1" applyBorder="1" applyAlignment="1" applyProtection="true">
      <alignment horizontal="left" vertical="bottom" textRotation="0" wrapText="false" shrinkToFit="false"/>
      <protection locked="false" hidden="false"/>
    </xf>
    <xf xfId="0" fontId="0" numFmtId="0" fillId="2" borderId="65" applyFont="0" applyNumberFormat="0" applyFill="1" applyBorder="1" applyAlignment="1" applyProtection="true">
      <alignment horizontal="left" vertical="bottom" textRotation="0" wrapText="false" shrinkToFit="false"/>
      <protection locked="false" hidden="false"/>
    </xf>
    <xf xfId="0" fontId="0" numFmtId="0" fillId="2" borderId="27" applyFont="0" applyNumberFormat="0" applyFill="1" applyBorder="1" applyAlignment="1" applyProtection="true">
      <alignment horizontal="left" vertical="bottom" textRotation="0" wrapText="false" shrinkToFit="false"/>
      <protection locked="false" hidden="false"/>
    </xf>
    <xf xfId="0" fontId="4" numFmtId="0" fillId="2" borderId="18" applyFont="1" applyNumberFormat="0" applyFill="1" applyBorder="1" applyAlignment="1" applyProtection="true">
      <alignment horizontal="center" vertical="center" textRotation="0" wrapText="true" shrinkToFit="false"/>
      <protection locked="false" hidden="false"/>
    </xf>
    <xf xfId="0" fontId="4" numFmtId="0" fillId="2" borderId="16" applyFont="1" applyNumberFormat="0" applyFill="1" applyBorder="1" applyAlignment="1" applyProtection="true">
      <alignment horizontal="center" vertical="center" textRotation="0" wrapText="true" shrinkToFit="false"/>
      <protection locked="false" hidden="false"/>
    </xf>
    <xf xfId="0" fontId="4" numFmtId="0" fillId="0" borderId="37" applyFont="1" applyNumberFormat="0" applyFill="0" applyBorder="1" applyAlignment="1" applyProtection="true">
      <alignment horizontal="left" vertical="top" textRotation="0" wrapText="true" shrinkToFit="false"/>
      <protection locked="false" hidden="false"/>
    </xf>
    <xf xfId="0" fontId="4" numFmtId="0" fillId="0" borderId="15" applyFont="1" applyNumberFormat="0" applyFill="0" applyBorder="1" applyAlignment="1" applyProtection="true">
      <alignment horizontal="left" vertical="top" textRotation="0" wrapText="true" shrinkToFit="false"/>
      <protection locked="false" hidden="false"/>
    </xf>
    <xf xfId="0" fontId="4" numFmtId="0" fillId="2" borderId="16" applyFont="1" applyNumberFormat="0" applyFill="1" applyBorder="1" applyAlignment="1" applyProtection="true">
      <alignment horizontal="center" vertical="top" textRotation="0" wrapText="true" shrinkToFit="false"/>
      <protection locked="false" hidden="false"/>
    </xf>
    <xf xfId="0" fontId="4" numFmtId="0" fillId="2" borderId="14" applyFont="1" applyNumberFormat="0" applyFill="1" applyBorder="1" applyAlignment="1" applyProtection="true">
      <alignment horizontal="center" vertical="top" textRotation="0" wrapText="true" shrinkToFit="false"/>
      <protection locked="false" hidden="false"/>
    </xf>
    <xf xfId="0" fontId="3" numFmtId="0" fillId="2" borderId="58" applyFont="1" applyNumberFormat="0" applyFill="1" applyBorder="1" applyAlignment="1" applyProtection="true">
      <alignment horizontal="left" vertical="top" textRotation="0" wrapText="true" shrinkToFit="false"/>
      <protection locked="false" hidden="false"/>
    </xf>
    <xf xfId="0" fontId="3" numFmtId="0" fillId="2" borderId="53" applyFont="1" applyNumberFormat="0" applyFill="1" applyBorder="1" applyAlignment="1" applyProtection="true">
      <alignment horizontal="left" vertical="top" textRotation="0" wrapText="true" shrinkToFit="false"/>
      <protection locked="false" hidden="false"/>
    </xf>
    <xf xfId="0" fontId="3" numFmtId="0" fillId="2" borderId="60" applyFont="1" applyNumberFormat="0" applyFill="1" applyBorder="1" applyAlignment="1" applyProtection="true">
      <alignment horizontal="left" vertical="top" textRotation="0" wrapText="true" shrinkToFit="false"/>
      <protection locked="false" hidden="false"/>
    </xf>
    <xf xfId="0" fontId="3" numFmtId="0" fillId="2" borderId="52" applyFont="1" applyNumberFormat="0" applyFill="1" applyBorder="1" applyAlignment="1" applyProtection="true">
      <alignment horizontal="left" vertical="top" textRotation="0" wrapText="true" shrinkToFit="false"/>
      <protection locked="false" hidden="false"/>
    </xf>
    <xf xfId="0" fontId="3" numFmtId="0" fillId="2" borderId="35" applyFont="1" applyNumberFormat="0" applyFill="1" applyBorder="1" applyAlignment="1" applyProtection="true">
      <alignment horizontal="left" vertical="top" textRotation="0" wrapText="true" shrinkToFit="false"/>
      <protection locked="false" hidden="false"/>
    </xf>
    <xf xfId="0" fontId="3" numFmtId="0" fillId="2" borderId="28" applyFont="1" applyNumberFormat="0" applyFill="1" applyBorder="1" applyAlignment="1" applyProtection="true">
      <alignment horizontal="center" vertical="bottom" textRotation="0" wrapText="false" shrinkToFit="false"/>
      <protection hidden="false"/>
    </xf>
    <xf xfId="0" fontId="3" numFmtId="0" fillId="2" borderId="72" applyFont="1" applyNumberFormat="0" applyFill="1" applyBorder="1" applyAlignment="1" applyProtection="true">
      <alignment horizontal="center" vertical="bottom" textRotation="0" wrapText="false" shrinkToFit="false"/>
      <protection hidden="false"/>
    </xf>
    <xf xfId="0" fontId="3" numFmtId="0" fillId="2" borderId="42" applyFont="1" applyNumberFormat="0" applyFill="1" applyBorder="1" applyAlignment="1" applyProtection="true">
      <alignment horizontal="center" vertical="bottom" textRotation="0" wrapText="false" shrinkToFit="false"/>
      <protection hidden="false"/>
    </xf>
    <xf xfId="0" fontId="1" numFmtId="0" fillId="2" borderId="68" applyFont="1" applyNumberFormat="0" applyFill="1" applyBorder="1" applyAlignment="1" applyProtection="true">
      <alignment horizontal="center" vertical="bottom" textRotation="0" wrapText="false" shrinkToFit="false"/>
      <protection hidden="false"/>
    </xf>
    <xf xfId="0" fontId="1" numFmtId="0" fillId="2" borderId="67" applyFont="1" applyNumberFormat="0" applyFill="1" applyBorder="1" applyAlignment="1" applyProtection="true">
      <alignment horizontal="center" vertical="bottom" textRotation="0" wrapText="false" shrinkToFit="false"/>
      <protection hidden="false"/>
    </xf>
    <xf xfId="0" fontId="1" numFmtId="0" fillId="13" borderId="11" applyFont="1" applyNumberFormat="0" applyFill="1" applyBorder="1" applyAlignment="1" applyProtection="true">
      <alignment horizontal="left" vertical="top" textRotation="0" wrapText="true" shrinkToFit="false"/>
      <protection locked="false" hidden="false"/>
    </xf>
    <xf xfId="0" fontId="1" numFmtId="0" fillId="13" borderId="10" applyFont="1" applyNumberFormat="0" applyFill="1" applyBorder="1" applyAlignment="1" applyProtection="true">
      <alignment horizontal="left" vertical="top" textRotation="0" wrapText="true" shrinkToFit="false"/>
      <protection locked="false" hidden="false"/>
    </xf>
    <xf xfId="0" fontId="1" numFmtId="0" fillId="13" borderId="22" applyFont="1" applyNumberFormat="0" applyFill="1" applyBorder="1" applyAlignment="1" applyProtection="true">
      <alignment horizontal="left" vertical="top" textRotation="0" wrapText="true" shrinkToFit="false"/>
      <protection locked="false" hidden="false"/>
    </xf>
    <xf xfId="0" fontId="3" numFmtId="0" fillId="2" borderId="38" applyFont="1" applyNumberFormat="0" applyFill="1" applyBorder="1" applyAlignment="1" applyProtection="true">
      <alignment horizontal="center" vertical="bottom" textRotation="0" wrapText="false" shrinkToFit="false"/>
      <protection hidden="false"/>
    </xf>
    <xf xfId="0" fontId="3" numFmtId="0" fillId="2" borderId="50" applyFont="1" applyNumberFormat="0" applyFill="1" applyBorder="1" applyAlignment="1" applyProtection="true">
      <alignment horizontal="center" vertical="bottom" textRotation="0" wrapText="false" shrinkToFit="false"/>
      <protection hidden="false"/>
    </xf>
    <xf xfId="0" fontId="3" numFmtId="0" fillId="2" borderId="54" applyFont="1" applyNumberFormat="0" applyFill="1" applyBorder="1" applyAlignment="1" applyProtection="true">
      <alignment horizontal="center" vertical="bottom" textRotation="0" wrapText="false" shrinkToFit="false"/>
      <protection hidden="false"/>
    </xf>
    <xf xfId="0" fontId="0" numFmtId="0" fillId="0" borderId="41" applyFont="0" applyNumberFormat="0" applyFill="0" applyBorder="1" applyAlignment="1" applyProtection="true">
      <alignment horizontal="center" vertical="top" textRotation="0" wrapText="true" shrinkToFit="false"/>
      <protection locked="false" hidden="false"/>
    </xf>
    <xf xfId="0" fontId="0" numFmtId="0" fillId="0" borderId="56" applyFont="0" applyNumberFormat="0" applyFill="0" applyBorder="1" applyAlignment="1" applyProtection="true">
      <alignment horizontal="center" vertical="top" textRotation="0" wrapText="true" shrinkToFit="false"/>
      <protection locked="false" hidden="false"/>
    </xf>
    <xf xfId="0" fontId="0" numFmtId="0" fillId="0" borderId="21" applyFont="0" applyNumberFormat="0" applyFill="0" applyBorder="1" applyAlignment="1" applyProtection="true">
      <alignment horizontal="center" vertical="top" textRotation="0" wrapText="true" shrinkToFit="false"/>
      <protection locked="false" hidden="false"/>
    </xf>
    <xf xfId="0" fontId="0" numFmtId="0" fillId="0" borderId="24" applyFont="0" applyNumberFormat="0" applyFill="0" applyBorder="1" applyAlignment="1" applyProtection="true">
      <alignment horizontal="center" vertical="top" textRotation="0" wrapText="true" shrinkToFit="false"/>
      <protection locked="false" hidden="false"/>
    </xf>
    <xf xfId="0" fontId="1" numFmtId="0" fillId="2" borderId="38" applyFont="1" applyNumberFormat="0" applyFill="1" applyBorder="1" applyAlignment="1" applyProtection="true">
      <alignment horizontal="center" vertical="bottom" textRotation="0" wrapText="false" shrinkToFit="false"/>
      <protection hidden="false"/>
    </xf>
    <xf xfId="0" fontId="1" numFmtId="0" fillId="2" borderId="50" applyFont="1" applyNumberFormat="0" applyFill="1" applyBorder="1" applyAlignment="1" applyProtection="true">
      <alignment horizontal="center" vertical="bottom" textRotation="0" wrapText="false" shrinkToFit="false"/>
      <protection hidden="false"/>
    </xf>
    <xf xfId="0" fontId="1" numFmtId="0" fillId="2" borderId="54" applyFont="1" applyNumberFormat="0" applyFill="1" applyBorder="1" applyAlignment="1" applyProtection="true">
      <alignment horizontal="center" vertical="bottom" textRotation="0" wrapText="false" shrinkToFit="false"/>
      <protection hidden="false"/>
    </xf>
    <xf xfId="0" fontId="3" numFmtId="0" fillId="2" borderId="61" applyFont="1" applyNumberFormat="0" applyFill="1" applyBorder="1" applyAlignment="1" applyProtection="true">
      <alignment horizontal="left" vertical="top" textRotation="0" wrapText="true" shrinkToFit="false"/>
      <protection locked="false" hidden="false"/>
    </xf>
    <xf xfId="0" fontId="3" numFmtId="0" fillId="2" borderId="65" applyFont="1" applyNumberFormat="0" applyFill="1" applyBorder="1" applyAlignment="1" applyProtection="true">
      <alignment horizontal="left" vertical="top" textRotation="0" wrapText="true" shrinkToFit="false"/>
      <protection locked="false" hidden="false"/>
    </xf>
    <xf xfId="0" fontId="3" numFmtId="0" fillId="2" borderId="27" applyFont="1" applyNumberFormat="0" applyFill="1" applyBorder="1" applyAlignment="1" applyProtection="true">
      <alignment horizontal="left" vertical="top" textRotation="0" wrapText="true" shrinkToFit="false"/>
      <protection locked="false" hidden="false"/>
    </xf>
    <xf xfId="0" fontId="1" numFmtId="0" fillId="2" borderId="40" applyFont="1" applyNumberFormat="0" applyFill="1" applyBorder="1" applyAlignment="1" applyProtection="true">
      <alignment horizontal="center" vertical="bottom" textRotation="0" wrapText="false" shrinkToFit="false"/>
      <protection hidden="false"/>
    </xf>
    <xf xfId="0" fontId="1" numFmtId="0" fillId="2" borderId="26" applyFont="1" applyNumberFormat="0" applyFill="1" applyBorder="1" applyAlignment="1" applyProtection="true">
      <alignment horizontal="center" vertical="bottom" textRotation="0" wrapText="false" shrinkToFit="false"/>
      <protection hidden="false"/>
    </xf>
    <xf xfId="0" fontId="3" numFmtId="0" fillId="13" borderId="4" applyFont="1" applyNumberFormat="0" applyFill="1" applyBorder="1" applyAlignment="1" applyProtection="true">
      <alignment horizontal="left" vertical="top" textRotation="0" wrapText="true" shrinkToFit="false"/>
      <protection locked="false" hidden="false"/>
    </xf>
    <xf xfId="0" fontId="3" numFmtId="0" fillId="13" borderId="6" applyFont="1" applyNumberFormat="0" applyFill="1" applyBorder="1" applyAlignment="1" applyProtection="true">
      <alignment horizontal="left" vertical="top" textRotation="0" wrapText="true" shrinkToFit="false"/>
      <protection locked="false" hidden="false"/>
    </xf>
    <xf xfId="0" fontId="3" numFmtId="0" fillId="13" borderId="17" applyFont="1" applyNumberFormat="0" applyFill="1" applyBorder="1" applyAlignment="1" applyProtection="true">
      <alignment horizontal="left" vertical="top" textRotation="0" wrapText="true" shrinkToFit="false"/>
      <protection locked="false" hidden="false"/>
    </xf>
    <xf xfId="0" fontId="3" numFmtId="0" fillId="13" borderId="3" applyFont="1" applyNumberFormat="0" applyFill="1" applyBorder="1" applyAlignment="1" applyProtection="true">
      <alignment horizontal="left" vertical="top" textRotation="0" wrapText="true" shrinkToFit="false"/>
      <protection locked="false" hidden="false"/>
    </xf>
    <xf xfId="0" fontId="3" numFmtId="0" fillId="13" borderId="0" applyFont="1" applyNumberFormat="0" applyFill="1" applyBorder="0" applyAlignment="1" applyProtection="true">
      <alignment horizontal="left" vertical="top" textRotation="0" wrapText="true" shrinkToFit="false"/>
      <protection locked="false" hidden="false"/>
    </xf>
    <xf xfId="0" fontId="3" numFmtId="0" fillId="13" borderId="7" applyFont="1" applyNumberFormat="0" applyFill="1" applyBorder="1" applyAlignment="1" applyProtection="true">
      <alignment horizontal="left" vertical="top" textRotation="0" wrapText="true" shrinkToFit="false"/>
      <protection locked="false" hidden="false"/>
    </xf>
    <xf xfId="0" fontId="3" numFmtId="0" fillId="13" borderId="5" applyFont="1" applyNumberFormat="0" applyFill="1" applyBorder="1" applyAlignment="1" applyProtection="true">
      <alignment horizontal="left" vertical="top" textRotation="0" wrapText="true" shrinkToFit="false"/>
      <protection locked="false" hidden="false"/>
    </xf>
    <xf xfId="0" fontId="3" numFmtId="0" fillId="13" borderId="19" applyFont="1" applyNumberFormat="0" applyFill="1" applyBorder="1" applyAlignment="1" applyProtection="true">
      <alignment horizontal="left" vertical="top" textRotation="0" wrapText="true" shrinkToFit="false"/>
      <protection locked="false" hidden="false"/>
    </xf>
    <xf xfId="0" fontId="3" numFmtId="0" fillId="13" borderId="39" applyFont="1" applyNumberFormat="0" applyFill="1" applyBorder="1" applyAlignment="1" applyProtection="true">
      <alignment horizontal="left" vertical="top" textRotation="0" wrapText="true" shrinkToFit="false"/>
      <protection locked="false" hidden="false"/>
    </xf>
    <xf xfId="0" fontId="3" numFmtId="0" fillId="2" borderId="66" applyFont="1" applyNumberFormat="0" applyFill="1" applyBorder="1" applyAlignment="1" applyProtection="true">
      <alignment horizontal="center" vertical="bottom" textRotation="0" wrapText="false" shrinkToFit="false"/>
      <protection hidden="false"/>
    </xf>
    <xf xfId="0" fontId="3" numFmtId="0" fillId="2" borderId="44" applyFont="1" applyNumberFormat="0" applyFill="1" applyBorder="1" applyAlignment="1" applyProtection="true">
      <alignment horizontal="center" vertical="bottom" textRotation="0" wrapText="false" shrinkToFit="false"/>
      <protection hidden="false"/>
    </xf>
    <xf xfId="0" fontId="3" numFmtId="0" fillId="2" borderId="46" applyFont="1" applyNumberFormat="0" applyFill="1" applyBorder="1" applyAlignment="1" applyProtection="true">
      <alignment horizontal="center" vertical="bottom" textRotation="0" wrapText="false" shrinkToFit="false"/>
      <protection hidden="false"/>
    </xf>
    <xf xfId="0" fontId="3" numFmtId="0" fillId="2" borderId="24" applyFont="1" applyNumberFormat="0" applyFill="1" applyBorder="1" applyAlignment="1" applyProtection="true">
      <alignment horizontal="center" vertical="bottom" textRotation="0" wrapText="false" shrinkToFit="false"/>
      <protection hidden="false"/>
    </xf>
    <xf xfId="0" fontId="7" numFmtId="0" fillId="3" borderId="5" applyFont="1" applyNumberFormat="0" applyFill="1" applyBorder="1" applyAlignment="1" applyProtection="true">
      <alignment horizontal="center" vertical="bottom" textRotation="0" wrapText="false" shrinkToFit="false"/>
      <protection hidden="false"/>
    </xf>
    <xf xfId="0" fontId="7" numFmtId="0" fillId="3" borderId="19" applyFont="1" applyNumberFormat="0" applyFill="1" applyBorder="1" applyAlignment="1" applyProtection="true">
      <alignment horizontal="center" vertical="bottom" textRotation="0" wrapText="false" shrinkToFit="false"/>
      <protection hidden="false"/>
    </xf>
    <xf xfId="0" fontId="4" numFmtId="0" fillId="3" borderId="19" applyFont="1" applyNumberFormat="0" applyFill="1" applyBorder="1" applyAlignment="1" applyProtection="true">
      <alignment horizontal="center" vertical="bottom" textRotation="0" wrapText="false" shrinkToFit="false"/>
      <protection hidden="false"/>
    </xf>
    <xf xfId="0" fontId="4" numFmtId="0" fillId="3" borderId="39" applyFont="1" applyNumberFormat="0" applyFill="1" applyBorder="1" applyAlignment="1" applyProtection="true">
      <alignment horizontal="center" vertical="bottom" textRotation="0" wrapText="false" shrinkToFit="false"/>
      <protection hidden="false"/>
    </xf>
    <xf xfId="0" fontId="1" numFmtId="0" fillId="4" borderId="5" applyFont="1" applyNumberFormat="0" applyFill="1" applyBorder="1" applyAlignment="1" applyProtection="true">
      <alignment horizontal="center" vertical="bottom" textRotation="0" wrapText="true" shrinkToFit="false"/>
      <protection locked="false" hidden="false"/>
    </xf>
    <xf xfId="0" fontId="1" numFmtId="0" fillId="4" borderId="39" applyFont="1" applyNumberFormat="0" applyFill="1" applyBorder="1" applyAlignment="1" applyProtection="true">
      <alignment horizontal="center" vertical="bottom" textRotation="0" wrapText="true" shrinkToFit="false"/>
      <protection locked="false" hidden="false"/>
    </xf>
    <xf xfId="0" fontId="1" numFmtId="0" fillId="4" borderId="0" applyFont="1" applyNumberFormat="0" applyFill="1" applyBorder="0" applyAlignment="1" applyProtection="true">
      <alignment horizontal="center" vertical="bottom" textRotation="0" wrapText="false" shrinkToFit="false"/>
      <protection locked="false" hidden="false"/>
    </xf>
    <xf xfId="0" fontId="3" numFmtId="0" fillId="9" borderId="11" applyFont="1" applyNumberFormat="0" applyFill="1" applyBorder="1" applyAlignment="0" applyProtection="true">
      <alignment horizontal="general" vertical="bottom" textRotation="0" wrapText="false" shrinkToFit="false"/>
      <protection hidden="false"/>
    </xf>
    <xf xfId="0" fontId="3" numFmtId="0" fillId="9" borderId="10" applyFont="1" applyNumberFormat="0" applyFill="1" applyBorder="1" applyAlignment="0" applyProtection="true">
      <alignment horizontal="general" vertical="bottom" textRotation="0" wrapText="false" shrinkToFit="false"/>
      <protection hidden="false"/>
    </xf>
    <xf xfId="0" fontId="3" numFmtId="0" fillId="9" borderId="22" applyFont="1" applyNumberFormat="0" applyFill="1" applyBorder="1" applyAlignment="0" applyProtection="true">
      <alignment horizontal="general" vertical="bottom" textRotation="0" wrapText="false" shrinkToFit="false"/>
      <protection hidden="false"/>
    </xf>
    <xf xfId="0" fontId="1" numFmtId="0" fillId="3" borderId="11" applyFont="1" applyNumberFormat="0" applyFill="1" applyBorder="1" applyAlignment="1" applyProtection="true">
      <alignment horizontal="center" vertical="bottom" textRotation="0" wrapText="true" shrinkToFit="false"/>
      <protection hidden="false"/>
    </xf>
    <xf xfId="0" fontId="1" numFmtId="0" fillId="3" borderId="10" applyFont="1" applyNumberFormat="0" applyFill="1" applyBorder="1" applyAlignment="1" applyProtection="true">
      <alignment horizontal="center" vertical="bottom" textRotation="0" wrapText="true" shrinkToFit="false"/>
      <protection hidden="false"/>
    </xf>
    <xf xfId="0" fontId="1" numFmtId="0" fillId="3" borderId="22" applyFont="1" applyNumberFormat="0" applyFill="1" applyBorder="1" applyAlignment="1" applyProtection="true">
      <alignment horizontal="center" vertical="bottom" textRotation="0" wrapText="true" shrinkToFit="false"/>
      <protection hidden="false"/>
    </xf>
    <xf xfId="0" fontId="3" numFmtId="0" fillId="2" borderId="40" applyFont="1" applyNumberFormat="0" applyFill="1" applyBorder="1" applyAlignment="1" applyProtection="true">
      <alignment horizontal="center" vertical="bottom" textRotation="0" wrapText="false" shrinkToFit="false"/>
      <protection hidden="false"/>
    </xf>
    <xf xfId="0" fontId="3" numFmtId="0" fillId="2" borderId="21" applyFont="1" applyNumberFormat="0" applyFill="1" applyBorder="1" applyAlignment="1" applyProtection="true">
      <alignment horizontal="center" vertical="bottom" textRotation="0" wrapText="false" shrinkToFit="false"/>
      <protection hidden="false"/>
    </xf>
    <xf xfId="0" fontId="4" numFmtId="0" fillId="3" borderId="10" applyFont="1" applyNumberFormat="0" applyFill="1" applyBorder="1" applyAlignment="1" applyProtection="true">
      <alignment horizontal="center" vertical="bottom" textRotation="0" wrapText="false" shrinkToFit="false"/>
      <protection hidden="false"/>
    </xf>
    <xf xfId="0" fontId="4" numFmtId="0" fillId="3" borderId="22" applyFont="1" applyNumberFormat="0" applyFill="1" applyBorder="1" applyAlignment="1" applyProtection="true">
      <alignment horizontal="center" vertical="bottom" textRotation="0" wrapText="false" shrinkToFit="false"/>
      <protection hidden="false"/>
    </xf>
    <xf xfId="0" fontId="1" numFmtId="0" fillId="13" borderId="3" applyFont="1" applyNumberFormat="0" applyFill="1" applyBorder="1" applyAlignment="1" applyProtection="true">
      <alignment horizontal="left" vertical="top" textRotation="0" wrapText="true" shrinkToFit="false"/>
      <protection locked="false" hidden="false"/>
    </xf>
    <xf xfId="0" fontId="1" numFmtId="0" fillId="13" borderId="0" applyFont="1" applyNumberFormat="0" applyFill="1" applyBorder="0" applyAlignment="1" applyProtection="true">
      <alignment horizontal="left" vertical="top" textRotation="0" wrapText="true" shrinkToFit="false"/>
      <protection locked="false" hidden="false"/>
    </xf>
    <xf xfId="0" fontId="1" numFmtId="0" fillId="13" borderId="7" applyFont="1" applyNumberFormat="0" applyFill="1" applyBorder="1" applyAlignment="1" applyProtection="true">
      <alignment horizontal="left" vertical="top" textRotation="0" wrapText="true" shrinkToFit="false"/>
      <protection locked="false" hidden="false"/>
    </xf>
    <xf xfId="0" fontId="1" numFmtId="0" fillId="13" borderId="5" applyFont="1" applyNumberFormat="0" applyFill="1" applyBorder="1" applyAlignment="1" applyProtection="true">
      <alignment horizontal="left" vertical="top" textRotation="0" wrapText="true" shrinkToFit="false"/>
      <protection locked="false" hidden="false"/>
    </xf>
    <xf xfId="0" fontId="1" numFmtId="0" fillId="13" borderId="19" applyFont="1" applyNumberFormat="0" applyFill="1" applyBorder="1" applyAlignment="1" applyProtection="true">
      <alignment horizontal="left" vertical="top" textRotation="0" wrapText="true" shrinkToFit="false"/>
      <protection locked="false" hidden="false"/>
    </xf>
    <xf xfId="0" fontId="1" numFmtId="0" fillId="13" borderId="39" applyFont="1" applyNumberFormat="0" applyFill="1" applyBorder="1" applyAlignment="1" applyProtection="true">
      <alignment horizontal="left" vertical="top" textRotation="0" wrapText="true" shrinkToFit="false"/>
      <protection locked="false" hidden="false"/>
    </xf>
    <xf xfId="0" fontId="7" numFmtId="0" fillId="3" borderId="11" applyFont="1" applyNumberFormat="0" applyFill="1" applyBorder="1" applyAlignment="1" applyProtection="true">
      <alignment horizontal="center" vertical="bottom" textRotation="0" wrapText="false" shrinkToFit="false"/>
      <protection hidden="false"/>
    </xf>
    <xf xfId="0" fontId="7" numFmtId="0" fillId="3" borderId="10" applyFont="1" applyNumberFormat="0" applyFill="1" applyBorder="1" applyAlignment="1" applyProtection="true">
      <alignment horizontal="center" vertical="bottom" textRotation="0" wrapText="false" shrinkToFit="false"/>
      <protection hidden="false"/>
    </xf>
    <xf xfId="0" fontId="17" numFmtId="0" fillId="2" borderId="4" applyFont="1" applyNumberFormat="0" applyFill="1" applyBorder="1" applyAlignment="1" applyProtection="true">
      <alignment horizontal="center" vertical="center" textRotation="0" wrapText="false" shrinkToFit="false"/>
      <protection hidden="false"/>
    </xf>
    <xf xfId="0" fontId="17" numFmtId="0" fillId="2" borderId="6" applyFont="1" applyNumberFormat="0" applyFill="1" applyBorder="1" applyAlignment="1" applyProtection="true">
      <alignment horizontal="center" vertical="center" textRotation="0" wrapText="false" shrinkToFit="false"/>
      <protection hidden="false"/>
    </xf>
    <xf xfId="0" fontId="17" numFmtId="0" fillId="2" borderId="17" applyFont="1" applyNumberFormat="0" applyFill="1" applyBorder="1" applyAlignment="1" applyProtection="true">
      <alignment horizontal="center" vertical="center" textRotation="0" wrapText="false" shrinkToFit="false"/>
      <protection hidden="false"/>
    </xf>
    <xf xfId="0" fontId="7" numFmtId="0" fillId="3" borderId="22" applyFont="1" applyNumberFormat="0" applyFill="1" applyBorder="1" applyAlignment="1" applyProtection="true">
      <alignment horizontal="center" vertical="bottom" textRotation="0" wrapText="false" shrinkToFit="false"/>
      <protection hidden="false"/>
    </xf>
    <xf xfId="0" fontId="4" numFmtId="0" fillId="13" borderId="4" applyFont="1" applyNumberFormat="0" applyFill="1" applyBorder="1" applyAlignment="1" applyProtection="true">
      <alignment horizontal="left" vertical="top" textRotation="0" wrapText="false" shrinkToFit="false"/>
      <protection locked="false" hidden="false"/>
    </xf>
    <xf xfId="0" fontId="4" numFmtId="0" fillId="13" borderId="6" applyFont="1" applyNumberFormat="0" applyFill="1" applyBorder="1" applyAlignment="1" applyProtection="true">
      <alignment horizontal="left" vertical="top" textRotation="0" wrapText="false" shrinkToFit="false"/>
      <protection locked="false" hidden="false"/>
    </xf>
    <xf xfId="0" fontId="4" numFmtId="0" fillId="13" borderId="17" applyFont="1" applyNumberFormat="0" applyFill="1" applyBorder="1" applyAlignment="1" applyProtection="true">
      <alignment horizontal="left" vertical="top" textRotation="0" wrapText="false" shrinkToFit="false"/>
      <protection locked="false" hidden="false"/>
    </xf>
    <xf xfId="0" fontId="4" numFmtId="0" fillId="13" borderId="3" applyFont="1" applyNumberFormat="0" applyFill="1" applyBorder="1" applyAlignment="1" applyProtection="true">
      <alignment horizontal="left" vertical="top" textRotation="0" wrapText="false" shrinkToFit="false"/>
      <protection locked="false" hidden="false"/>
    </xf>
    <xf xfId="0" fontId="4" numFmtId="0" fillId="13" borderId="0" applyFont="1" applyNumberFormat="0" applyFill="1" applyBorder="0" applyAlignment="1" applyProtection="true">
      <alignment horizontal="left" vertical="top" textRotation="0" wrapText="false" shrinkToFit="false"/>
      <protection locked="false" hidden="false"/>
    </xf>
    <xf xfId="0" fontId="4" numFmtId="0" fillId="13" borderId="7" applyFont="1" applyNumberFormat="0" applyFill="1" applyBorder="1" applyAlignment="1" applyProtection="true">
      <alignment horizontal="left" vertical="top" textRotation="0" wrapText="false" shrinkToFit="false"/>
      <protection locked="false" hidden="false"/>
    </xf>
    <xf xfId="0" fontId="4" numFmtId="0" fillId="13" borderId="5" applyFont="1" applyNumberFormat="0" applyFill="1" applyBorder="1" applyAlignment="1" applyProtection="true">
      <alignment horizontal="left" vertical="top" textRotation="0" wrapText="false" shrinkToFit="false"/>
      <protection locked="false" hidden="false"/>
    </xf>
    <xf xfId="0" fontId="4" numFmtId="0" fillId="13" borderId="19" applyFont="1" applyNumberFormat="0" applyFill="1" applyBorder="1" applyAlignment="1" applyProtection="true">
      <alignment horizontal="left" vertical="top" textRotation="0" wrapText="false" shrinkToFit="false"/>
      <protection locked="false" hidden="false"/>
    </xf>
    <xf xfId="0" fontId="4" numFmtId="0" fillId="13" borderId="39" applyFont="1" applyNumberFormat="0" applyFill="1" applyBorder="1" applyAlignment="1" applyProtection="true">
      <alignment horizontal="left" vertical="top" textRotation="0" wrapText="false" shrinkToFit="false"/>
      <protection locked="false" hidden="false"/>
    </xf>
    <xf xfId="0" fontId="1" numFmtId="0" fillId="3" borderId="5" applyFont="1" applyNumberFormat="0" applyFill="1" applyBorder="1" applyAlignment="1" applyProtection="true">
      <alignment horizontal="center" vertical="bottom" textRotation="0" wrapText="false" shrinkToFit="false"/>
      <protection hidden="false"/>
    </xf>
    <xf xfId="0" fontId="1" numFmtId="0" fillId="3" borderId="19" applyFont="1" applyNumberFormat="0" applyFill="1" applyBorder="1" applyAlignment="1" applyProtection="true">
      <alignment horizontal="center" vertical="bottom" textRotation="0" wrapText="false" shrinkToFit="false"/>
      <protection hidden="false"/>
    </xf>
    <xf xfId="0" fontId="1" numFmtId="0" fillId="3" borderId="39" applyFont="1" applyNumberFormat="0" applyFill="1" applyBorder="1" applyAlignment="1" applyProtection="true">
      <alignment horizontal="center" vertical="bottom" textRotation="0" wrapText="false" shrinkToFit="false"/>
      <protection hidden="false"/>
    </xf>
    <xf xfId="0" fontId="26" numFmtId="0" fillId="2" borderId="4" applyFont="1" applyNumberFormat="0" applyFill="1" applyBorder="1" applyAlignment="1" applyProtection="true">
      <alignment horizontal="center" vertical="center" textRotation="0" wrapText="false" shrinkToFit="false"/>
      <protection hidden="false"/>
    </xf>
    <xf xfId="0" fontId="26" numFmtId="0" fillId="2" borderId="6" applyFont="1" applyNumberFormat="0" applyFill="1" applyBorder="1" applyAlignment="1" applyProtection="true">
      <alignment horizontal="center" vertical="center" textRotation="0" wrapText="false" shrinkToFit="false"/>
      <protection hidden="false"/>
    </xf>
    <xf xfId="0" fontId="26" numFmtId="0" fillId="2" borderId="0" applyFont="1" applyNumberFormat="0" applyFill="1" applyBorder="0" applyAlignment="1" applyProtection="true">
      <alignment horizontal="center" vertical="center" textRotation="0" wrapText="false" shrinkToFit="false"/>
      <protection hidden="false"/>
    </xf>
    <xf xfId="0" fontId="26" numFmtId="0" fillId="2" borderId="17" applyFont="1" applyNumberFormat="0" applyFill="1" applyBorder="1" applyAlignment="1" applyProtection="true">
      <alignment horizontal="center" vertical="center" textRotation="0" wrapText="false" shrinkToFit="false"/>
      <protection hidden="false"/>
    </xf>
    <xf xfId="0" fontId="26" numFmtId="0" fillId="2" borderId="3" applyFont="1" applyNumberFormat="0" applyFill="1" applyBorder="1" applyAlignment="1" applyProtection="true">
      <alignment horizontal="center" vertical="center" textRotation="0" wrapText="false" shrinkToFit="false"/>
      <protection hidden="false"/>
    </xf>
    <xf xfId="0" fontId="26" numFmtId="0" fillId="2" borderId="7" applyFont="1" applyNumberFormat="0" applyFill="1" applyBorder="1" applyAlignment="1" applyProtection="true">
      <alignment horizontal="center" vertical="center" textRotation="0" wrapText="false" shrinkToFit="false"/>
      <protection hidden="false"/>
    </xf>
    <xf xfId="0" fontId="0" numFmtId="0" fillId="13" borderId="0" applyFont="0" applyNumberFormat="0" applyFill="1" applyBorder="0" applyAlignment="1" applyProtection="true">
      <alignment horizontal="left" vertical="top" textRotation="0" wrapText="true" shrinkToFit="false"/>
      <protection locked="false" hidden="false"/>
    </xf>
    <xf xfId="0" fontId="1" numFmtId="14" fillId="4" borderId="4" applyFont="1" applyNumberFormat="1" applyFill="1" applyBorder="1" applyAlignment="1" applyProtection="true">
      <alignment horizontal="general" vertical="center" textRotation="0" wrapText="true" shrinkToFit="false"/>
      <protection locked="false" hidden="false"/>
    </xf>
    <xf xfId="0" fontId="1" numFmtId="14" fillId="4" borderId="6" applyFont="1" applyNumberFormat="1" applyFill="1" applyBorder="1" applyAlignment="1" applyProtection="true">
      <alignment horizontal="general" vertical="center" textRotation="0" wrapText="true" shrinkToFit="false"/>
      <protection locked="false" hidden="false"/>
    </xf>
    <xf xfId="0" fontId="1" numFmtId="14" fillId="4" borderId="17" applyFont="1" applyNumberFormat="1" applyFill="1" applyBorder="1" applyAlignment="1" applyProtection="true">
      <alignment horizontal="general" vertical="center" textRotation="0" wrapText="true" shrinkToFit="false"/>
      <protection locked="false" hidden="false"/>
    </xf>
    <xf xfId="0" fontId="1" numFmtId="0" fillId="3" borderId="10" applyFont="1" applyNumberFormat="0" applyFill="1" applyBorder="1" applyAlignment="1" applyProtection="true">
      <alignment horizontal="center" vertical="center" textRotation="0" wrapText="true" shrinkToFit="false"/>
      <protection hidden="false"/>
    </xf>
    <xf xfId="0" fontId="1" numFmtId="0" fillId="3" borderId="22" applyFont="1" applyNumberFormat="0" applyFill="1" applyBorder="1" applyAlignment="1" applyProtection="true">
      <alignment horizontal="center" vertical="center" textRotation="0" wrapText="true" shrinkToFit="false"/>
      <protection hidden="false"/>
    </xf>
    <xf xfId="0" fontId="2" numFmtId="0" fillId="2" borderId="3" applyFont="1" applyNumberFormat="0" applyFill="1" applyBorder="1" applyAlignment="1" applyProtection="true">
      <alignment horizontal="center" vertical="bottom" textRotation="0" wrapText="false" shrinkToFit="false"/>
      <protection hidden="false"/>
    </xf>
    <xf xfId="0" fontId="2" numFmtId="0" fillId="2" borderId="0" applyFont="1" applyNumberFormat="0" applyFill="1" applyBorder="0" applyAlignment="1" applyProtection="true">
      <alignment horizontal="center" vertical="bottom" textRotation="0" wrapText="false" shrinkToFit="false"/>
      <protection hidden="false"/>
    </xf>
    <xf xfId="0" fontId="3" numFmtId="0" fillId="2" borderId="43" applyFont="1" applyNumberFormat="0" applyFill="1" applyBorder="1" applyAlignment="1" applyProtection="true">
      <alignment horizontal="center" vertical="center" textRotation="0" wrapText="false" shrinkToFit="false"/>
      <protection hidden="false"/>
    </xf>
    <xf xfId="0" fontId="3" numFmtId="0" fillId="2" borderId="23" applyFont="1" applyNumberFormat="0" applyFill="1" applyBorder="1" applyAlignment="1" applyProtection="true">
      <alignment horizontal="center" vertical="center" textRotation="0" wrapText="false" shrinkToFit="false"/>
      <protection hidden="false"/>
    </xf>
    <xf xfId="0" fontId="2" numFmtId="0" fillId="2" borderId="7" applyFont="1" applyNumberFormat="0" applyFill="1" applyBorder="1" applyAlignment="1" applyProtection="true">
      <alignment horizontal="center" vertical="bottom" textRotation="0" wrapText="false" shrinkToFit="false"/>
      <protection hidden="false"/>
    </xf>
    <xf xfId="0" fontId="3" numFmtId="0" fillId="2" borderId="25" applyFont="1" applyNumberFormat="0" applyFill="1" applyBorder="1" applyAlignment="1" applyProtection="true">
      <alignment horizontal="center" vertical="center" textRotation="0" wrapText="false" shrinkToFit="false"/>
      <protection hidden="false"/>
    </xf>
    <xf xfId="0" fontId="1" numFmtId="0" fillId="4" borderId="5" applyFont="1" applyNumberFormat="0" applyFill="1" applyBorder="1" applyAlignment="1" applyProtection="true">
      <alignment horizontal="center" vertical="center" textRotation="0" wrapText="false" shrinkToFit="false"/>
      <protection locked="false" hidden="false"/>
    </xf>
    <xf xfId="0" fontId="1" numFmtId="0" fillId="4" borderId="39" applyFont="1" applyNumberFormat="0" applyFill="1" applyBorder="1" applyAlignment="1" applyProtection="true">
      <alignment horizontal="center" vertical="center" textRotation="0" wrapText="false" shrinkToFit="false"/>
      <protection locked="false" hidden="false"/>
    </xf>
    <xf xfId="0" fontId="17" numFmtId="0" fillId="2" borderId="6" applyFont="1" applyNumberFormat="0" applyFill="1" applyBorder="1" applyAlignment="1" applyProtection="true">
      <alignment horizontal="center" vertical="center" textRotation="0" wrapText="false" shrinkToFit="false"/>
      <protection hidden="false"/>
    </xf>
    <xf xfId="0" fontId="17" numFmtId="0" fillId="2" borderId="17" applyFont="1" applyNumberFormat="0" applyFill="1" applyBorder="1" applyAlignment="1" applyProtection="true">
      <alignment horizontal="center" vertical="center" textRotation="0" wrapText="false" shrinkToFit="false"/>
      <protection hidden="false"/>
    </xf>
    <xf xfId="0" fontId="1" numFmtId="0" fillId="3" borderId="11" applyFont="1" applyNumberFormat="0" applyFill="1" applyBorder="1" applyAlignment="1" applyProtection="true">
      <alignment horizontal="center" vertical="center" textRotation="0" wrapText="false" shrinkToFit="false"/>
      <protection hidden="false"/>
    </xf>
    <xf xfId="0" fontId="4" numFmtId="0" fillId="13" borderId="4" applyFont="1" applyNumberFormat="0" applyFill="1" applyBorder="1" applyAlignment="1" applyProtection="true">
      <alignment horizontal="left" vertical="top" textRotation="0" wrapText="true" shrinkToFit="false"/>
      <protection locked="false" hidden="false"/>
    </xf>
    <xf xfId="0" fontId="3" numFmtId="0" fillId="3" borderId="5" applyFont="1" applyNumberFormat="0" applyFill="1" applyBorder="1" applyAlignment="1" applyProtection="true">
      <alignment horizontal="center" vertical="bottom" textRotation="0" wrapText="false" shrinkToFit="false"/>
      <protection hidden="false"/>
    </xf>
    <xf xfId="0" fontId="3" numFmtId="0" fillId="3" borderId="19" applyFont="1" applyNumberFormat="0" applyFill="1" applyBorder="1" applyAlignment="1" applyProtection="true">
      <alignment horizontal="center" vertical="bottom" textRotation="0" wrapText="false" shrinkToFit="false"/>
      <protection hidden="false"/>
    </xf>
    <xf xfId="0" fontId="3" numFmtId="0" fillId="3" borderId="39" applyFont="1" applyNumberFormat="0" applyFill="1" applyBorder="1" applyAlignment="1" applyProtection="true">
      <alignment horizontal="center" vertical="bottom" textRotation="0" wrapText="false" shrinkToFit="false"/>
      <protection hidden="false"/>
    </xf>
    <xf xfId="0" fontId="26" numFmtId="0" fillId="2" borderId="5" applyFont="1" applyNumberFormat="0" applyFill="1" applyBorder="1" applyAlignment="1" applyProtection="true">
      <alignment horizontal="center" vertical="center" textRotation="0" wrapText="false" shrinkToFit="false"/>
      <protection hidden="false"/>
    </xf>
    <xf xfId="0" fontId="26" numFmtId="0" fillId="2" borderId="19" applyFont="1" applyNumberFormat="0" applyFill="1" applyBorder="1" applyAlignment="1" applyProtection="true">
      <alignment horizontal="center" vertical="center" textRotation="0" wrapText="false" shrinkToFit="false"/>
      <protection hidden="false"/>
    </xf>
    <xf xfId="0" fontId="26" numFmtId="0" fillId="2" borderId="39" applyFont="1" applyNumberFormat="0" applyFill="1" applyBorder="1" applyAlignment="1" applyProtection="true">
      <alignment horizontal="center" vertical="center" textRotation="0" wrapText="false" shrinkToFit="false"/>
      <protection hidden="false"/>
    </xf>
    <xf xfId="0" fontId="2" numFmtId="0" fillId="3" borderId="8" applyFont="1" applyNumberFormat="0" applyFill="1" applyBorder="1" applyAlignment="1" applyProtection="true">
      <alignment horizontal="center" vertical="center" textRotation="0" wrapText="false" shrinkToFit="false"/>
      <protection hidden="false"/>
    </xf>
    <xf xfId="0" fontId="2" numFmtId="0" fillId="3" borderId="11" applyFont="1" applyNumberFormat="0" applyFill="1" applyBorder="1" applyAlignment="1" applyProtection="true">
      <alignment horizontal="center" vertical="center" textRotation="0" wrapText="false" shrinkToFit="false"/>
      <protection hidden="false"/>
    </xf>
    <xf xfId="0" fontId="2" numFmtId="0" fillId="3" borderId="10" applyFont="1" applyNumberFormat="0" applyFill="1" applyBorder="1" applyAlignment="1" applyProtection="true">
      <alignment horizontal="center" vertical="center" textRotation="0" wrapText="false" shrinkToFit="false"/>
      <protection hidden="false"/>
    </xf>
    <xf xfId="0" fontId="2" numFmtId="0" fillId="3" borderId="22" applyFont="1" applyNumberFormat="0" applyFill="1" applyBorder="1" applyAlignment="1" applyProtection="true">
      <alignment horizontal="center" vertical="center" textRotation="0" wrapText="false" shrinkToFit="false"/>
      <protection hidden="false"/>
    </xf>
    <xf xfId="0" fontId="3" numFmtId="0" fillId="3" borderId="22" applyFont="1" applyNumberFormat="0" applyFill="1" applyBorder="1" applyAlignment="1" applyProtection="true">
      <alignment horizontal="center" vertical="bottom" textRotation="0" wrapText="false" shrinkToFit="false"/>
      <protection hidden="false"/>
    </xf>
    <xf xfId="0" fontId="1" numFmtId="0" fillId="0" borderId="3" applyFont="1" applyNumberFormat="0" applyFill="0" applyBorder="1" applyAlignment="1" applyProtection="true">
      <alignment horizontal="center" vertical="bottom" textRotation="0" wrapText="false" shrinkToFit="false"/>
      <protection hidden="false"/>
    </xf>
    <xf xfId="0" fontId="1" numFmtId="0" fillId="0" borderId="0" applyFont="1" applyNumberFormat="0" applyFill="0" applyBorder="0" applyAlignment="1" applyProtection="true">
      <alignment horizontal="center" vertical="bottom" textRotation="0" wrapText="false" shrinkToFit="false"/>
      <protection hidden="false"/>
    </xf>
    <xf xfId="0" fontId="0" numFmtId="0" fillId="2" borderId="5" applyFont="0" applyNumberFormat="0" applyFill="1" applyBorder="1" applyAlignment="0" applyProtection="true">
      <alignment horizontal="general" vertical="bottom" textRotation="0" wrapText="false" shrinkToFit="false"/>
      <protection hidden="false"/>
    </xf>
    <xf xfId="0" fontId="0" numFmtId="0" fillId="2" borderId="19" applyFont="0" applyNumberFormat="0" applyFill="1" applyBorder="1" applyAlignment="0" applyProtection="true">
      <alignment horizontal="general" vertical="bottom" textRotation="0" wrapText="false" shrinkToFit="false"/>
      <protection hidden="false"/>
    </xf>
    <xf xfId="0" fontId="0" numFmtId="0" fillId="2" borderId="39" applyFont="0" applyNumberFormat="0" applyFill="1" applyBorder="1" applyAlignment="0" applyProtection="true">
      <alignment horizontal="general" vertical="bottom" textRotation="0" wrapText="false" shrinkToFit="false"/>
      <protection hidden="false"/>
    </xf>
    <xf xfId="0" fontId="1" numFmtId="0" fillId="2" borderId="3" applyFont="1" applyNumberFormat="0" applyFill="1" applyBorder="1" applyAlignment="1" applyProtection="true">
      <alignment horizontal="center" vertical="top" textRotation="0" wrapText="false" shrinkToFit="false"/>
      <protection hidden="false"/>
    </xf>
    <xf xfId="0" fontId="1" numFmtId="0" fillId="2" borderId="0" applyFont="1" applyNumberFormat="0" applyFill="1" applyBorder="0" applyAlignment="1" applyProtection="true">
      <alignment horizontal="center" vertical="top" textRotation="0" wrapText="false" shrinkToFit="false"/>
      <protection hidden="false"/>
    </xf>
    <xf xfId="0" fontId="0" numFmtId="0" fillId="13" borderId="4" applyFont="0" applyNumberFormat="0" applyFill="1" applyBorder="1" applyAlignment="1" applyProtection="true">
      <alignment horizontal="left" vertical="top" textRotation="0" wrapText="true" shrinkToFit="false"/>
      <protection locked="false" hidden="false"/>
    </xf>
    <xf xfId="0" fontId="0" numFmtId="0" fillId="13" borderId="6" applyFont="0" applyNumberFormat="0" applyFill="1" applyBorder="1" applyAlignment="1" applyProtection="true">
      <alignment horizontal="left" vertical="top" textRotation="0" wrapText="true" shrinkToFit="false"/>
      <protection locked="false" hidden="false"/>
    </xf>
    <xf xfId="0" fontId="0" numFmtId="0" fillId="13" borderId="17" applyFont="0" applyNumberFormat="0" applyFill="1" applyBorder="1" applyAlignment="1" applyProtection="true">
      <alignment horizontal="left" vertical="top" textRotation="0" wrapText="true" shrinkToFit="false"/>
      <protection locked="false" hidden="false"/>
    </xf>
    <xf xfId="0" fontId="0" numFmtId="0" fillId="13" borderId="3" applyFont="0" applyNumberFormat="0" applyFill="1" applyBorder="1" applyAlignment="1" applyProtection="true">
      <alignment horizontal="left" vertical="top" textRotation="0" wrapText="true" shrinkToFit="false"/>
      <protection locked="false" hidden="false"/>
    </xf>
    <xf xfId="0" fontId="0" numFmtId="0" fillId="13" borderId="0" applyFont="0" applyNumberFormat="0" applyFill="1" applyBorder="0" applyAlignment="1" applyProtection="true">
      <alignment horizontal="left" vertical="top" textRotation="0" wrapText="true" shrinkToFit="false"/>
      <protection locked="false" hidden="false"/>
    </xf>
    <xf xfId="0" fontId="0" numFmtId="0" fillId="13" borderId="7" applyFont="0" applyNumberFormat="0" applyFill="1" applyBorder="1" applyAlignment="1" applyProtection="true">
      <alignment horizontal="left" vertical="top" textRotation="0" wrapText="true" shrinkToFit="false"/>
      <protection locked="false" hidden="false"/>
    </xf>
    <xf xfId="0" fontId="0" numFmtId="0" fillId="13" borderId="5" applyFont="0" applyNumberFormat="0" applyFill="1" applyBorder="1" applyAlignment="1" applyProtection="true">
      <alignment horizontal="left" vertical="top" textRotation="0" wrapText="true" shrinkToFit="false"/>
      <protection locked="false" hidden="false"/>
    </xf>
    <xf xfId="0" fontId="0" numFmtId="0" fillId="13" borderId="19" applyFont="0" applyNumberFormat="0" applyFill="1" applyBorder="1" applyAlignment="1" applyProtection="true">
      <alignment horizontal="left" vertical="top" textRotation="0" wrapText="true" shrinkToFit="false"/>
      <protection locked="false" hidden="false"/>
    </xf>
    <xf xfId="0" fontId="0" numFmtId="0" fillId="13" borderId="39" applyFont="0" applyNumberFormat="0" applyFill="1" applyBorder="1" applyAlignment="1" applyProtection="true">
      <alignment horizontal="left" vertical="top" textRotation="0" wrapText="true" shrinkToFit="false"/>
      <protection locked="false" hidden="false"/>
    </xf>
    <xf xfId="0" fontId="3" numFmtId="0" fillId="3" borderId="5" applyFont="1" applyNumberFormat="0" applyFill="1" applyBorder="1" applyAlignment="1" applyProtection="true">
      <alignment horizontal="center" vertical="bottom" textRotation="0" wrapText="false" shrinkToFit="false"/>
      <protection hidden="false"/>
    </xf>
    <xf xfId="0" fontId="3" numFmtId="0" fillId="3" borderId="19" applyFont="1" applyNumberFormat="0" applyFill="1" applyBorder="1" applyAlignment="1" applyProtection="true">
      <alignment horizontal="center" vertical="bottom" textRotation="0" wrapText="false" shrinkToFit="false"/>
      <protection hidden="false"/>
    </xf>
    <xf xfId="0" fontId="3" numFmtId="0" fillId="3" borderId="39" applyFont="1" applyNumberFormat="0" applyFill="1" applyBorder="1" applyAlignment="1" applyProtection="true">
      <alignment horizontal="center" vertical="bottom" textRotation="0" wrapText="false" shrinkToFit="false"/>
      <protection hidden="false"/>
    </xf>
    <xf xfId="0" fontId="1" numFmtId="0" fillId="2" borderId="3" applyFont="1" applyNumberFormat="0" applyFill="1" applyBorder="1" applyAlignment="1" applyProtection="true">
      <alignment horizontal="center" vertical="bottom" textRotation="0" wrapText="false" shrinkToFit="false"/>
      <protection hidden="false"/>
    </xf>
    <xf xfId="0" fontId="1" numFmtId="0" fillId="2" borderId="7" applyFont="1" applyNumberFormat="0" applyFill="1" applyBorder="1" applyAlignment="1" applyProtection="true">
      <alignment horizontal="center" vertical="bottom" textRotation="0" wrapText="false" shrinkToFit="false"/>
      <protection hidden="false"/>
    </xf>
    <xf xfId="0" fontId="1" numFmtId="0" fillId="4" borderId="5" applyFont="1" applyNumberFormat="0" applyFill="1" applyBorder="1" applyAlignment="1" applyProtection="true">
      <alignment horizontal="center" vertical="bottom" textRotation="0" wrapText="false" shrinkToFit="false"/>
      <protection locked="false" hidden="false"/>
    </xf>
    <xf xfId="0" fontId="1" numFmtId="0" fillId="4" borderId="39" applyFont="1" applyNumberFormat="0" applyFill="1" applyBorder="1" applyAlignment="1" applyProtection="true">
      <alignment horizontal="center" vertical="bottom" textRotation="0" wrapText="false" shrinkToFit="false"/>
      <protection locked="false" hidden="false"/>
    </xf>
    <xf xfId="0" fontId="1" numFmtId="0" fillId="0" borderId="11" applyFont="1" applyNumberFormat="0" applyFill="0" applyBorder="1" applyAlignment="1" applyProtection="true">
      <alignment horizontal="left" vertical="center" textRotation="0" wrapText="false" shrinkToFit="false"/>
      <protection hidden="false"/>
    </xf>
    <xf xfId="0" fontId="1" numFmtId="0" fillId="0" borderId="10" applyFont="1" applyNumberFormat="0" applyFill="0" applyBorder="1" applyAlignment="1" applyProtection="true">
      <alignment horizontal="left" vertical="center" textRotation="0" wrapText="false" shrinkToFit="false"/>
      <protection hidden="false"/>
    </xf>
    <xf xfId="0" fontId="1" numFmtId="0" fillId="0" borderId="22" applyFont="1" applyNumberFormat="0" applyFill="0" applyBorder="1" applyAlignment="1" applyProtection="true">
      <alignment horizontal="left" vertical="center" textRotation="0" wrapText="false" shrinkToFit="false"/>
      <protection hidden="false"/>
    </xf>
    <xf xfId="0" fontId="1" numFmtId="0" fillId="4" borderId="19" applyFont="1" applyNumberFormat="0" applyFill="1" applyBorder="1" applyAlignment="1" applyProtection="true">
      <alignment horizontal="center" vertical="bottom" textRotation="0" wrapText="true" shrinkToFit="false"/>
      <protection locked="false" hidden="false"/>
    </xf>
    <xf xfId="0" fontId="0" numFmtId="0" fillId="13" borderId="6" applyFont="0" applyNumberFormat="0" applyFill="1" applyBorder="1" applyAlignment="1" applyProtection="true">
      <alignment horizontal="left" vertical="top" textRotation="0" wrapText="false" shrinkToFit="false"/>
      <protection locked="false" hidden="false"/>
    </xf>
    <xf xfId="0" fontId="0" numFmtId="0" fillId="13" borderId="17" applyFont="0" applyNumberFormat="0" applyFill="1" applyBorder="1" applyAlignment="1" applyProtection="true">
      <alignment horizontal="left" vertical="top" textRotation="0" wrapText="false" shrinkToFit="false"/>
      <protection locked="false" hidden="false"/>
    </xf>
    <xf xfId="0" fontId="0" numFmtId="0" fillId="13" borderId="0" applyFont="0" applyNumberFormat="0" applyFill="1" applyBorder="0" applyAlignment="1" applyProtection="true">
      <alignment horizontal="left" vertical="top" textRotation="0" wrapText="false" shrinkToFit="false"/>
      <protection locked="false" hidden="false"/>
    </xf>
    <xf xfId="0" fontId="0" numFmtId="0" fillId="13" borderId="7" applyFont="0" applyNumberFormat="0" applyFill="1" applyBorder="1" applyAlignment="1" applyProtection="true">
      <alignment horizontal="left" vertical="top" textRotation="0" wrapText="false" shrinkToFit="false"/>
      <protection locked="false" hidden="false"/>
    </xf>
    <xf xfId="0" fontId="0" numFmtId="0" fillId="13" borderId="19" applyFont="0" applyNumberFormat="0" applyFill="1" applyBorder="1" applyAlignment="1" applyProtection="true">
      <alignment horizontal="left" vertical="top" textRotation="0" wrapText="false" shrinkToFit="false"/>
      <protection locked="false" hidden="false"/>
    </xf>
    <xf xfId="0" fontId="0" numFmtId="0" fillId="13" borderId="39" applyFont="0" applyNumberFormat="0" applyFill="1" applyBorder="1" applyAlignment="1" applyProtection="true">
      <alignment horizontal="left" vertical="top" textRotation="0" wrapText="false" shrinkToFit="false"/>
      <protection locked="false" hidden="false"/>
    </xf>
    <xf xfId="0" fontId="1" numFmtId="0" fillId="9" borderId="11" applyFont="1" applyNumberFormat="0" applyFill="1" applyBorder="1" applyAlignment="1" applyProtection="true">
      <alignment horizontal="center" vertical="center" textRotation="0" wrapText="true" shrinkToFit="false"/>
      <protection hidden="false"/>
    </xf>
    <xf xfId="0" fontId="1" numFmtId="0" fillId="9" borderId="10" applyFont="1" applyNumberFormat="0" applyFill="1" applyBorder="1" applyAlignment="1" applyProtection="true">
      <alignment horizontal="center" vertical="center" textRotation="0" wrapText="true" shrinkToFit="false"/>
      <protection hidden="false"/>
    </xf>
    <xf xfId="0" fontId="0" numFmtId="0" fillId="13" borderId="4" applyFont="0" applyNumberFormat="0" applyFill="1" applyBorder="1" applyAlignment="1" applyProtection="true">
      <alignment horizontal="left" vertical="top" textRotation="0" wrapText="false" shrinkToFit="false"/>
      <protection locked="false" hidden="false"/>
    </xf>
    <xf xfId="0" fontId="17" numFmtId="0" fillId="0" borderId="4" applyFont="1" applyNumberFormat="0" applyFill="0" applyBorder="1" applyAlignment="1" applyProtection="true">
      <alignment horizontal="center" vertical="center" textRotation="0" wrapText="false" shrinkToFit="false"/>
      <protection hidden="false"/>
    </xf>
    <xf xfId="0" fontId="17" numFmtId="0" fillId="0" borderId="6" applyFont="1" applyNumberFormat="0" applyFill="0" applyBorder="1" applyAlignment="1" applyProtection="true">
      <alignment horizontal="center" vertical="center" textRotation="0" wrapText="false" shrinkToFit="false"/>
      <protection hidden="false"/>
    </xf>
    <xf xfId="0" fontId="17" numFmtId="0" fillId="0" borderId="17" applyFont="1" applyNumberFormat="0" applyFill="0" applyBorder="1" applyAlignment="1" applyProtection="true">
      <alignment horizontal="center" vertical="center" textRotation="0" wrapText="false" shrinkToFit="false"/>
      <protection hidden="false"/>
    </xf>
    <xf xfId="0" fontId="17" numFmtId="0" fillId="0" borderId="5" applyFont="1" applyNumberFormat="0" applyFill="0" applyBorder="1" applyAlignment="1" applyProtection="true">
      <alignment horizontal="center" vertical="center" textRotation="0" wrapText="false" shrinkToFit="false"/>
      <protection hidden="false"/>
    </xf>
    <xf xfId="0" fontId="17" numFmtId="0" fillId="0" borderId="19" applyFont="1" applyNumberFormat="0" applyFill="0" applyBorder="1" applyAlignment="1" applyProtection="true">
      <alignment horizontal="center" vertical="center" textRotation="0" wrapText="false" shrinkToFit="false"/>
      <protection hidden="false"/>
    </xf>
    <xf xfId="0" fontId="17" numFmtId="0" fillId="0" borderId="39" applyFont="1" applyNumberFormat="0" applyFill="0" applyBorder="1" applyAlignment="1" applyProtection="true">
      <alignment horizontal="center" vertical="center" textRotation="0" wrapText="false" shrinkToFit="false"/>
      <protection hidden="false"/>
    </xf>
    <xf xfId="0" fontId="3" numFmtId="0" fillId="2" borderId="35" applyFont="1" applyNumberFormat="0" applyFill="1" applyBorder="1" applyAlignment="1" applyProtection="true">
      <alignment horizontal="center" vertical="center" textRotation="0" wrapText="true" shrinkToFit="false"/>
      <protection hidden="false"/>
    </xf>
    <xf xfId="0" fontId="3" numFmtId="0" fillId="2" borderId="15" applyFont="1" applyNumberFormat="0" applyFill="1" applyBorder="1" applyAlignment="1" applyProtection="true">
      <alignment horizontal="center" vertical="center" textRotation="0" wrapText="true" shrinkToFit="false"/>
      <protection hidden="false"/>
    </xf>
    <xf xfId="0" fontId="1" numFmtId="0" fillId="3" borderId="19" applyFont="1" applyNumberFormat="0" applyFill="1" applyBorder="1" applyAlignment="1" applyProtection="true">
      <alignment horizontal="center" vertical="bottom" textRotation="0" wrapText="false" shrinkToFit="false"/>
      <protection hidden="false"/>
    </xf>
    <xf xfId="0" fontId="3" numFmtId="0" fillId="3" borderId="3" applyFont="1" applyNumberFormat="0" applyFill="1" applyBorder="1" applyAlignment="1" applyProtection="true">
      <alignment horizontal="center" vertical="bottom" textRotation="0" wrapText="false" shrinkToFit="false"/>
      <protection hidden="false"/>
    </xf>
    <xf xfId="0" fontId="3" numFmtId="0" fillId="3" borderId="0" applyFont="1" applyNumberFormat="0" applyFill="1" applyBorder="0" applyAlignment="1" applyProtection="true">
      <alignment horizontal="center" vertical="bottom" textRotation="0" wrapText="false" shrinkToFit="false"/>
      <protection hidden="false"/>
    </xf>
    <xf xfId="0" fontId="3" numFmtId="0" fillId="3" borderId="7" applyFont="1" applyNumberFormat="0" applyFill="1" applyBorder="1" applyAlignment="1" applyProtection="true">
      <alignment horizontal="center" vertical="bottom" textRotation="0" wrapText="false" shrinkToFit="false"/>
      <protection hidden="false"/>
    </xf>
    <xf xfId="0" fontId="3" numFmtId="0" fillId="4" borderId="4" applyFont="1" applyNumberFormat="0" applyFill="1" applyBorder="1" applyAlignment="1" applyProtection="true">
      <alignment horizontal="center" vertical="bottom" textRotation="0" wrapText="false" shrinkToFit="false"/>
      <protection hidden="false"/>
    </xf>
    <xf xfId="0" fontId="3" numFmtId="0" fillId="4" borderId="6" applyFont="1" applyNumberFormat="0" applyFill="1" applyBorder="1" applyAlignment="1" applyProtection="true">
      <alignment horizontal="center" vertical="bottom" textRotation="0" wrapText="false" shrinkToFit="false"/>
      <protection hidden="false"/>
    </xf>
    <xf xfId="0" fontId="3" numFmtId="0" fillId="4" borderId="17" applyFont="1" applyNumberFormat="0" applyFill="1" applyBorder="1" applyAlignment="1" applyProtection="true">
      <alignment horizontal="center" vertical="bottom" textRotation="0" wrapText="false" shrinkToFit="false"/>
      <protection hidden="false"/>
    </xf>
    <xf xfId="0" fontId="3" numFmtId="0" fillId="3" borderId="5" applyFont="1" applyNumberFormat="0" applyFill="1" applyBorder="1" applyAlignment="1" applyProtection="true">
      <alignment horizontal="center" vertical="bottom" textRotation="0" wrapText="false" shrinkToFit="false"/>
      <protection hidden="false"/>
    </xf>
    <xf xfId="0" fontId="3" numFmtId="0" fillId="3" borderId="19" applyFont="1" applyNumberFormat="0" applyFill="1" applyBorder="1" applyAlignment="1" applyProtection="true">
      <alignment horizontal="center" vertical="bottom" textRotation="0" wrapText="false" shrinkToFit="false"/>
      <protection hidden="false"/>
    </xf>
    <xf xfId="0" fontId="3" numFmtId="0" fillId="3" borderId="39" applyFont="1" applyNumberFormat="0" applyFill="1" applyBorder="1" applyAlignment="1" applyProtection="true">
      <alignment horizontal="center" vertical="bottom" textRotation="0" wrapText="false" shrinkToFit="false"/>
      <protection hidden="false"/>
    </xf>
    <xf xfId="0" fontId="1" numFmtId="0" fillId="0" borderId="5" applyFont="1" applyNumberFormat="0" applyFill="0" applyBorder="1" applyAlignment="1" applyProtection="true">
      <alignment horizontal="center" vertical="center" textRotation="0" wrapText="false" shrinkToFit="false"/>
      <protection hidden="false"/>
    </xf>
    <xf xfId="0" fontId="1" numFmtId="0" fillId="0" borderId="19" applyFont="1" applyNumberFormat="0" applyFill="0" applyBorder="1" applyAlignment="1" applyProtection="true">
      <alignment horizontal="center" vertical="center" textRotation="0" wrapText="false" shrinkToFit="false"/>
      <protection hidden="false"/>
    </xf>
    <xf xfId="0" fontId="1" numFmtId="0" fillId="0" borderId="39" applyFont="1" applyNumberFormat="0" applyFill="0" applyBorder="1" applyAlignment="1" applyProtection="true">
      <alignment horizontal="center" vertical="center" textRotation="0" wrapText="false" shrinkToFit="false"/>
      <protection hidden="false"/>
    </xf>
    <xf xfId="0" fontId="1" numFmtId="14" fillId="4" borderId="11" applyFont="1" applyNumberFormat="1" applyFill="1" applyBorder="1" applyAlignment="1" applyProtection="true">
      <alignment horizontal="general" vertical="center" textRotation="0" wrapText="false" shrinkToFit="false"/>
      <protection locked="false" hidden="false"/>
    </xf>
    <xf xfId="0" fontId="1" numFmtId="14" fillId="4" borderId="10" applyFont="1" applyNumberFormat="1" applyFill="1" applyBorder="1" applyAlignment="1" applyProtection="true">
      <alignment horizontal="general" vertical="center" textRotation="0" wrapText="false" shrinkToFit="false"/>
      <protection locked="false" hidden="false"/>
    </xf>
    <xf xfId="0" fontId="1" numFmtId="14" fillId="4" borderId="22" applyFont="1" applyNumberFormat="1" applyFill="1" applyBorder="1" applyAlignment="1" applyProtection="true">
      <alignment horizontal="general" vertical="center" textRotation="0" wrapText="false" shrinkToFit="false"/>
      <protection locked="false" hidden="false"/>
    </xf>
    <xf xfId="0" fontId="3" numFmtId="0" fillId="9" borderId="5" applyFont="1" applyNumberFormat="0" applyFill="1" applyBorder="1" applyAlignment="1" applyProtection="true">
      <alignment horizontal="center" vertical="bottom" textRotation="0" wrapText="false" shrinkToFit="false"/>
      <protection hidden="false"/>
    </xf>
    <xf xfId="0" fontId="3" numFmtId="0" fillId="9" borderId="19" applyFont="1" applyNumberFormat="0" applyFill="1" applyBorder="1" applyAlignment="1" applyProtection="true">
      <alignment horizontal="center" vertical="bottom" textRotation="0" wrapText="false" shrinkToFit="false"/>
      <protection hidden="false"/>
    </xf>
    <xf xfId="0" fontId="3" numFmtId="0" fillId="9" borderId="39" applyFont="1" applyNumberFormat="0" applyFill="1" applyBorder="1" applyAlignment="1" applyProtection="true">
      <alignment horizontal="center" vertical="bottom" textRotation="0" wrapText="false" shrinkToFit="false"/>
      <protection hidden="false"/>
    </xf>
    <xf xfId="0" fontId="1" numFmtId="0" fillId="8" borderId="3" applyFont="1" applyNumberFormat="0" applyFill="1" applyBorder="1" applyAlignment="1" applyProtection="true">
      <alignment horizontal="center" vertical="center" textRotation="0" wrapText="false" shrinkToFit="false"/>
      <protection hidden="false"/>
    </xf>
    <xf xfId="0" fontId="1" numFmtId="0" fillId="8" borderId="0" applyFont="1" applyNumberFormat="0" applyFill="1" applyBorder="0" applyAlignment="1" applyProtection="true">
      <alignment horizontal="center" vertical="center" textRotation="0" wrapText="false" shrinkToFit="false"/>
      <protection hidden="false"/>
    </xf>
    <xf xfId="0" fontId="1" numFmtId="0" fillId="4" borderId="11" applyFont="1" applyNumberFormat="0" applyFill="1" applyBorder="1" applyAlignment="1" applyProtection="true">
      <alignment horizontal="center" vertical="bottom" textRotation="0" wrapText="false" shrinkToFit="false"/>
      <protection locked="false" hidden="false"/>
    </xf>
    <xf xfId="0" fontId="1" numFmtId="0" fillId="4" borderId="22" applyFont="1" applyNumberFormat="0" applyFill="1" applyBorder="1" applyAlignment="1" applyProtection="true">
      <alignment horizontal="center" vertical="bottom" textRotation="0" wrapText="false" shrinkToFit="false"/>
      <protection locked="false" hidden="false"/>
    </xf>
    <xf xfId="0" fontId="3" numFmtId="0" fillId="3" borderId="6" applyFont="1" applyNumberFormat="0" applyFill="1" applyBorder="1" applyAlignment="1" applyProtection="true">
      <alignment horizontal="center" vertical="bottom" textRotation="0" wrapText="false" shrinkToFit="false"/>
      <protection hidden="false"/>
    </xf>
    <xf xfId="0" fontId="1" numFmtId="14" fillId="4" borderId="11" applyFont="1" applyNumberFormat="1" applyFill="1" applyBorder="1" applyAlignment="1" applyProtection="true">
      <alignment horizontal="general" vertical="center" textRotation="0" wrapText="true" shrinkToFit="false"/>
      <protection locked="false" hidden="false"/>
    </xf>
    <xf xfId="0" fontId="1" numFmtId="14" fillId="4" borderId="10" applyFont="1" applyNumberFormat="1" applyFill="1" applyBorder="1" applyAlignment="1" applyProtection="true">
      <alignment horizontal="general" vertical="center" textRotation="0" wrapText="true" shrinkToFit="false"/>
      <protection locked="false" hidden="false"/>
    </xf>
    <xf xfId="0" fontId="1" numFmtId="14" fillId="4" borderId="22" applyFont="1" applyNumberFormat="1" applyFill="1" applyBorder="1" applyAlignment="1" applyProtection="true">
      <alignment horizontal="general" vertical="center" textRotation="0" wrapText="true" shrinkToFit="false"/>
      <protection locked="false" hidden="false"/>
    </xf>
    <xf xfId="0" fontId="3" numFmtId="0" fillId="2" borderId="36" applyFont="1" applyNumberFormat="0" applyFill="1" applyBorder="1" applyAlignment="1" applyProtection="true">
      <alignment horizontal="center" vertical="center" textRotation="0" wrapText="false" shrinkToFit="false"/>
      <protection hidden="false"/>
    </xf>
    <xf xfId="0" fontId="3" numFmtId="0" fillId="2" borderId="13" applyFont="1" applyNumberFormat="0" applyFill="1" applyBorder="1" applyAlignment="1" applyProtection="true">
      <alignment horizontal="center" vertical="center" textRotation="0" wrapText="false" shrinkToFit="false"/>
      <protection hidden="false"/>
    </xf>
    <xf xfId="0" fontId="3" numFmtId="0" fillId="2" borderId="66" applyFont="1" applyNumberFormat="0" applyFill="1" applyBorder="1" applyAlignment="1" applyProtection="true">
      <alignment horizontal="center" vertical="center" textRotation="0" wrapText="false" shrinkToFit="false"/>
      <protection hidden="false"/>
    </xf>
    <xf xfId="0" fontId="3" numFmtId="0" fillId="2" borderId="44" applyFont="1" applyNumberFormat="0" applyFill="1" applyBorder="1" applyAlignment="1" applyProtection="true">
      <alignment horizontal="center" vertical="center" textRotation="0" wrapText="false" shrinkToFit="false"/>
      <protection hidden="false"/>
    </xf>
    <xf xfId="0" fontId="3" numFmtId="0" fillId="2" borderId="46" applyFont="1" applyNumberFormat="0" applyFill="1" applyBorder="1" applyAlignment="1" applyProtection="true">
      <alignment horizontal="center" vertical="center" textRotation="0" wrapText="false" shrinkToFit="false"/>
      <protection hidden="false"/>
    </xf>
    <xf xfId="0" fontId="3" numFmtId="0" fillId="2" borderId="24" applyFont="1" applyNumberFormat="0" applyFill="1" applyBorder="1" applyAlignment="1" applyProtection="true">
      <alignment horizontal="center" vertical="center" textRotation="0" wrapText="false" shrinkToFit="false"/>
      <protection hidden="false"/>
    </xf>
    <xf xfId="0" fontId="1" numFmtId="14" fillId="3" borderId="4" applyFont="1" applyNumberFormat="1" applyFill="1" applyBorder="1" applyAlignment="1" applyProtection="true">
      <alignment horizontal="center" vertical="center" textRotation="0" wrapText="true" shrinkToFit="false"/>
      <protection hidden="false"/>
    </xf>
    <xf xfId="0" fontId="1" numFmtId="0" fillId="3" borderId="6" applyFont="1" applyNumberFormat="0" applyFill="1" applyBorder="1" applyAlignment="1" applyProtection="true">
      <alignment horizontal="center" vertical="center" textRotation="0" wrapText="true" shrinkToFit="false"/>
      <protection hidden="false"/>
    </xf>
    <xf xfId="0" fontId="1" numFmtId="0" fillId="3" borderId="17" applyFont="1" applyNumberFormat="0" applyFill="1" applyBorder="1" applyAlignment="1" applyProtection="true">
      <alignment horizontal="center" vertical="center" textRotation="0" wrapText="true" shrinkToFit="false"/>
      <protection hidden="false"/>
    </xf>
    <xf xfId="0" fontId="1" numFmtId="0" fillId="3" borderId="4" applyFont="1" applyNumberFormat="0" applyFill="1" applyBorder="1" applyAlignment="1" applyProtection="true">
      <alignment horizontal="center" vertical="center" textRotation="0" wrapText="true" shrinkToFit="false"/>
      <protection hidden="false"/>
    </xf>
    <xf xfId="0" fontId="1" numFmtId="0" fillId="3" borderId="5" applyFont="1" applyNumberFormat="0" applyFill="1" applyBorder="1" applyAlignment="1" applyProtection="true">
      <alignment horizontal="center" vertical="center" textRotation="0" wrapText="true" shrinkToFit="false"/>
      <protection hidden="false"/>
    </xf>
    <xf xfId="0" fontId="1" numFmtId="0" fillId="3" borderId="19" applyFont="1" applyNumberFormat="0" applyFill="1" applyBorder="1" applyAlignment="1" applyProtection="true">
      <alignment horizontal="center" vertical="center" textRotation="0" wrapText="true" shrinkToFit="false"/>
      <protection hidden="false"/>
    </xf>
    <xf xfId="0" fontId="1" numFmtId="0" fillId="3" borderId="39" applyFont="1" applyNumberFormat="0" applyFill="1" applyBorder="1" applyAlignment="1" applyProtection="true">
      <alignment horizontal="center" vertical="center" textRotation="0" wrapText="true" shrinkToFit="false"/>
      <protection hidden="false"/>
    </xf>
    <xf xfId="0" fontId="1" numFmtId="0" fillId="4" borderId="0" applyFont="1" applyNumberFormat="0" applyFill="1" applyBorder="0" applyAlignment="1" applyProtection="true">
      <alignment horizontal="center" vertical="bottom" textRotation="0" wrapText="false" shrinkToFit="false"/>
      <protection locked="false" hidden="false"/>
    </xf>
    <xf xfId="0" fontId="1" numFmtId="0" fillId="4" borderId="10" applyFont="1" applyNumberFormat="0" applyFill="1" applyBorder="1" applyAlignment="1" applyProtection="true">
      <alignment horizontal="center" vertical="bottom" textRotation="0" wrapText="false" shrinkToFit="false"/>
      <protection locked="false" hidden="false"/>
    </xf>
    <xf xfId="0" fontId="28" numFmtId="0" fillId="0" borderId="0" applyFont="1" applyNumberFormat="0" applyFill="0" applyBorder="0" applyAlignment="1" applyProtection="true">
      <alignment horizontal="center" vertical="center" textRotation="0" wrapText="false" shrinkToFit="false"/>
      <protection hidden="false"/>
    </xf>
    <xf xfId="0" fontId="29" numFmtId="0" fillId="18" borderId="19" applyFont="1" applyNumberFormat="0" applyFill="1" applyBorder="1" applyAlignment="1" applyProtection="true">
      <alignment horizontal="center" vertical="bottom" textRotation="0" wrapText="false" shrinkToFit="false"/>
      <protection hidden="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 Id="rId15" Type="http://schemas.openxmlformats.org/officeDocument/2006/relationships/worksheet" Target="worksheets/sheet12.xml"/><Relationship Id="rId16" Type="http://schemas.openxmlformats.org/officeDocument/2006/relationships/worksheet" Target="worksheets/sheet13.xml"/><Relationship Id="rId17" Type="http://schemas.openxmlformats.org/officeDocument/2006/relationships/worksheet" Target="worksheets/sheet14.xml"/><Relationship Id="rId18" Type="http://schemas.openxmlformats.org/officeDocument/2006/relationships/worksheet" Target="worksheets/sheet15.xml"/><Relationship Id="rId19" Type="http://schemas.openxmlformats.org/officeDocument/2006/relationships/worksheet" Target="worksheets/sheet16.xml"/><Relationship Id="rId20" Type="http://schemas.openxmlformats.org/officeDocument/2006/relationships/worksheet" Target="worksheets/sheet17.xml"/><Relationship Id="rId21" Type="http://schemas.openxmlformats.org/officeDocument/2006/relationships/worksheet" Target="worksheets/sheet1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_comments_vml1" Type="http://schemas.openxmlformats.org/officeDocument/2006/relationships/vmlDrawing" Target="../drawings/vmlDrawing1.vml"/><Relationship Id="rId_comments1"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_comments_vml1" Type="http://schemas.openxmlformats.org/officeDocument/2006/relationships/vmlDrawing" Target="../drawings/vmlDrawing10.vml"/><Relationship Id="rId_comments1" Type="http://schemas.openxmlformats.org/officeDocument/2006/relationships/comments" Target="../comments10.xml"/></Relationships>
</file>

<file path=xl/worksheets/_rels/sheet11.xml.rels><?xml version="1.0" encoding="UTF-8" standalone="yes"?>
<Relationships xmlns="http://schemas.openxmlformats.org/package/2006/relationships"><Relationship Id="rId_comments_vml1" Type="http://schemas.openxmlformats.org/officeDocument/2006/relationships/vmlDrawing" Target="../drawings/vmlDrawing11.vml"/><Relationship Id="rId_comments1" Type="http://schemas.openxmlformats.org/officeDocument/2006/relationships/comments" Target="../comments11.xml"/></Relationships>
</file>

<file path=xl/worksheets/_rels/sheet12.xml.rels><?xml version="1.0" encoding="UTF-8" standalone="yes"?>
<Relationships xmlns="http://schemas.openxmlformats.org/package/2006/relationships"><Relationship Id="rId_comments_vml1" Type="http://schemas.openxmlformats.org/officeDocument/2006/relationships/vmlDrawing" Target="../drawings/vmlDrawing12.vml"/><Relationship Id="rId_comments1" Type="http://schemas.openxmlformats.org/officeDocument/2006/relationships/comments" Target="../comments12.xml"/></Relationships>
</file>

<file path=xl/worksheets/_rels/sheet13.xml.rels><?xml version="1.0" encoding="UTF-8" standalone="yes"?>
<Relationships xmlns="http://schemas.openxmlformats.org/package/2006/relationships"><Relationship Id="rId_comments_vml1" Type="http://schemas.openxmlformats.org/officeDocument/2006/relationships/vmlDrawing" Target="../drawings/vmlDrawing13.vml"/><Relationship Id="rId_comments1" Type="http://schemas.openxmlformats.org/officeDocument/2006/relationships/comments" Target="../comments13.xml"/></Relationships>
</file>

<file path=xl/worksheets/_rels/sheet14.xml.rels><?xml version="1.0" encoding="UTF-8" standalone="yes"?>
<Relationships xmlns="http://schemas.openxmlformats.org/package/2006/relationships"><Relationship Id="rId_comments_vml1" Type="http://schemas.openxmlformats.org/officeDocument/2006/relationships/vmlDrawing" Target="../drawings/vmlDrawing14.vml"/><Relationship Id="rId_comments1" Type="http://schemas.openxmlformats.org/officeDocument/2006/relationships/comments" Target="../comments14.xml"/></Relationships>
</file>

<file path=xl/worksheets/_rels/sheet15.xml.rels><?xml version="1.0" encoding="UTF-8" standalone="yes"?>
<Relationships xmlns="http://schemas.openxmlformats.org/package/2006/relationships"><Relationship Id="rId_comments_vml1" Type="http://schemas.openxmlformats.org/officeDocument/2006/relationships/vmlDrawing" Target="../drawings/vmlDrawing15.vml"/><Relationship Id="rId_comments1" Type="http://schemas.openxmlformats.org/officeDocument/2006/relationships/comments" Target="../comments15.xml"/></Relationships>
</file>

<file path=xl/worksheets/_rels/sheet16.xml.rels><?xml version="1.0" encoding="UTF-8" standalone="yes"?>
<Relationships xmlns="http://schemas.openxmlformats.org/package/2006/relationships"><Relationship Id="rId_comments_vml1" Type="http://schemas.openxmlformats.org/officeDocument/2006/relationships/vmlDrawing" Target="../drawings/vmlDrawing16.vml"/><Relationship Id="rId_comments1" Type="http://schemas.openxmlformats.org/officeDocument/2006/relationships/comments" Target="../comments16.xml"/></Relationships>
</file>

<file path=xl/worksheets/_rels/sheet17.xml.rels><?xml version="1.0" encoding="UTF-8" standalone="yes"?>
<Relationships xmlns="http://schemas.openxmlformats.org/package/2006/relationships"><Relationship Id="rId_comments_vml1" Type="http://schemas.openxmlformats.org/officeDocument/2006/relationships/vmlDrawing" Target="../drawings/vmlDrawing17.vml"/><Relationship Id="rId_comments1" Type="http://schemas.openxmlformats.org/officeDocument/2006/relationships/comments" Target="../comments17.xml"/></Relationships>
</file>

<file path=xl/worksheets/_rels/sheet18.xml.rels><?xml version="1.0" encoding="UTF-8" standalone="yes"?>
<Relationships xmlns="http://schemas.openxmlformats.org/package/2006/relationships"/>
</file>

<file path=xl/worksheets/_rels/sheet2.xml.rels><?xml version="1.0" encoding="UTF-8" standalone="yes"?>
<Relationships xmlns="http://schemas.openxmlformats.org/package/2006/relationships"><Relationship Id="rId_comments_vml1" Type="http://schemas.openxmlformats.org/officeDocument/2006/relationships/vmlDrawing" Target="../drawings/vmlDrawing2.vml"/><Relationship Id="rId_comments1" Type="http://schemas.openxmlformats.org/officeDocument/2006/relationships/comments" Target="../comments2.xml"/></Relationships>
</file>

<file path=xl/worksheets/_rels/sheet3.xml.rels><?xml version="1.0" encoding="UTF-8" standalone="yes"?>
<Relationships xmlns="http://schemas.openxmlformats.org/package/2006/relationships"><Relationship Id="rId_comments_vml1" Type="http://schemas.openxmlformats.org/officeDocument/2006/relationships/vmlDrawing" Target="../drawings/vmlDrawing3.vml"/><Relationship Id="rId_comments1" Type="http://schemas.openxmlformats.org/officeDocument/2006/relationships/comments" Target="../comments3.xml"/></Relationships>
</file>

<file path=xl/worksheets/_rels/sheet4.xml.rels><?xml version="1.0" encoding="UTF-8" standalone="yes"?>
<Relationships xmlns="http://schemas.openxmlformats.org/package/2006/relationships"><Relationship Id="rId_comments_vml1" Type="http://schemas.openxmlformats.org/officeDocument/2006/relationships/vmlDrawing" Target="../drawings/vmlDrawing4.vml"/><Relationship Id="rId_comments1" Type="http://schemas.openxmlformats.org/officeDocument/2006/relationships/comments" Target="../comments4.xml"/></Relationships>
</file>

<file path=xl/worksheets/_rels/sheet5.xml.rels><?xml version="1.0" encoding="UTF-8" standalone="yes"?>
<Relationships xmlns="http://schemas.openxmlformats.org/package/2006/relationships"><Relationship Id="rId_comments_vml1" Type="http://schemas.openxmlformats.org/officeDocument/2006/relationships/vmlDrawing" Target="../drawings/vmlDrawing5.vml"/><Relationship Id="rId_comments1" Type="http://schemas.openxmlformats.org/officeDocument/2006/relationships/comments" Target="../comments5.xml"/></Relationships>
</file>

<file path=xl/worksheets/_rels/sheet6.xml.rels><?xml version="1.0" encoding="UTF-8" standalone="yes"?>
<Relationships xmlns="http://schemas.openxmlformats.org/package/2006/relationships"><Relationship Id="rId_comments_vml1" Type="http://schemas.openxmlformats.org/officeDocument/2006/relationships/vmlDrawing" Target="../drawings/vmlDrawing6.vml"/><Relationship Id="rId_comments1" Type="http://schemas.openxmlformats.org/officeDocument/2006/relationships/comments" Target="../comments6.xml"/></Relationships>
</file>

<file path=xl/worksheets/_rels/sheet7.xml.rels><?xml version="1.0" encoding="UTF-8" standalone="yes"?>
<Relationships xmlns="http://schemas.openxmlformats.org/package/2006/relationships"><Relationship Id="rId_comments_vml1" Type="http://schemas.openxmlformats.org/officeDocument/2006/relationships/vmlDrawing" Target="../drawings/vmlDrawing7.vml"/><Relationship Id="rId_comments1" Type="http://schemas.openxmlformats.org/officeDocument/2006/relationships/comments" Target="../comments7.xml"/></Relationships>
</file>

<file path=xl/worksheets/_rels/sheet8.xml.rels><?xml version="1.0" encoding="UTF-8" standalone="yes"?>
<Relationships xmlns="http://schemas.openxmlformats.org/package/2006/relationships"><Relationship Id="rId_comments_vml1" Type="http://schemas.openxmlformats.org/officeDocument/2006/relationships/vmlDrawing" Target="../drawings/vmlDrawing8.vml"/><Relationship Id="rId_comments1" Type="http://schemas.openxmlformats.org/officeDocument/2006/relationships/comments" Target="../comments8.xml"/></Relationships>
</file>

<file path=xl/worksheets/_rels/sheet9.xml.rels><?xml version="1.0" encoding="UTF-8" standalone="yes"?>
<Relationships xmlns="http://schemas.openxmlformats.org/package/2006/relationships"><Relationship Id="rId_comments_vml1" Type="http://schemas.openxmlformats.org/officeDocument/2006/relationships/vmlDrawing" Target="../drawings/vmlDrawing9.vml"/><Relationship Id="rId_comments1" Type="http://schemas.openxmlformats.org/officeDocument/2006/relationships/comments" Target="../comments9.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pageSetUpPr fitToPage="1"/>
  </sheetPr>
  <dimension ref="A1:BL1635"/>
  <sheetViews>
    <sheetView tabSelected="1" workbookViewId="0" showGridLines="false" showRowColHeaders="1">
      <selection activeCell="AH934" sqref="AH934:BC939"/>
    </sheetView>
  </sheetViews>
  <sheetFormatPr customHeight="true" defaultRowHeight="12.75" defaultColWidth="3.28515625" outlineLevelRow="0" outlineLevelCol="0"/>
  <cols>
    <col min="1" max="1" width="3.28515625" hidden="true" style="87"/>
    <col min="2" max="2" width="4" hidden="true" customWidth="true" style="87"/>
    <col min="3" max="3" width="7" hidden="true" customWidth="true" style="87"/>
    <col min="4" max="4" width="2" hidden="true" customWidth="true" style="87"/>
    <col min="5" max="5" width="2" hidden="true" customWidth="true" style="87"/>
    <col min="6" max="6" width="19.28515625" hidden="true" customWidth="true" style="87"/>
    <col min="7" max="7" width="13.5703125" hidden="true" customWidth="true" style="87"/>
    <col min="8" max="8" width="3.28515625" style="87"/>
    <col min="9" max="9" width="3.28515625" style="87"/>
    <col min="10" max="10" width="3.28515625" style="87"/>
    <col min="11" max="11" width="3.28515625" style="87"/>
    <col min="12" max="12" width="3.28515625" style="87"/>
    <col min="13" max="13" width="3.28515625" style="86"/>
    <col min="14" max="14" width="3.28515625" style="86"/>
    <col min="15" max="15" width="3.28515625" style="86"/>
    <col min="16" max="16" width="3.28515625" style="86"/>
    <col min="17" max="17" width="4" customWidth="true" style="86"/>
    <col min="18" max="18" width="3.28515625" style="86"/>
    <col min="19" max="19" width="3.28515625" style="86"/>
    <col min="20" max="20" width="3.28515625" style="86"/>
    <col min="21" max="21" width="3.28515625" style="86"/>
    <col min="22" max="22" width="3.28515625" style="86"/>
    <col min="23" max="23" width="3.28515625" style="86"/>
    <col min="24" max="24" width="3.28515625" style="86"/>
    <col min="25" max="25" width="3.28515625" style="86"/>
    <col min="26" max="26" width="3.28515625" style="86"/>
    <col min="27" max="27" width="3.28515625" style="86"/>
    <col min="28" max="28" width="3.28515625" style="86"/>
    <col min="29" max="29" width="3.28515625" style="86"/>
    <col min="30" max="30" width="3.28515625" style="86"/>
    <col min="31" max="31" width="3.28515625" style="86"/>
    <col min="32" max="32" width="3.28515625" style="86"/>
    <col min="33" max="33" width="3.28515625" style="86"/>
    <col min="34" max="34" width="3.28515625" style="86"/>
    <col min="35" max="35" width="3.28515625" style="86"/>
    <col min="36" max="36" width="3.28515625" style="86"/>
    <col min="37" max="37" width="3.28515625" style="86"/>
    <col min="38" max="38" width="3.28515625" style="86"/>
    <col min="39" max="39" width="3.28515625" style="86"/>
    <col min="40" max="40" width="3.28515625" style="86"/>
    <col min="41" max="41" width="3.28515625" style="86"/>
    <col min="42" max="42" width="3.28515625" style="86"/>
    <col min="43" max="43" width="3.28515625" style="86"/>
    <col min="44" max="44" width="3.28515625" style="86"/>
    <col min="45" max="45" width="3.28515625" style="86"/>
    <col min="46" max="46" width="3.28515625" style="86"/>
    <col min="47" max="47" width="3.28515625" style="86"/>
    <col min="48" max="48" width="3.28515625" style="86"/>
    <col min="49" max="49" width="3.28515625" style="86"/>
    <col min="50" max="50" width="3.28515625" style="86"/>
    <col min="51" max="51" width="3.28515625" style="86"/>
    <col min="52" max="52" width="3.28515625" style="86"/>
    <col min="53" max="53" width="3.28515625" style="86"/>
    <col min="54" max="54" width="3.28515625" style="86"/>
    <col min="55" max="55" width="3.28515625" style="86"/>
    <col min="56" max="56" width="3.28515625" style="177"/>
  </cols>
  <sheetData>
    <row r="1" spans="1:64" customHeight="1" ht="13.5" hidden="true">
      <c r="A1" s="240"/>
      <c r="B1" s="240"/>
      <c r="C1" s="240"/>
      <c r="D1" s="240"/>
      <c r="E1" s="240"/>
      <c r="F1" s="240" t="s">
        <v>0</v>
      </c>
      <c r="G1" s="240" t="s">
        <v>1</v>
      </c>
      <c r="H1" s="240" t="s">
        <v>2</v>
      </c>
      <c r="I1" s="240" t="s">
        <v>3</v>
      </c>
      <c r="J1" s="240" t="s">
        <v>2</v>
      </c>
      <c r="K1" s="240" t="s">
        <v>4</v>
      </c>
      <c r="L1" s="247" t="s">
        <v>5</v>
      </c>
      <c r="M1" s="247" t="s">
        <v>6</v>
      </c>
      <c r="N1" s="247" t="s">
        <v>7</v>
      </c>
      <c r="O1" s="247" t="s">
        <v>8</v>
      </c>
      <c r="P1" s="247" t="s">
        <v>9</v>
      </c>
      <c r="Q1" s="247"/>
      <c r="R1" s="87"/>
      <c r="S1" s="87"/>
      <c r="T1" s="87"/>
      <c r="U1" s="87"/>
      <c r="V1" s="86"/>
      <c r="W1" s="86"/>
      <c r="X1" s="87"/>
      <c r="Y1" s="87"/>
      <c r="Z1" s="87"/>
      <c r="AA1" s="87"/>
      <c r="AB1" s="87"/>
      <c r="AC1" s="87"/>
      <c r="AD1" s="87"/>
      <c r="AE1" s="87"/>
      <c r="AF1" s="87"/>
      <c r="AG1" s="87"/>
      <c r="AH1" s="87"/>
      <c r="AI1" s="87"/>
      <c r="AJ1" s="87"/>
      <c r="AK1" s="87"/>
      <c r="AL1" s="87"/>
      <c r="AM1" s="87"/>
      <c r="AN1" s="87"/>
      <c r="AO1" s="87"/>
      <c r="AP1" s="87"/>
      <c r="AQ1" s="87"/>
      <c r="AR1" s="87"/>
      <c r="AS1" s="87"/>
      <c r="AT1" s="87"/>
      <c r="AU1" s="87"/>
      <c r="AV1" s="87"/>
      <c r="AW1" s="87"/>
      <c r="AX1" s="87"/>
      <c r="AY1" s="177"/>
      <c r="AZ1" s="87"/>
      <c r="BA1" s="87"/>
      <c r="BB1" s="87"/>
      <c r="BC1" s="87"/>
      <c r="BD1" s="87"/>
    </row>
    <row r="2" spans="1:64" customHeight="1" ht="12.75" hidden="true">
      <c r="A2" s="238"/>
      <c r="B2" s="238"/>
      <c r="C2" s="238" t="b">
        <f>IF(D2&gt;D1,D2,FALSE)</f>
        <v/>
      </c>
      <c r="D2" s="238">
        <f>E2</f>
        <v>0</v>
      </c>
      <c r="E2" s="238">
        <f>IF(H2="X",1,0)</f>
        <v>0</v>
      </c>
      <c r="F2" s="88">
        <v>1</v>
      </c>
      <c r="G2" s="88">
        <f>ADMINISTRATION!C16</f>
        <v>20</v>
      </c>
      <c r="H2" s="241">
        <f>ADMINISTRATION!D16</f>
        <v/>
      </c>
      <c r="I2" s="90" t="s">
        <v>10</v>
      </c>
      <c r="J2" s="760" t="str">
        <f>ADMINISTRATION!F8</f>
        <v>I-9 COMPLETION VERIFICATION
</v>
      </c>
      <c r="K2" s="88">
        <f>ADMINISTRATION!G14</f>
        <v/>
      </c>
      <c r="L2" s="86" t="str">
        <f>IF(AND(K2=F2, K2=D2, K2=C2), "", "x")</f>
        <v>x</v>
      </c>
      <c r="M2" s="87"/>
      <c r="N2" s="87"/>
      <c r="O2" s="87"/>
      <c r="P2" s="87"/>
      <c r="Q2" s="87"/>
      <c r="R2" s="87"/>
      <c r="S2" s="87"/>
      <c r="T2" s="87"/>
      <c r="U2" s="87"/>
      <c r="V2" s="86" t="str">
        <f>IF(AND(U1=P1, U1=N1, U1=M1), "", "x")</f>
        <v>x</v>
      </c>
      <c r="W2" s="87" t="s">
        <v>11</v>
      </c>
      <c r="X2" s="87"/>
      <c r="Y2" s="87"/>
      <c r="Z2" s="87"/>
      <c r="AA2" s="87"/>
      <c r="AB2" s="87"/>
      <c r="AC2" s="87"/>
      <c r="AD2" s="87"/>
      <c r="AE2" s="87"/>
      <c r="AF2" s="87"/>
      <c r="AG2" s="87"/>
      <c r="AH2" s="87"/>
      <c r="AI2" s="87"/>
      <c r="AJ2" s="87"/>
      <c r="AK2" s="87"/>
      <c r="AL2" s="87"/>
      <c r="AM2" s="87"/>
      <c r="AN2" s="87"/>
      <c r="AO2" s="87"/>
      <c r="AP2" s="87"/>
      <c r="AQ2" s="87"/>
      <c r="AR2" s="87"/>
      <c r="AS2" s="87"/>
      <c r="AT2" s="87"/>
      <c r="AU2" s="87"/>
      <c r="AV2" s="87"/>
      <c r="AW2" s="87"/>
      <c r="AX2" s="87"/>
      <c r="AY2" s="177"/>
      <c r="AZ2" s="87"/>
      <c r="BA2" s="87"/>
      <c r="BB2" s="87"/>
      <c r="BC2" s="87"/>
      <c r="BD2" s="87"/>
    </row>
    <row r="3" spans="1:64" customHeight="1" ht="12.75" hidden="true">
      <c r="A3" s="238"/>
      <c r="B3" s="238"/>
      <c r="C3" s="238" t="b">
        <f>IF(D3&gt;D2,D3,FALSE)</f>
        <v/>
      </c>
      <c r="D3" s="238">
        <f>D2+E3</f>
        <v>0</v>
      </c>
      <c r="E3" s="238">
        <f>IF(H3="X",1,0)</f>
        <v>0</v>
      </c>
      <c r="F3" s="88">
        <v>2</v>
      </c>
      <c r="G3" s="88">
        <f>ADMINISTRATION!C25</f>
        <v>20</v>
      </c>
      <c r="H3" s="241">
        <f>ADMINISTRATION!D25</f>
        <v/>
      </c>
      <c r="I3" s="90" t="s">
        <v>10</v>
      </c>
      <c r="J3" s="760" t="str">
        <f>ADMINISTRATION!F17</f>
        <v>I-9 VERIFICATION OF SCANNED DOCUMENTS</v>
      </c>
      <c r="K3" s="88">
        <f>ADMINISTRATION!G23</f>
        <v/>
      </c>
      <c r="L3" s="86" t="str">
        <f>IF(AND(K3=F3, K3=D3, K3=C3), "", "x")</f>
        <v>x</v>
      </c>
      <c r="M3" s="87"/>
      <c r="N3" s="87"/>
      <c r="O3" s="87"/>
      <c r="P3" s="87"/>
      <c r="Q3" s="87"/>
      <c r="R3" s="87"/>
      <c r="S3" s="87"/>
      <c r="T3" s="87"/>
      <c r="U3" s="87"/>
      <c r="V3" s="87"/>
      <c r="W3" s="87" t="s">
        <v>12</v>
      </c>
      <c r="X3" s="87"/>
      <c r="Y3" s="87"/>
      <c r="Z3" s="87"/>
      <c r="AA3" s="87"/>
      <c r="AB3" s="87"/>
      <c r="AC3" s="87"/>
      <c r="AD3" s="87"/>
      <c r="AE3" s="87"/>
      <c r="AF3" s="87"/>
      <c r="AG3" s="87"/>
      <c r="AH3" s="87"/>
      <c r="AI3" s="87"/>
      <c r="AJ3" s="87"/>
      <c r="AK3" s="87"/>
      <c r="AL3" s="87"/>
      <c r="AM3" s="87"/>
      <c r="AN3" s="87"/>
      <c r="AO3" s="87"/>
      <c r="AP3" s="87"/>
      <c r="AQ3" s="87"/>
      <c r="AR3" s="87"/>
      <c r="AS3" s="87"/>
      <c r="AT3" s="87"/>
      <c r="AU3" s="87"/>
      <c r="AV3" s="87"/>
      <c r="AW3" s="87"/>
      <c r="AX3" s="87"/>
      <c r="AY3" s="177"/>
      <c r="AZ3" s="87"/>
      <c r="BA3" s="87"/>
      <c r="BB3" s="87"/>
      <c r="BC3" s="87"/>
      <c r="BD3" s="87"/>
    </row>
    <row r="4" spans="1:64" customHeight="1" ht="12.75" hidden="true">
      <c r="A4" s="238"/>
      <c r="B4" s="238"/>
      <c r="C4" s="238" t="b">
        <f>IF(D4&gt;D3,D4,FALSE)</f>
        <v/>
      </c>
      <c r="D4" s="238">
        <f>D3+E4</f>
        <v>0</v>
      </c>
      <c r="E4" s="238">
        <f>IF(H4="X",1,0)</f>
        <v>0</v>
      </c>
      <c r="F4" s="88">
        <v>3</v>
      </c>
      <c r="G4" s="88">
        <f>ADMINISTRATION!C37</f>
        <v>20</v>
      </c>
      <c r="H4" s="241">
        <f>ADMINISTRATION!D37</f>
        <v/>
      </c>
      <c r="I4" s="90" t="s">
        <v>10</v>
      </c>
      <c r="J4" s="760" t="str">
        <f>ADMINISTRATION!F26</f>
        <v>I-9 SECTION 3: UPDATING AND VERIFICATION</v>
      </c>
      <c r="K4" s="88" t="str">
        <f>ADMINISTRATION!G31</f>
        <v>N/A</v>
      </c>
      <c r="L4" s="86" t="str">
        <f>IF(AND(K4=F4, K4=D4, K4=C4), "", "x")</f>
        <v>x</v>
      </c>
      <c r="M4" s="87"/>
      <c r="N4" s="87"/>
      <c r="O4" s="87"/>
      <c r="P4" s="87"/>
      <c r="Q4" s="87"/>
      <c r="R4" s="87"/>
      <c r="S4" s="87"/>
      <c r="T4" s="87"/>
      <c r="U4" s="87"/>
      <c r="V4" s="87"/>
      <c r="W4" s="87" t="s">
        <v>13</v>
      </c>
      <c r="X4" s="87"/>
      <c r="Y4" s="87"/>
      <c r="Z4" s="87"/>
      <c r="AA4" s="87"/>
      <c r="AB4" s="87"/>
      <c r="AC4" s="87"/>
      <c r="AD4" s="87"/>
      <c r="AE4" s="87"/>
      <c r="AF4" s="87"/>
      <c r="AG4" s="87"/>
      <c r="AH4" s="87"/>
      <c r="AI4" s="87"/>
      <c r="AJ4" s="87"/>
      <c r="AK4" s="87"/>
      <c r="AL4" s="87"/>
      <c r="AM4" s="87"/>
      <c r="AN4" s="87"/>
      <c r="AO4" s="87"/>
      <c r="AP4" s="87"/>
      <c r="AQ4" s="87"/>
      <c r="AR4" s="87"/>
      <c r="AS4" s="87"/>
      <c r="AT4" s="87"/>
      <c r="AU4" s="87"/>
      <c r="AV4" s="87"/>
      <c r="AW4" s="87"/>
      <c r="AX4" s="87"/>
      <c r="AY4" s="177"/>
      <c r="AZ4" s="87"/>
      <c r="BA4" s="87"/>
      <c r="BB4" s="87"/>
      <c r="BC4" s="87"/>
      <c r="BD4" s="87"/>
    </row>
    <row r="5" spans="1:64" customHeight="1" ht="12.75" hidden="true">
      <c r="A5" s="238"/>
      <c r="B5" s="238"/>
      <c r="C5" s="238" t="b">
        <f>IF(D5&gt;D4,D5,FALSE)</f>
        <v/>
      </c>
      <c r="D5" s="238">
        <f>D4+E5</f>
        <v>0</v>
      </c>
      <c r="E5" s="238">
        <f>IF(H5="X",1,0)</f>
        <v>0</v>
      </c>
      <c r="F5" s="88">
        <v>4</v>
      </c>
      <c r="G5" s="88">
        <f>ADMINISTRATION!C43</f>
        <v>10</v>
      </c>
      <c r="H5" s="241">
        <f>ADMINISTRATION!D43</f>
        <v/>
      </c>
      <c r="I5" s="90" t="s">
        <v>10</v>
      </c>
      <c r="J5" s="760" t="str">
        <f>ADMINISTRATION!F38</f>
        <v>ADMINISTRATIVE FILING (review current team member files)</v>
      </c>
      <c r="K5" s="88">
        <f>ADMINISTRATION!G38</f>
        <v/>
      </c>
      <c r="L5" s="86" t="str">
        <f>IF(AND(K5=F5, K5=D5, K5=C5), "", "x")</f>
        <v>x</v>
      </c>
      <c r="M5" s="87"/>
      <c r="N5" s="87"/>
      <c r="O5" s="87"/>
      <c r="P5" s="87"/>
      <c r="Q5" s="87"/>
      <c r="R5" s="87"/>
      <c r="S5" s="87"/>
      <c r="T5" s="87"/>
      <c r="U5" s="87"/>
      <c r="V5" s="87"/>
      <c r="W5" s="87" t="s">
        <v>14</v>
      </c>
      <c r="X5" s="87"/>
      <c r="Y5" s="87"/>
      <c r="Z5" s="87"/>
      <c r="AA5" s="87"/>
      <c r="AB5" s="87"/>
      <c r="AC5" s="87"/>
      <c r="AD5" s="87"/>
      <c r="AE5" s="87"/>
      <c r="AF5" s="87"/>
      <c r="AG5" s="87"/>
      <c r="AH5" s="87"/>
      <c r="AI5" s="87"/>
      <c r="AJ5" s="87"/>
      <c r="AK5" s="87"/>
      <c r="AL5" s="87"/>
      <c r="AM5" s="87"/>
      <c r="AN5" s="87"/>
      <c r="AO5" s="87"/>
      <c r="AP5" s="87"/>
      <c r="AQ5" s="87"/>
      <c r="AR5" s="87"/>
      <c r="AS5" s="87"/>
      <c r="AT5" s="87"/>
      <c r="AU5" s="87"/>
      <c r="AV5" s="87"/>
      <c r="AW5" s="87"/>
      <c r="AX5" s="87"/>
      <c r="AY5" s="177"/>
      <c r="AZ5" s="87"/>
      <c r="BA5" s="87"/>
      <c r="BB5" s="87"/>
      <c r="BC5" s="87"/>
      <c r="BD5" s="87"/>
    </row>
    <row r="6" spans="1:64" customHeight="1" ht="13.5" hidden="true">
      <c r="A6" s="238"/>
      <c r="B6" s="238"/>
      <c r="C6" s="238" t="b">
        <f>IF(D6&gt;D5,D6,FALSE)</f>
        <v/>
      </c>
      <c r="D6" s="238">
        <f>D5+E6</f>
        <v>0</v>
      </c>
      <c r="E6" s="238">
        <f>IF(H6="X",1,0)</f>
        <v>0</v>
      </c>
      <c r="F6" s="88">
        <v>5</v>
      </c>
      <c r="G6" s="88">
        <f>ADMINISTRATION!C51</f>
        <v>10</v>
      </c>
      <c r="H6" s="241">
        <f>ADMINISTRATION!D51</f>
        <v/>
      </c>
      <c r="I6" s="90" t="s">
        <v>10</v>
      </c>
      <c r="J6" s="760" t="str">
        <f>ADMINISTRATION!F44</f>
        <v>NEW HIRE PAPERWORK SCANNED TO TALENT REEF</v>
      </c>
      <c r="K6" s="88">
        <f>ADMINISTRATION!G51</f>
        <v/>
      </c>
      <c r="L6" s="86" t="str">
        <f>IF(AND(K6=F6, K6=D6, K6=C6), "", "x")</f>
        <v>x</v>
      </c>
      <c r="M6" s="87"/>
      <c r="N6" s="87"/>
      <c r="O6" s="87"/>
      <c r="P6" s="87"/>
      <c r="Q6" s="87"/>
      <c r="R6" s="87"/>
      <c r="S6" s="87"/>
      <c r="T6" s="87"/>
      <c r="U6" s="87"/>
      <c r="V6" s="87"/>
      <c r="W6" s="87" t="s">
        <v>15</v>
      </c>
      <c r="X6" s="87"/>
      <c r="Y6" s="87"/>
      <c r="Z6" s="87"/>
      <c r="AA6" s="87"/>
      <c r="AB6" s="87"/>
      <c r="AC6" s="87"/>
      <c r="AD6" s="87"/>
      <c r="AE6" s="87"/>
      <c r="AF6" s="87"/>
      <c r="AG6" s="87"/>
      <c r="AH6" s="87"/>
      <c r="AI6" s="87"/>
      <c r="AJ6" s="87"/>
      <c r="AK6" s="87"/>
      <c r="AL6" s="87"/>
      <c r="AM6" s="87"/>
      <c r="AN6" s="87"/>
      <c r="AO6" s="87"/>
      <c r="AP6" s="87"/>
      <c r="AQ6" s="87"/>
      <c r="AR6" s="87"/>
      <c r="AS6" s="87"/>
      <c r="AT6" s="87"/>
      <c r="AU6" s="87"/>
      <c r="AV6" s="87"/>
      <c r="AW6" s="87"/>
      <c r="AX6" s="87"/>
      <c r="AY6" s="177"/>
      <c r="AZ6" s="87"/>
      <c r="BA6" s="87"/>
      <c r="BB6" s="87"/>
      <c r="BC6" s="87"/>
      <c r="BD6" s="87"/>
    </row>
    <row r="7" spans="1:64" customHeight="1" ht="15.75" hidden="true">
      <c r="A7" s="238"/>
      <c r="B7" s="238"/>
      <c r="C7" s="238" t="b">
        <f>IF(D7&gt;D6,D7,FALSE)</f>
        <v/>
      </c>
      <c r="D7" s="238">
        <f>D6+E7</f>
        <v>0</v>
      </c>
      <c r="E7" s="238">
        <f>IF(H7="X",1,0)</f>
        <v>0</v>
      </c>
      <c r="F7" s="88">
        <v>6</v>
      </c>
      <c r="G7" s="88">
        <f>ADMINISTRATION!C68</f>
        <v>10</v>
      </c>
      <c r="H7" s="241">
        <f>ADMINISTRATION!D68</f>
        <v/>
      </c>
      <c r="I7" s="90" t="s">
        <v>10</v>
      </c>
      <c r="J7" s="760" t="str">
        <f>ADMINISTRATION!F58</f>
        <v>RECENTLY HIRED/PROMATED MANAGER PAPERWORK (review all since last audit)</v>
      </c>
      <c r="K7" s="88">
        <f>ADMINISTRATION!G58</f>
        <v/>
      </c>
      <c r="L7" s="86" t="str">
        <f>IF(AND(K7=F7, K7=D7, K7=C7), "", "x")</f>
        <v>x</v>
      </c>
      <c r="M7" s="87"/>
      <c r="N7" s="87"/>
      <c r="O7" s="87"/>
      <c r="P7" s="87"/>
      <c r="Q7" s="87"/>
      <c r="R7" s="87"/>
      <c r="S7" s="87"/>
      <c r="T7" s="87"/>
      <c r="U7" s="87"/>
      <c r="V7" s="87"/>
      <c r="W7" s="87"/>
      <c r="X7" s="87"/>
      <c r="Y7" s="87"/>
      <c r="Z7" s="87"/>
      <c r="AA7" s="87"/>
      <c r="AB7" s="87"/>
      <c r="AC7" s="87"/>
      <c r="AD7" s="87"/>
      <c r="AE7" s="87"/>
      <c r="AF7" s="87"/>
      <c r="AG7" s="87"/>
      <c r="AH7" s="87"/>
      <c r="AI7" s="87"/>
      <c r="AJ7" s="87"/>
      <c r="AK7" s="87"/>
      <c r="AL7" s="87"/>
      <c r="AM7" s="87"/>
      <c r="AN7" s="87"/>
      <c r="AO7" s="87"/>
      <c r="AP7" s="87"/>
      <c r="AQ7" s="87"/>
      <c r="AR7" s="87"/>
      <c r="AS7" s="87"/>
      <c r="AT7" s="87"/>
      <c r="AU7" s="87"/>
      <c r="AV7" s="87"/>
      <c r="AW7" s="87"/>
      <c r="AX7" s="87"/>
      <c r="AY7" s="177"/>
      <c r="AZ7" s="87"/>
      <c r="BA7" s="87"/>
      <c r="BB7" s="87"/>
      <c r="BC7" s="87"/>
      <c r="BD7" s="87"/>
    </row>
    <row r="8" spans="1:64" customHeight="1" ht="13.5" hidden="true">
      <c r="A8" s="238"/>
      <c r="B8" s="238"/>
      <c r="C8" s="238" t="b">
        <f>IF(D8&gt;D7,D8,FALSE)</f>
        <v/>
      </c>
      <c r="D8" s="238">
        <f>D7+E8</f>
        <v>0</v>
      </c>
      <c r="E8" s="238">
        <f>IF(H8="X",1,0)</f>
        <v>0</v>
      </c>
      <c r="F8" s="88">
        <v>7</v>
      </c>
      <c r="G8" s="88">
        <f>ADMINISTRATION!C78</f>
        <v>20</v>
      </c>
      <c r="H8" s="241">
        <f>ADMINISTRATION!D78</f>
        <v/>
      </c>
      <c r="I8" s="90" t="s">
        <v>10</v>
      </c>
      <c r="J8" s="760" t="str">
        <f>ADMINISTRATION!F69</f>
        <v>SAFE LIFTING &amp; HANDWASHING CERTIFICATION</v>
      </c>
      <c r="K8" s="88">
        <f>ADMINISTRATION!G69</f>
        <v/>
      </c>
      <c r="L8" s="86" t="str">
        <f>IF(AND(K8=F8, K8=D8, K8=C8), "", "x")</f>
        <v>x</v>
      </c>
      <c r="M8" s="87"/>
      <c r="N8" s="87"/>
      <c r="O8" s="87"/>
      <c r="P8" s="87"/>
      <c r="Q8" s="87"/>
      <c r="R8" s="87"/>
      <c r="S8" s="87"/>
      <c r="T8" s="87"/>
      <c r="U8" s="87"/>
      <c r="V8" s="87"/>
      <c r="W8" s="87"/>
      <c r="X8" s="87"/>
      <c r="Y8" s="87"/>
      <c r="Z8" s="87"/>
      <c r="AA8" s="87"/>
      <c r="AB8" s="87"/>
      <c r="AC8" s="87"/>
      <c r="AD8" s="87"/>
      <c r="AE8" s="87"/>
      <c r="AF8" s="87"/>
      <c r="AG8" s="87"/>
      <c r="AH8" s="87"/>
      <c r="AI8" s="87"/>
      <c r="AJ8" s="87"/>
      <c r="AK8" s="87"/>
      <c r="AL8" s="87"/>
      <c r="AM8" s="87"/>
      <c r="AN8" s="87"/>
      <c r="AO8" s="87"/>
      <c r="AP8" s="87"/>
      <c r="AQ8" s="87"/>
      <c r="AR8" s="87"/>
      <c r="AS8" s="87"/>
      <c r="AT8" s="87"/>
      <c r="AU8" s="87"/>
      <c r="AV8" s="87"/>
      <c r="AW8" s="87"/>
      <c r="AX8" s="87"/>
      <c r="AY8" s="177"/>
      <c r="AZ8" s="87"/>
      <c r="BA8" s="87"/>
      <c r="BB8" s="87"/>
      <c r="BC8" s="87"/>
      <c r="BD8" s="87"/>
    </row>
    <row r="9" spans="1:64" customHeight="1" ht="13.5" hidden="true">
      <c r="A9" s="238"/>
      <c r="B9" s="238"/>
      <c r="C9" s="238" t="b">
        <f>IF(D9&gt;D8,D9,FALSE)</f>
        <v/>
      </c>
      <c r="D9" s="238">
        <f>D8+E9</f>
        <v>0</v>
      </c>
      <c r="E9" s="238">
        <f>IF(H9="X",1,0)</f>
        <v>0</v>
      </c>
      <c r="F9" s="88">
        <v>8</v>
      </c>
      <c r="G9" s="88">
        <f>ADMINISTRATION!C86</f>
        <v>20</v>
      </c>
      <c r="H9" s="241">
        <f>ADMINISTRATION!D86</f>
        <v/>
      </c>
      <c r="I9" s="90" t="s">
        <v>10</v>
      </c>
      <c r="J9" s="760" t="str">
        <f>ADMINISTRATION!F79</f>
        <v>OSHA TRAINING (RIGHT TO KNOW)</v>
      </c>
      <c r="K9" s="88">
        <f>ADMINISTRATION!G79</f>
        <v/>
      </c>
      <c r="L9" s="86" t="str">
        <f>IF(AND(K9=F9, K9=D9, K9=C9), "", "x")</f>
        <v>x</v>
      </c>
      <c r="M9" s="87"/>
      <c r="N9" s="87"/>
      <c r="O9" s="87"/>
      <c r="P9" s="87"/>
      <c r="Q9" s="87"/>
      <c r="R9" s="87"/>
      <c r="S9" s="87"/>
      <c r="T9" s="87"/>
      <c r="U9" s="87"/>
      <c r="V9" s="87"/>
      <c r="W9" s="87"/>
      <c r="X9" s="87"/>
      <c r="Y9" s="87"/>
      <c r="Z9" s="87"/>
      <c r="AA9" s="87"/>
      <c r="AB9" s="87"/>
      <c r="AC9" s="87"/>
      <c r="AD9" s="87"/>
      <c r="AE9" s="87"/>
      <c r="AF9" s="87"/>
      <c r="AG9" s="87"/>
      <c r="AH9" s="87"/>
      <c r="AI9" s="87"/>
      <c r="AJ9" s="87"/>
      <c r="AK9" s="87"/>
      <c r="AL9" s="87"/>
      <c r="AM9" s="87"/>
      <c r="AN9" s="87"/>
      <c r="AO9" s="87"/>
      <c r="AP9" s="87"/>
      <c r="AQ9" s="87"/>
      <c r="AR9" s="87"/>
      <c r="AS9" s="87"/>
      <c r="AT9" s="87"/>
      <c r="AU9" s="87"/>
      <c r="AV9" s="87"/>
      <c r="AW9" s="87"/>
      <c r="AX9" s="87"/>
      <c r="AY9" s="177"/>
      <c r="AZ9" s="87"/>
      <c r="BA9" s="87"/>
      <c r="BB9" s="87"/>
      <c r="BC9" s="87"/>
      <c r="BD9" s="87"/>
    </row>
    <row r="10" spans="1:64" customHeight="1" ht="13.5" hidden="true">
      <c r="A10" s="238"/>
      <c r="B10" s="238"/>
      <c r="C10" s="238" t="b">
        <f>IF(D10&gt;D9,D10,FALSE)</f>
        <v/>
      </c>
      <c r="D10" s="238">
        <f>D9+E10</f>
        <v>0</v>
      </c>
      <c r="E10" s="238">
        <f>IF(H10="X",1,0)</f>
        <v>0</v>
      </c>
      <c r="F10" s="88">
        <v>9</v>
      </c>
      <c r="G10" s="88">
        <f>ADMINISTRATION!C95</f>
        <v>20</v>
      </c>
      <c r="H10" s="241">
        <f>ADMINISTRATION!D95</f>
        <v/>
      </c>
      <c r="I10" s="90" t="s">
        <v>10</v>
      </c>
      <c r="J10" s="760" t="str">
        <f>ADMINISTRATION!F87</f>
        <v>OSHA Log Reporting.  Review ALL employee accidents from last audit and verify:</v>
      </c>
      <c r="K10" s="88">
        <f>ADMINISTRATION!G87</f>
        <v/>
      </c>
      <c r="L10" s="86" t="str">
        <f>IF(AND(K10=F10, K10=D10, K10=C10), "", "x")</f>
        <v>x</v>
      </c>
      <c r="M10" s="87"/>
      <c r="N10" s="87"/>
      <c r="O10" s="87"/>
      <c r="P10" s="87"/>
      <c r="Q10" s="87"/>
      <c r="R10" s="87"/>
      <c r="S10" s="87"/>
      <c r="T10" s="87"/>
      <c r="U10" s="87"/>
      <c r="V10" s="87"/>
      <c r="W10" s="87"/>
      <c r="X10" s="87"/>
      <c r="Y10" s="87"/>
      <c r="Z10" s="87"/>
      <c r="AA10" s="87"/>
      <c r="AB10" s="87"/>
      <c r="AC10" s="87"/>
      <c r="AD10" s="87"/>
      <c r="AE10" s="87"/>
      <c r="AF10" s="87"/>
      <c r="AG10" s="87"/>
      <c r="AH10" s="87"/>
      <c r="AI10" s="87"/>
      <c r="AJ10" s="87"/>
      <c r="AK10" s="87"/>
      <c r="AL10" s="87"/>
      <c r="AM10" s="87"/>
      <c r="AN10" s="87"/>
      <c r="AO10" s="87"/>
      <c r="AP10" s="87"/>
      <c r="AQ10" s="87"/>
      <c r="AR10" s="87"/>
      <c r="AS10" s="87"/>
      <c r="AT10" s="87"/>
      <c r="AU10" s="87"/>
      <c r="AV10" s="87"/>
      <c r="AW10" s="87"/>
      <c r="AX10" s="87"/>
      <c r="AY10" s="177"/>
      <c r="AZ10" s="87"/>
      <c r="BA10" s="87"/>
      <c r="BB10" s="87"/>
      <c r="BC10" s="87"/>
      <c r="BD10" s="87"/>
    </row>
    <row r="11" spans="1:64" customHeight="1" ht="13.5" hidden="true">
      <c r="A11" s="238"/>
      <c r="B11" s="238"/>
      <c r="C11" s="238" t="b">
        <f>IF(D11&gt;D10,D11,FALSE)</f>
        <v/>
      </c>
      <c r="D11" s="238">
        <f>D10+E11</f>
        <v>0</v>
      </c>
      <c r="E11" s="238">
        <f>IF(H11="X",1,0)</f>
        <v>0</v>
      </c>
      <c r="F11" s="88">
        <v>10</v>
      </c>
      <c r="G11" s="88">
        <f>ADMINISTRATION!C101</f>
        <v>10</v>
      </c>
      <c r="H11" s="241">
        <f>ADMINISTRATION!D101</f>
        <v/>
      </c>
      <c r="I11" s="90" t="s">
        <v>10</v>
      </c>
      <c r="J11" s="760" t="str">
        <f>ADMINISTRATION!F96</f>
        <v>OSHA POSTING AND RETENTION</v>
      </c>
      <c r="K11" s="88" t="str">
        <f>ADMINISTRATION!G96</f>
        <v>OSHA files distroyed by previous HRAdmin. Files available for last 4 years</v>
      </c>
      <c r="L11" s="86" t="str">
        <f>IF(AND(K11=F11, K11=D11, K11=C11), "", "x")</f>
        <v>x</v>
      </c>
      <c r="M11" s="87"/>
      <c r="N11" s="87"/>
      <c r="O11" s="87"/>
      <c r="P11" s="87"/>
      <c r="Q11" s="87"/>
      <c r="R11" s="87"/>
      <c r="S11" s="87"/>
      <c r="T11" s="87"/>
      <c r="U11" s="87"/>
      <c r="V11" s="87"/>
      <c r="W11" s="87"/>
      <c r="X11" s="87"/>
      <c r="Y11" s="87"/>
      <c r="Z11" s="87"/>
      <c r="AA11" s="87"/>
      <c r="AB11" s="87"/>
      <c r="AC11" s="87"/>
      <c r="AD11" s="87"/>
      <c r="AE11" s="87"/>
      <c r="AF11" s="87"/>
      <c r="AG11" s="87"/>
      <c r="AH11" s="87"/>
      <c r="AI11" s="87"/>
      <c r="AJ11" s="87"/>
      <c r="AK11" s="87"/>
      <c r="AL11" s="87"/>
      <c r="AM11" s="87"/>
      <c r="AN11" s="87"/>
      <c r="AO11" s="87"/>
      <c r="AP11" s="87"/>
      <c r="AQ11" s="87"/>
      <c r="AR11" s="87"/>
      <c r="AS11" s="87"/>
      <c r="AT11" s="87"/>
      <c r="AU11" s="87"/>
      <c r="AV11" s="87"/>
      <c r="AW11" s="87"/>
      <c r="AX11" s="87"/>
      <c r="AY11" s="177"/>
      <c r="AZ11" s="87"/>
      <c r="BA11" s="87"/>
      <c r="BB11" s="87"/>
      <c r="BC11" s="87"/>
      <c r="BD11" s="87"/>
    </row>
    <row r="12" spans="1:64" customHeight="1" ht="13.5" hidden="true">
      <c r="A12" s="238"/>
      <c r="B12" s="238"/>
      <c r="C12" s="238" t="b">
        <f>IF(D12&gt;D11,D12,FALSE)</f>
        <v/>
      </c>
      <c r="D12" s="238">
        <f>D11+E12</f>
        <v>0</v>
      </c>
      <c r="E12" s="238">
        <f>IF(H12="X",1,0)</f>
        <v>0</v>
      </c>
      <c r="F12" s="88">
        <v>11</v>
      </c>
      <c r="G12" s="88">
        <f>ADMINISTRATION!C109</f>
        <v>10</v>
      </c>
      <c r="H12" s="241">
        <f>ADMINISTRATION!D109</f>
        <v/>
      </c>
      <c r="I12" s="90" t="s">
        <v>10</v>
      </c>
      <c r="J12" s="760" t="str">
        <f>ADMINISTRATION!F102</f>
        <v>WORKER'S COMP CHECKLIST (review all since last audit)</v>
      </c>
      <c r="K12" s="88">
        <f>ADMINISTRATION!G102</f>
        <v/>
      </c>
      <c r="L12" s="86" t="str">
        <f>IF(AND(K12=F12, K12=D12, K12=C12), "", "x")</f>
        <v>x</v>
      </c>
      <c r="M12" s="87"/>
      <c r="N12" s="87"/>
      <c r="O12" s="87"/>
      <c r="P12" s="87"/>
      <c r="Q12" s="87"/>
      <c r="R12" s="87"/>
      <c r="S12" s="87"/>
      <c r="T12" s="87"/>
      <c r="U12" s="87"/>
      <c r="V12" s="87"/>
      <c r="W12" s="87"/>
      <c r="X12" s="87"/>
      <c r="Y12" s="87"/>
      <c r="Z12" s="87"/>
      <c r="AA12" s="87"/>
      <c r="AB12" s="87"/>
      <c r="AC12" s="87"/>
      <c r="AD12" s="87"/>
      <c r="AE12" s="87"/>
      <c r="AF12" s="87"/>
      <c r="AG12" s="87"/>
      <c r="AH12" s="87"/>
      <c r="AI12" s="87"/>
      <c r="AJ12" s="87"/>
      <c r="AK12" s="87"/>
      <c r="AL12" s="87"/>
      <c r="AM12" s="87"/>
      <c r="AN12" s="87"/>
      <c r="AO12" s="87"/>
      <c r="AP12" s="87"/>
      <c r="AQ12" s="87"/>
      <c r="AR12" s="87"/>
      <c r="AS12" s="87"/>
      <c r="AT12" s="87"/>
      <c r="AU12" s="87"/>
      <c r="AV12" s="87"/>
      <c r="AW12" s="87"/>
      <c r="AX12" s="87"/>
      <c r="AY12" s="177"/>
      <c r="AZ12" s="87"/>
      <c r="BA12" s="87"/>
      <c r="BB12" s="87"/>
      <c r="BC12" s="87"/>
      <c r="BD12" s="87"/>
    </row>
    <row r="13" spans="1:64" customHeight="1" ht="13.5" hidden="true">
      <c r="A13" s="238"/>
      <c r="B13" s="238"/>
      <c r="C13" s="238" t="b">
        <f>IF(D13&gt;D12,D13,FALSE)</f>
        <v/>
      </c>
      <c r="D13" s="238">
        <f>D12+E13</f>
        <v>0</v>
      </c>
      <c r="E13" s="238">
        <f>IF(H13="X",1,0)</f>
        <v>0</v>
      </c>
      <c r="F13" s="88">
        <v>12</v>
      </c>
      <c r="G13" s="88">
        <f>ADMINISTRATION!C116</f>
        <v>20</v>
      </c>
      <c r="H13" s="241">
        <f>ADMINISTRATION!D116</f>
        <v/>
      </c>
      <c r="I13" s="90" t="s">
        <v>10</v>
      </c>
      <c r="J13" s="760" t="str">
        <f>ADMINISTRATION!F112</f>
        <v>VERIFICATION OF TERMINATION (5 most recently terminated employees)</v>
      </c>
      <c r="K13" s="88">
        <f>ADMINISTRATION!G112</f>
        <v/>
      </c>
      <c r="L13" s="86" t="str">
        <f>IF(AND(K13=F13, K13=D13, K13=C13), "", "x")</f>
        <v>x</v>
      </c>
      <c r="M13" s="87"/>
      <c r="N13" s="87"/>
      <c r="O13" s="87"/>
      <c r="P13" s="87"/>
      <c r="Q13" s="87"/>
      <c r="R13" s="87"/>
      <c r="S13" s="87"/>
      <c r="T13" s="87"/>
      <c r="U13" s="87"/>
      <c r="V13" s="87"/>
      <c r="W13" s="87"/>
      <c r="X13" s="87"/>
      <c r="Y13" s="87"/>
      <c r="Z13" s="87"/>
      <c r="AA13" s="87"/>
      <c r="AB13" s="87"/>
      <c r="AC13" s="87"/>
      <c r="AD13" s="87"/>
      <c r="AE13" s="87"/>
      <c r="AF13" s="87"/>
      <c r="AG13" s="87"/>
      <c r="AH13" s="87"/>
      <c r="AI13" s="87"/>
      <c r="AJ13" s="87"/>
      <c r="AK13" s="87"/>
      <c r="AL13" s="87"/>
      <c r="AM13" s="87"/>
      <c r="AN13" s="87"/>
      <c r="AO13" s="87"/>
      <c r="AP13" s="87"/>
      <c r="AQ13" s="87"/>
      <c r="AR13" s="87"/>
      <c r="AS13" s="87"/>
      <c r="AT13" s="87"/>
      <c r="AU13" s="87"/>
      <c r="AV13" s="87"/>
      <c r="AW13" s="87"/>
      <c r="AX13" s="87"/>
      <c r="AY13" s="177"/>
      <c r="AZ13" s="87"/>
      <c r="BA13" s="87"/>
      <c r="BB13" s="87"/>
      <c r="BC13" s="87"/>
      <c r="BD13" s="87"/>
    </row>
    <row r="14" spans="1:64" customHeight="1" ht="13.5" hidden="true">
      <c r="A14" s="238"/>
      <c r="B14" s="238"/>
      <c r="C14" s="238" t="b">
        <f>IF(D14&gt;D13,D14,FALSE)</f>
        <v/>
      </c>
      <c r="D14" s="238">
        <f>D13+E14</f>
        <v>0</v>
      </c>
      <c r="E14" s="238">
        <f>IF(H14="X",1,0)</f>
        <v>0</v>
      </c>
      <c r="F14" s="88">
        <v>13</v>
      </c>
      <c r="G14" s="88">
        <f>ADMINISTRATION!C127</f>
        <v>10</v>
      </c>
      <c r="H14" s="241">
        <f>ADMINISTRATION!D127</f>
        <v/>
      </c>
      <c r="I14" s="90" t="s">
        <v>10</v>
      </c>
      <c r="J14" s="760" t="str">
        <f>ADMINISTRATION!F117</f>
        <v>ATTESTATION OPEN ITEMS REPORT</v>
      </c>
      <c r="K14" s="88">
        <f>ADMINISTRATION!G117</f>
        <v/>
      </c>
      <c r="L14" s="86" t="str">
        <f>IF(AND(K14=F14, K14=D14, K14=C14), "", "x")</f>
        <v>x</v>
      </c>
      <c r="M14" s="87"/>
      <c r="N14" s="87"/>
      <c r="O14" s="87"/>
      <c r="P14" s="87"/>
      <c r="Q14" s="87"/>
      <c r="R14" s="87"/>
      <c r="S14" s="87"/>
      <c r="T14" s="87"/>
      <c r="U14" s="87"/>
      <c r="V14" s="87"/>
      <c r="W14" s="87"/>
      <c r="X14" s="87"/>
      <c r="Y14" s="87"/>
      <c r="Z14" s="87"/>
      <c r="AA14" s="87"/>
      <c r="AB14" s="87"/>
      <c r="AC14" s="87"/>
      <c r="AD14" s="87"/>
      <c r="AE14" s="87"/>
      <c r="AF14" s="87"/>
      <c r="AG14" s="87"/>
      <c r="AH14" s="87"/>
      <c r="AI14" s="87"/>
      <c r="AJ14" s="87"/>
      <c r="AK14" s="87"/>
      <c r="AL14" s="87"/>
      <c r="AM14" s="87"/>
      <c r="AN14" s="87"/>
      <c r="AO14" s="87"/>
      <c r="AP14" s="87"/>
      <c r="AQ14" s="87"/>
      <c r="AR14" s="87"/>
      <c r="AS14" s="87"/>
      <c r="AT14" s="87"/>
      <c r="AU14" s="87"/>
      <c r="AV14" s="87"/>
      <c r="AW14" s="87"/>
      <c r="AX14" s="87"/>
      <c r="AY14" s="177"/>
      <c r="AZ14" s="87"/>
      <c r="BA14" s="87"/>
      <c r="BB14" s="87"/>
      <c r="BC14" s="87"/>
      <c r="BD14" s="87"/>
    </row>
    <row r="15" spans="1:64" customHeight="1" ht="13.5" hidden="true">
      <c r="A15" s="238"/>
      <c r="B15" s="238"/>
      <c r="C15" s="238" t="b">
        <f>IF(D15&gt;D14,D15,FALSE)</f>
        <v/>
      </c>
      <c r="D15" s="238">
        <f>D14+E15</f>
        <v>0</v>
      </c>
      <c r="E15" s="238">
        <f>IF(H15="X",1,0)</f>
        <v>0</v>
      </c>
      <c r="F15" s="88">
        <v>14</v>
      </c>
      <c r="G15" s="88">
        <f>ADMINISTRATION!C132</f>
        <v>4</v>
      </c>
      <c r="H15" s="241">
        <f>ADMINISTRATION!D132</f>
        <v/>
      </c>
      <c r="I15" s="90" t="s">
        <v>10</v>
      </c>
      <c r="J15" s="760" t="str">
        <f>ADMINISTRATION!F128</f>
        <v>FILE SECURITY</v>
      </c>
      <c r="K15" s="88">
        <f>ADMINISTRATION!G128</f>
        <v/>
      </c>
      <c r="L15" s="86" t="str">
        <f>IF(AND(K15=F15, K15=D15, K15=C15), "", "x")</f>
        <v>x</v>
      </c>
      <c r="M15" s="87"/>
      <c r="N15" s="87"/>
      <c r="O15" s="87"/>
      <c r="P15" s="87"/>
      <c r="Q15" s="87"/>
      <c r="R15" s="87"/>
      <c r="S15" s="87"/>
      <c r="T15" s="87"/>
      <c r="U15" s="87"/>
      <c r="V15" s="87"/>
      <c r="W15" s="87"/>
      <c r="X15" s="87"/>
      <c r="Y15" s="87"/>
      <c r="Z15" s="87"/>
      <c r="AA15" s="87"/>
      <c r="AB15" s="87"/>
      <c r="AC15" s="87"/>
      <c r="AD15" s="87"/>
      <c r="AE15" s="87"/>
      <c r="AF15" s="87"/>
      <c r="AG15" s="87"/>
      <c r="AH15" s="87"/>
      <c r="AI15" s="87"/>
      <c r="AJ15" s="87"/>
      <c r="AK15" s="87"/>
      <c r="AL15" s="87"/>
      <c r="AM15" s="87"/>
      <c r="AN15" s="87"/>
      <c r="AO15" s="87"/>
      <c r="AP15" s="87"/>
      <c r="AQ15" s="87"/>
      <c r="AR15" s="87"/>
      <c r="AS15" s="87"/>
      <c r="AT15" s="87"/>
      <c r="AU15" s="87"/>
      <c r="AV15" s="87"/>
      <c r="AW15" s="87"/>
      <c r="AX15" s="87"/>
      <c r="AY15" s="177"/>
      <c r="AZ15" s="87"/>
      <c r="BA15" s="87"/>
      <c r="BB15" s="87"/>
      <c r="BC15" s="87"/>
      <c r="BD15" s="87"/>
    </row>
    <row r="16" spans="1:64" customHeight="1" ht="13.5" hidden="true">
      <c r="A16" s="238"/>
      <c r="B16" s="238"/>
      <c r="C16" s="238">
        <f>IF(D16&gt;D15,D16,FALSE)</f>
        <v>1</v>
      </c>
      <c r="D16" s="238">
        <f>D15+E16</f>
        <v>1</v>
      </c>
      <c r="E16" s="238">
        <f>IF(H16="X",1,0)</f>
        <v>1</v>
      </c>
      <c r="F16" s="88">
        <v>15</v>
      </c>
      <c r="G16" s="88">
        <f>ADMINISTRATION!C138</f>
        <v>4</v>
      </c>
      <c r="H16" s="241" t="str">
        <f>ADMINISTRATION!D138</f>
        <v>x</v>
      </c>
      <c r="I16" s="90" t="s">
        <v>10</v>
      </c>
      <c r="J16" s="760" t="str">
        <f>ADMINISTRATION!F133</f>
        <v>STATE/COMPANY POSTING REQUIREMENTS</v>
      </c>
      <c r="K16" s="88" t="str">
        <f>ADMINISTRATION!G133</f>
        <v>Missing poster by time clock</v>
      </c>
      <c r="L16" s="86" t="str">
        <f>IF(AND(K16=F16, K16=D16, K16=C16), "", "x")</f>
        <v>x</v>
      </c>
      <c r="M16" s="87"/>
      <c r="N16" s="87"/>
      <c r="O16" s="87"/>
      <c r="P16" s="87"/>
      <c r="Q16" s="87"/>
      <c r="R16" s="87"/>
      <c r="S16" s="87"/>
      <c r="T16" s="87"/>
      <c r="U16" s="87"/>
      <c r="V16" s="87"/>
      <c r="W16" s="87"/>
      <c r="X16" s="87"/>
      <c r="Y16" s="87"/>
      <c r="Z16" s="87"/>
      <c r="AA16" s="87"/>
      <c r="AB16" s="87"/>
      <c r="AC16" s="87"/>
      <c r="AD16" s="87"/>
      <c r="AE16" s="87"/>
      <c r="AF16" s="87"/>
      <c r="AG16" s="87"/>
      <c r="AH16" s="87"/>
      <c r="AI16" s="87"/>
      <c r="AJ16" s="87"/>
      <c r="AK16" s="87"/>
      <c r="AL16" s="87"/>
      <c r="AM16" s="87"/>
      <c r="AN16" s="87"/>
      <c r="AO16" s="87"/>
      <c r="AP16" s="87"/>
      <c r="AQ16" s="87"/>
      <c r="AR16" s="87"/>
      <c r="AS16" s="87"/>
      <c r="AT16" s="87"/>
      <c r="AU16" s="87"/>
      <c r="AV16" s="87"/>
      <c r="AW16" s="87"/>
      <c r="AX16" s="87"/>
      <c r="AY16" s="177"/>
      <c r="AZ16" s="87"/>
      <c r="BA16" s="87"/>
      <c r="BB16" s="87"/>
      <c r="BC16" s="87"/>
      <c r="BD16" s="87"/>
    </row>
    <row r="17" spans="1:64" customHeight="1" ht="13.5" hidden="true">
      <c r="A17" s="238"/>
      <c r="B17" s="238"/>
      <c r="C17" s="238" t="b">
        <f>IF(D17&gt;D16,D17,FALSE)</f>
        <v/>
      </c>
      <c r="D17" s="238">
        <f>D16+E17</f>
        <v>1</v>
      </c>
      <c r="E17" s="238">
        <f>IF(H17="X",1,0)</f>
        <v>0</v>
      </c>
      <c r="F17" s="88">
        <v>16</v>
      </c>
      <c r="G17" s="88">
        <f>ADMINISTRATION!C146</f>
        <v>4</v>
      </c>
      <c r="H17" s="241">
        <f>ADMINISTRATION!D146</f>
        <v/>
      </c>
      <c r="I17" s="90" t="s">
        <v>10</v>
      </c>
      <c r="J17" s="760" t="str">
        <f>ADMINISTRATION!F139</f>
        <v>FEDERAL REQUIRED POSTERS</v>
      </c>
      <c r="K17" s="88">
        <f>ADMINISTRATION!G139</f>
        <v/>
      </c>
      <c r="L17" s="86" t="str">
        <f>IF(AND(K17=F17, K17=D17, K17=C17), "", "x")</f>
        <v>x</v>
      </c>
      <c r="M17" s="87"/>
      <c r="N17" s="87"/>
      <c r="O17" s="87"/>
      <c r="P17" s="87"/>
      <c r="Q17" s="87"/>
      <c r="R17" s="87"/>
      <c r="S17" s="87"/>
      <c r="T17" s="87"/>
      <c r="U17" s="87"/>
      <c r="V17" s="87"/>
      <c r="W17" s="87"/>
      <c r="X17" s="87"/>
      <c r="Y17" s="87"/>
      <c r="Z17" s="87"/>
      <c r="AA17" s="87"/>
      <c r="AB17" s="87"/>
      <c r="AC17" s="87"/>
      <c r="AD17" s="87"/>
      <c r="AE17" s="87"/>
      <c r="AF17" s="87"/>
      <c r="AG17" s="87"/>
      <c r="AH17" s="87"/>
      <c r="AI17" s="87"/>
      <c r="AJ17" s="87"/>
      <c r="AK17" s="87"/>
      <c r="AL17" s="87"/>
      <c r="AM17" s="87"/>
      <c r="AN17" s="87"/>
      <c r="AO17" s="87"/>
      <c r="AP17" s="87"/>
      <c r="AQ17" s="87"/>
      <c r="AR17" s="87"/>
      <c r="AS17" s="87"/>
      <c r="AT17" s="87"/>
      <c r="AU17" s="87"/>
      <c r="AV17" s="87"/>
      <c r="AW17" s="87"/>
      <c r="AX17" s="87"/>
      <c r="AY17" s="177"/>
      <c r="AZ17" s="87"/>
      <c r="BA17" s="87"/>
      <c r="BB17" s="87"/>
      <c r="BC17" s="87"/>
      <c r="BD17" s="87"/>
    </row>
    <row r="18" spans="1:64" customHeight="1" ht="13.5" hidden="true">
      <c r="A18" s="238"/>
      <c r="B18" s="238"/>
      <c r="C18" s="238" t="b">
        <f>IF(D18&gt;D17,D18,FALSE)</f>
        <v/>
      </c>
      <c r="D18" s="238">
        <f>D17+E18</f>
        <v>1</v>
      </c>
      <c r="E18" s="238">
        <f>IF(H18="X",1,0)</f>
        <v>0</v>
      </c>
      <c r="F18" s="88">
        <v>17</v>
      </c>
      <c r="G18" s="88">
        <f>ADMINISTRATION!C157</f>
        <v>30</v>
      </c>
      <c r="H18" s="241">
        <f>ADMINISTRATION!D157</f>
        <v/>
      </c>
      <c r="I18" s="90" t="s">
        <v>10</v>
      </c>
      <c r="J18" s="760" t="str">
        <f>ADMINISTRATION!F147</f>
        <v>AOD TIME CARD REPORT- AOD/REPORTS PRIVATE REPORTS/JETRO REPORTS/TIMECARD </v>
      </c>
      <c r="K18" s="88">
        <f>ADMINISTRATION!G147</f>
        <v/>
      </c>
      <c r="L18" s="86" t="str">
        <f>IF(AND(K18=F18, K18=D18, K18=C18), "", "x")</f>
        <v>x</v>
      </c>
      <c r="M18" s="87"/>
      <c r="N18" s="87"/>
      <c r="O18" s="87"/>
      <c r="P18" s="87"/>
      <c r="Q18" s="87"/>
      <c r="R18" s="87"/>
      <c r="S18" s="87"/>
      <c r="T18" s="87"/>
      <c r="U18" s="87"/>
      <c r="V18" s="87"/>
      <c r="W18" s="87"/>
      <c r="X18" s="87"/>
      <c r="Y18" s="87"/>
      <c r="Z18" s="87"/>
      <c r="AA18" s="87"/>
      <c r="AB18" s="87"/>
      <c r="AC18" s="87"/>
      <c r="AD18" s="87"/>
      <c r="AE18" s="87"/>
      <c r="AF18" s="87"/>
      <c r="AG18" s="87"/>
      <c r="AH18" s="87"/>
      <c r="AI18" s="87"/>
      <c r="AJ18" s="87"/>
      <c r="AK18" s="87"/>
      <c r="AL18" s="87"/>
      <c r="AM18" s="87"/>
      <c r="AN18" s="87"/>
      <c r="AO18" s="87"/>
      <c r="AP18" s="87"/>
      <c r="AQ18" s="87"/>
      <c r="AR18" s="87"/>
      <c r="AS18" s="87"/>
      <c r="AT18" s="87"/>
      <c r="AU18" s="87"/>
      <c r="AV18" s="87"/>
      <c r="AW18" s="87"/>
      <c r="AX18" s="87"/>
      <c r="AY18" s="177"/>
      <c r="AZ18" s="87"/>
      <c r="BA18" s="87"/>
      <c r="BB18" s="87"/>
      <c r="BC18" s="87"/>
      <c r="BD18" s="87"/>
    </row>
    <row r="19" spans="1:64" customHeight="1" ht="13.5" hidden="true">
      <c r="A19" s="238"/>
      <c r="B19" s="238"/>
      <c r="C19" s="238" t="b">
        <f>IF(D19&gt;D18,D19,FALSE)</f>
        <v/>
      </c>
      <c r="D19" s="238">
        <f>D18+E19</f>
        <v>1</v>
      </c>
      <c r="E19" s="238">
        <f>IF(H19="X",1,0)</f>
        <v>0</v>
      </c>
      <c r="F19" s="88">
        <v>18</v>
      </c>
      <c r="G19" s="88">
        <f>ADMINISTRATION!C174</f>
        <v>20</v>
      </c>
      <c r="H19" s="241">
        <f>ADMINISTRATION!D174</f>
        <v/>
      </c>
      <c r="I19" s="90" t="s">
        <v>10</v>
      </c>
      <c r="J19" s="760" t="str">
        <f>ADMINISTRATION!F164</f>
        <v>WEEKLY PAYROLL REPORTING REQUIREMENTS</v>
      </c>
      <c r="K19" s="88">
        <f>ADMINISTRATION!G164</f>
        <v/>
      </c>
      <c r="L19" s="86" t="str">
        <f>IF(AND(K19=F19, K19=D19, K19=C19), "", "x")</f>
        <v>x</v>
      </c>
      <c r="M19" s="87"/>
      <c r="N19" s="87"/>
      <c r="O19" s="87"/>
      <c r="P19" s="87"/>
      <c r="Q19" s="87"/>
      <c r="R19" s="87"/>
      <c r="S19" s="87"/>
      <c r="T19" s="87"/>
      <c r="U19" s="87"/>
      <c r="V19" s="87"/>
      <c r="W19" s="87"/>
      <c r="X19" s="87"/>
      <c r="Y19" s="87"/>
      <c r="Z19" s="87"/>
      <c r="AA19" s="87"/>
      <c r="AB19" s="87"/>
      <c r="AC19" s="87"/>
      <c r="AD19" s="87"/>
      <c r="AE19" s="87"/>
      <c r="AF19" s="87"/>
      <c r="AG19" s="87"/>
      <c r="AH19" s="87"/>
      <c r="AI19" s="87"/>
      <c r="AJ19" s="87"/>
      <c r="AK19" s="87"/>
      <c r="AL19" s="87"/>
      <c r="AM19" s="87"/>
      <c r="AN19" s="87"/>
      <c r="AO19" s="87"/>
      <c r="AP19" s="87"/>
      <c r="AQ19" s="87"/>
      <c r="AR19" s="87"/>
      <c r="AS19" s="87"/>
      <c r="AT19" s="87"/>
      <c r="AU19" s="87"/>
      <c r="AV19" s="87"/>
      <c r="AW19" s="87"/>
      <c r="AX19" s="87"/>
      <c r="AY19" s="177"/>
      <c r="AZ19" s="87"/>
      <c r="BA19" s="87"/>
      <c r="BB19" s="87"/>
      <c r="BC19" s="87"/>
      <c r="BD19" s="87"/>
    </row>
    <row r="20" spans="1:64" customHeight="1" ht="13.5" hidden="true">
      <c r="A20" s="238"/>
      <c r="B20" s="238"/>
      <c r="C20" s="238" t="b">
        <f>IF(D20&gt;D19,D20,FALSE)</f>
        <v/>
      </c>
      <c r="D20" s="238">
        <f>D19+E20</f>
        <v>1</v>
      </c>
      <c r="E20" s="238">
        <f>IF(H20="X",1,0)</f>
        <v>0</v>
      </c>
      <c r="F20" s="88">
        <v>19</v>
      </c>
      <c r="G20" s="88">
        <f>ADMINISTRATION!C179</f>
        <v>20</v>
      </c>
      <c r="H20" s="241">
        <f>ADMINISTRATION!D179</f>
        <v/>
      </c>
      <c r="I20" s="90" t="s">
        <v>10</v>
      </c>
      <c r="J20" s="760" t="str">
        <f>ADMINISTRATION!F175</f>
        <v>WEEKLY SCHEDULES</v>
      </c>
      <c r="K20" s="88">
        <f>ADMINISTRATION!G175</f>
        <v/>
      </c>
      <c r="L20" s="86" t="str">
        <f>IF(AND(K20=F20, K20=D20, K20=C20), "", "x")</f>
        <v>x</v>
      </c>
      <c r="M20" s="87"/>
      <c r="N20" s="87"/>
      <c r="O20" s="87"/>
      <c r="P20" s="87"/>
      <c r="Q20" s="87"/>
      <c r="R20" s="87"/>
      <c r="S20" s="87"/>
      <c r="T20" s="87"/>
      <c r="U20" s="87"/>
      <c r="V20" s="87"/>
      <c r="W20" s="87"/>
      <c r="X20" s="87"/>
      <c r="Y20" s="87"/>
      <c r="Z20" s="87"/>
      <c r="AA20" s="87"/>
      <c r="AB20" s="87"/>
      <c r="AC20" s="87"/>
      <c r="AD20" s="87"/>
      <c r="AE20" s="87"/>
      <c r="AF20" s="87"/>
      <c r="AG20" s="87"/>
      <c r="AH20" s="87"/>
      <c r="AI20" s="87"/>
      <c r="AJ20" s="87"/>
      <c r="AK20" s="87"/>
      <c r="AL20" s="87"/>
      <c r="AM20" s="87"/>
      <c r="AN20" s="87"/>
      <c r="AO20" s="87"/>
      <c r="AP20" s="87"/>
      <c r="AQ20" s="87"/>
      <c r="AR20" s="87"/>
      <c r="AS20" s="87"/>
      <c r="AT20" s="87"/>
      <c r="AU20" s="87"/>
      <c r="AV20" s="87"/>
      <c r="AW20" s="87"/>
      <c r="AX20" s="87"/>
      <c r="AY20" s="177"/>
      <c r="AZ20" s="87"/>
      <c r="BA20" s="87"/>
      <c r="BB20" s="87"/>
      <c r="BC20" s="87"/>
      <c r="BD20" s="87"/>
    </row>
    <row r="21" spans="1:64" customHeight="1" ht="13.5" hidden="true">
      <c r="A21" s="238"/>
      <c r="B21" s="238"/>
      <c r="C21" s="238" t="b">
        <f>IF(D21&gt;D20,D21,FALSE)</f>
        <v/>
      </c>
      <c r="D21" s="238">
        <f>D20+E21</f>
        <v>1</v>
      </c>
      <c r="E21" s="238">
        <f>IF(H21="X",1,0)</f>
        <v>0</v>
      </c>
      <c r="F21" s="88">
        <v>20</v>
      </c>
      <c r="G21" s="88">
        <f>ADMINISTRATION!C183</f>
        <v>6</v>
      </c>
      <c r="H21" s="241">
        <f>ADMINISTRATION!D183</f>
        <v/>
      </c>
      <c r="I21" s="90" t="s">
        <v>10</v>
      </c>
      <c r="J21" s="760" t="str">
        <f>ADMINISTRATION!F180</f>
        <v>OLD PAYCHECKS/STUBS</v>
      </c>
      <c r="K21" s="88">
        <f>ADMINISTRATION!G180</f>
        <v/>
      </c>
      <c r="L21" s="86" t="str">
        <f>IF(AND(K21=F21, K21=D21, K21=C21), "", "x")</f>
        <v>x</v>
      </c>
      <c r="M21" s="87"/>
      <c r="N21" s="87"/>
      <c r="O21" s="87"/>
      <c r="P21" s="87"/>
      <c r="Q21" s="87"/>
      <c r="R21" s="87"/>
      <c r="S21" s="87"/>
      <c r="T21" s="87"/>
      <c r="U21" s="87"/>
      <c r="V21" s="87"/>
      <c r="W21" s="87"/>
      <c r="X21" s="87"/>
      <c r="Y21" s="87"/>
      <c r="Z21" s="87"/>
      <c r="AA21" s="87"/>
      <c r="AB21" s="87"/>
      <c r="AC21" s="87"/>
      <c r="AD21" s="87"/>
      <c r="AE21" s="87"/>
      <c r="AF21" s="87"/>
      <c r="AG21" s="87"/>
      <c r="AH21" s="87"/>
      <c r="AI21" s="87"/>
      <c r="AJ21" s="87"/>
      <c r="AK21" s="87"/>
      <c r="AL21" s="87"/>
      <c r="AM21" s="87"/>
      <c r="AN21" s="87"/>
      <c r="AO21" s="87"/>
      <c r="AP21" s="87"/>
      <c r="AQ21" s="87"/>
      <c r="AR21" s="87"/>
      <c r="AS21" s="87"/>
      <c r="AT21" s="87"/>
      <c r="AU21" s="87"/>
      <c r="AV21" s="87"/>
      <c r="AW21" s="87"/>
      <c r="AX21" s="87"/>
      <c r="AY21" s="177"/>
      <c r="AZ21" s="87"/>
      <c r="BA21" s="87"/>
      <c r="BB21" s="87"/>
      <c r="BC21" s="87"/>
      <c r="BD21" s="87"/>
    </row>
    <row r="22" spans="1:64" customHeight="1" ht="13.5" hidden="true">
      <c r="A22" s="238"/>
      <c r="B22" s="238"/>
      <c r="C22" s="238" t="b">
        <f>IF(D22&gt;D21,D22,FALSE)</f>
        <v/>
      </c>
      <c r="D22" s="238">
        <f>D21+E22</f>
        <v>1</v>
      </c>
      <c r="E22" s="238">
        <f>IF(H22="X",1,0)</f>
        <v>0</v>
      </c>
      <c r="F22" s="88">
        <v>21</v>
      </c>
      <c r="G22" s="88">
        <f>ADMINISTRATION!C204</f>
        <v>50</v>
      </c>
      <c r="H22" s="88">
        <f>ADMINISTRATION!D204</f>
        <v/>
      </c>
      <c r="I22" s="90" t="s">
        <v>10</v>
      </c>
      <c r="J22" s="760" t="str">
        <f>ADMINISTRATION!F184</f>
        <v>POWER EQUIPMENT CERTIFICATION REQUIREMENTS (work with BM &amp; trainer)</v>
      </c>
      <c r="K22" s="88">
        <f>ADMINISTRATION!G184</f>
        <v/>
      </c>
      <c r="L22" s="86" t="str">
        <f>IF(AND(K22=F22, K22=D22, K22=C22), "", "x")</f>
        <v>x</v>
      </c>
      <c r="M22" s="87"/>
      <c r="N22" s="87"/>
      <c r="O22" s="87"/>
      <c r="P22" s="87"/>
      <c r="Q22" s="87"/>
      <c r="R22" s="87"/>
      <c r="S22" s="87"/>
      <c r="T22" s="87"/>
      <c r="U22" s="87"/>
      <c r="V22" s="87"/>
      <c r="W22" s="87"/>
      <c r="X22" s="87"/>
      <c r="Y22" s="87"/>
      <c r="Z22" s="87"/>
      <c r="AA22" s="87"/>
      <c r="AB22" s="87"/>
      <c r="AC22" s="87"/>
      <c r="AD22" s="87"/>
      <c r="AE22" s="87"/>
      <c r="AF22" s="87"/>
      <c r="AG22" s="87"/>
      <c r="AH22" s="87"/>
      <c r="AI22" s="87"/>
      <c r="AJ22" s="87"/>
      <c r="AK22" s="87"/>
      <c r="AL22" s="87"/>
      <c r="AM22" s="87"/>
      <c r="AN22" s="87"/>
      <c r="AO22" s="87"/>
      <c r="AP22" s="87"/>
      <c r="AQ22" s="87"/>
      <c r="AR22" s="87"/>
      <c r="AS22" s="87"/>
      <c r="AT22" s="87"/>
      <c r="AU22" s="87"/>
      <c r="AV22" s="87"/>
      <c r="AW22" s="87"/>
      <c r="AX22" s="87"/>
      <c r="AY22" s="177"/>
      <c r="AZ22" s="87"/>
      <c r="BA22" s="87"/>
      <c r="BB22" s="87"/>
      <c r="BC22" s="87"/>
      <c r="BD22" s="87"/>
    </row>
    <row r="23" spans="1:64" customHeight="1" ht="13.5" hidden="true">
      <c r="A23" s="238"/>
      <c r="B23" s="238"/>
      <c r="C23" s="238" t="b">
        <f>IF(D23&gt;D22,D23,FALSE)</f>
        <v/>
      </c>
      <c r="D23" s="238">
        <f>D22+E23</f>
        <v>1</v>
      </c>
      <c r="E23" s="238">
        <f>IF(H23="X",1,0)</f>
        <v>0</v>
      </c>
      <c r="F23" s="88">
        <v>22</v>
      </c>
      <c r="G23" s="88">
        <f>ADMINISTRATION!C216</f>
        <v>20</v>
      </c>
      <c r="H23" s="88">
        <f>ADMINISTRATION!D216</f>
        <v/>
      </c>
      <c r="I23" s="90" t="s">
        <v>10</v>
      </c>
      <c r="J23" s="760" t="str">
        <f>ADMINISTRATION!F207</f>
        <v>EQUIPMENT ACCIDENTS (review all since last audit)</v>
      </c>
      <c r="K23" s="88">
        <f>ADMINISTRATION!G207</f>
        <v/>
      </c>
      <c r="L23" s="86" t="str">
        <f>IF(AND(K23=F23, K23=D23, K23=C23), "", "x")</f>
        <v>x</v>
      </c>
      <c r="M23" s="87"/>
      <c r="N23" s="87"/>
      <c r="O23" s="87"/>
      <c r="P23" s="87"/>
      <c r="Q23" s="87"/>
      <c r="R23" s="87"/>
      <c r="S23" s="87"/>
      <c r="T23" s="87"/>
      <c r="U23" s="87"/>
      <c r="V23" s="87"/>
      <c r="W23" s="87"/>
      <c r="X23" s="87"/>
      <c r="Y23" s="87"/>
      <c r="Z23" s="87"/>
      <c r="AA23" s="87"/>
      <c r="AB23" s="87"/>
      <c r="AC23" s="87"/>
      <c r="AD23" s="87"/>
      <c r="AE23" s="87"/>
      <c r="AF23" s="87"/>
      <c r="AG23" s="87"/>
      <c r="AH23" s="87"/>
      <c r="AI23" s="87"/>
      <c r="AJ23" s="87"/>
      <c r="AK23" s="87"/>
      <c r="AL23" s="87"/>
      <c r="AM23" s="87"/>
      <c r="AN23" s="87"/>
      <c r="AO23" s="87"/>
      <c r="AP23" s="87"/>
      <c r="AQ23" s="87"/>
      <c r="AR23" s="87"/>
      <c r="AS23" s="87"/>
      <c r="AT23" s="87"/>
      <c r="AU23" s="87"/>
      <c r="AV23" s="87"/>
      <c r="AW23" s="87"/>
      <c r="AX23" s="87"/>
      <c r="AY23" s="177"/>
      <c r="AZ23" s="87"/>
      <c r="BA23" s="87"/>
      <c r="BB23" s="87"/>
      <c r="BC23" s="87"/>
      <c r="BD23" s="87"/>
    </row>
    <row r="24" spans="1:64" customHeight="1" ht="12.75" hidden="true">
      <c r="A24" s="238"/>
      <c r="B24" s="238"/>
      <c r="C24" s="238" t="b">
        <f>IF(D24&gt;D23,D24,FALSE)</f>
        <v/>
      </c>
      <c r="D24" s="238">
        <f>D23+E24</f>
        <v>1</v>
      </c>
      <c r="E24" s="238">
        <f>IF(H24="X",1,0)</f>
        <v>0</v>
      </c>
      <c r="F24" s="88">
        <v>1</v>
      </c>
      <c r="G24" s="88">
        <f>CASHROOM!C13</f>
        <v>10</v>
      </c>
      <c r="H24" s="88">
        <f>CASHROOM!D13</f>
        <v/>
      </c>
      <c r="I24" s="90" t="s">
        <v>16</v>
      </c>
      <c r="J24" s="761" t="str">
        <f>CASHROOM!F9</f>
        <v>SAFE COUNT (perform count and verify)</v>
      </c>
      <c r="K24" s="240">
        <f>CASHROOM!G9</f>
        <v/>
      </c>
      <c r="L24" s="86" t="str">
        <f>IF(AND(K24=F24, K24=D24, K24=C24), "", "x")</f>
        <v>x</v>
      </c>
      <c r="M24" s="87"/>
      <c r="N24" s="87"/>
      <c r="O24" s="87"/>
      <c r="P24" s="87"/>
      <c r="Q24" s="87"/>
      <c r="R24" s="87"/>
      <c r="S24" s="87"/>
      <c r="T24" s="87"/>
      <c r="U24" s="87"/>
      <c r="V24" s="87"/>
      <c r="W24" s="87"/>
      <c r="X24" s="87"/>
      <c r="Y24" s="87"/>
      <c r="Z24" s="87"/>
      <c r="AA24" s="87"/>
      <c r="AB24" s="87"/>
      <c r="AC24" s="87"/>
      <c r="AD24" s="87"/>
      <c r="AE24" s="87"/>
      <c r="AF24" s="87"/>
      <c r="AG24" s="87"/>
      <c r="AH24" s="87"/>
      <c r="AI24" s="87"/>
      <c r="AJ24" s="87"/>
      <c r="AK24" s="87"/>
      <c r="AL24" s="87"/>
      <c r="AM24" s="87"/>
      <c r="AN24" s="87"/>
      <c r="AO24" s="87"/>
      <c r="AP24" s="87"/>
      <c r="AQ24" s="87"/>
      <c r="AR24" s="87"/>
      <c r="AS24" s="87"/>
      <c r="AT24" s="87"/>
      <c r="AU24" s="87"/>
      <c r="AV24" s="87"/>
      <c r="AW24" s="87"/>
      <c r="AX24" s="87"/>
      <c r="AY24" s="177"/>
      <c r="AZ24" s="87"/>
      <c r="BA24" s="87"/>
      <c r="BB24" s="87"/>
      <c r="BC24" s="87"/>
      <c r="BD24" s="87"/>
    </row>
    <row r="25" spans="1:64" customHeight="1" ht="12.75" hidden="true">
      <c r="A25" s="238"/>
      <c r="B25" s="238"/>
      <c r="C25" s="238" t="b">
        <f>IF(D25&gt;D24,D25,FALSE)</f>
        <v/>
      </c>
      <c r="D25" s="238">
        <f>D24+E25</f>
        <v>1</v>
      </c>
      <c r="E25" s="238">
        <f>IF(H25="X",1,0)</f>
        <v>0</v>
      </c>
      <c r="F25" s="88">
        <v>2</v>
      </c>
      <c r="G25" s="88">
        <f>CASHROOM!C30</f>
        <v>10</v>
      </c>
      <c r="H25" s="88">
        <f>CASHROOM!D30</f>
        <v/>
      </c>
      <c r="I25" s="90" t="s">
        <v>16</v>
      </c>
      <c r="J25" s="761" t="str">
        <f>CASHROOM!F14</f>
        <v>PETTY CASH &amp; STORE USE DISBURSEMENTS</v>
      </c>
      <c r="K25" s="240">
        <f>CASHROOM!G14</f>
        <v/>
      </c>
      <c r="L25" s="86" t="str">
        <f>IF(AND(K25=F25, K25=D25, K25=C25), "", "x")</f>
        <v>x</v>
      </c>
      <c r="M25" s="87"/>
      <c r="N25" s="87"/>
      <c r="O25" s="87"/>
      <c r="P25" s="87"/>
      <c r="Q25" s="87"/>
      <c r="R25" s="87"/>
      <c r="S25" s="87"/>
      <c r="T25" s="87"/>
      <c r="U25" s="87"/>
      <c r="V25" s="87"/>
      <c r="W25" s="87"/>
      <c r="X25" s="87"/>
      <c r="Y25" s="87"/>
      <c r="Z25" s="87"/>
      <c r="AA25" s="87"/>
      <c r="AB25" s="87"/>
      <c r="AC25" s="87"/>
      <c r="AD25" s="87"/>
      <c r="AE25" s="87"/>
      <c r="AF25" s="87"/>
      <c r="AG25" s="87"/>
      <c r="AH25" s="87"/>
      <c r="AI25" s="87"/>
      <c r="AJ25" s="87"/>
      <c r="AK25" s="87"/>
      <c r="AL25" s="87"/>
      <c r="AM25" s="87"/>
      <c r="AN25" s="87"/>
      <c r="AO25" s="87"/>
      <c r="AP25" s="87"/>
      <c r="AQ25" s="87"/>
      <c r="AR25" s="87"/>
      <c r="AS25" s="87"/>
      <c r="AT25" s="87"/>
      <c r="AU25" s="87"/>
      <c r="AV25" s="87"/>
      <c r="AW25" s="87"/>
      <c r="AX25" s="87"/>
      <c r="AY25" s="177"/>
      <c r="AZ25" s="87"/>
      <c r="BA25" s="87"/>
      <c r="BB25" s="87"/>
      <c r="BC25" s="87"/>
      <c r="BD25" s="87"/>
    </row>
    <row r="26" spans="1:64" customHeight="1" ht="13.5" hidden="true">
      <c r="A26" s="238"/>
      <c r="B26" s="238"/>
      <c r="C26" s="238" t="b">
        <f>IF(D26&gt;D25,D26,FALSE)</f>
        <v/>
      </c>
      <c r="D26" s="238">
        <f>D25+E26</f>
        <v>1</v>
      </c>
      <c r="E26" s="238">
        <f>IF(H26="X",1,0)</f>
        <v>0</v>
      </c>
      <c r="F26" s="88">
        <v>3</v>
      </c>
      <c r="G26" s="88">
        <f>CASHROOM!C37</f>
        <v>20</v>
      </c>
      <c r="H26" s="88">
        <f>CASHROOM!D37</f>
        <v/>
      </c>
      <c r="I26" s="90" t="s">
        <v>16</v>
      </c>
      <c r="J26" s="761" t="str">
        <f>CASHROOM!F31</f>
        <v>CASH/CHECK DEPOSIT VERIFICATION &amp; DEBIT REVIEW</v>
      </c>
      <c r="K26" s="240">
        <f>CASHROOM!G31</f>
        <v/>
      </c>
      <c r="L26" s="86" t="str">
        <f>IF(AND(K26=F26, K26=D26, K26=C26), "", "x")</f>
        <v>x</v>
      </c>
      <c r="M26" s="87"/>
      <c r="N26" s="87"/>
      <c r="O26" s="87"/>
      <c r="P26" s="87"/>
      <c r="Q26" s="87"/>
      <c r="R26" s="87"/>
      <c r="S26" s="87"/>
      <c r="T26" s="87"/>
      <c r="U26" s="87"/>
      <c r="V26" s="87"/>
      <c r="W26" s="87"/>
      <c r="X26" s="87"/>
      <c r="Y26" s="87"/>
      <c r="Z26" s="87"/>
      <c r="AA26" s="87"/>
      <c r="AB26" s="87"/>
      <c r="AC26" s="87"/>
      <c r="AD26" s="87"/>
      <c r="AE26" s="87"/>
      <c r="AF26" s="87"/>
      <c r="AG26" s="87"/>
      <c r="AH26" s="87"/>
      <c r="AI26" s="87"/>
      <c r="AJ26" s="87"/>
      <c r="AK26" s="87"/>
      <c r="AL26" s="87"/>
      <c r="AM26" s="87"/>
      <c r="AN26" s="87"/>
      <c r="AO26" s="87"/>
      <c r="AP26" s="87"/>
      <c r="AQ26" s="87"/>
      <c r="AR26" s="87"/>
      <c r="AS26" s="87"/>
      <c r="AT26" s="87"/>
      <c r="AU26" s="87"/>
      <c r="AV26" s="87"/>
      <c r="AW26" s="87"/>
      <c r="AX26" s="87"/>
      <c r="AY26" s="177"/>
      <c r="AZ26" s="87"/>
      <c r="BA26" s="87"/>
      <c r="BB26" s="87"/>
      <c r="BC26" s="87"/>
      <c r="BD26" s="87"/>
    </row>
    <row r="27" spans="1:64" customHeight="1" ht="13.5" hidden="true">
      <c r="A27" s="238"/>
      <c r="B27" s="238"/>
      <c r="C27" s="238" t="b">
        <f>IF(D27&gt;D26,D27,FALSE)</f>
        <v/>
      </c>
      <c r="D27" s="238">
        <f>D26+E27</f>
        <v>1</v>
      </c>
      <c r="E27" s="238">
        <f>IF(H27="X",1,0)</f>
        <v>0</v>
      </c>
      <c r="F27" s="88">
        <v>4</v>
      </c>
      <c r="G27" s="88">
        <f>CASHROOM!C45</f>
        <v>6</v>
      </c>
      <c r="H27" s="88">
        <f>CASHROOM!D45</f>
        <v/>
      </c>
      <c r="I27" s="90" t="s">
        <v>16</v>
      </c>
      <c r="J27" s="761" t="str">
        <f>CASHROOM!F38</f>
        <v>BANK DEBITS</v>
      </c>
      <c r="K27" s="240">
        <f>CASHROOM!G38</f>
        <v/>
      </c>
      <c r="L27" s="86" t="str">
        <f>IF(AND(K27=F27, K27=D27, K27=C27), "", "x")</f>
        <v>x</v>
      </c>
      <c r="M27" s="177"/>
      <c r="N27" s="177"/>
      <c r="O27" s="177"/>
      <c r="P27" s="177"/>
      <c r="Q27" s="177"/>
      <c r="R27" s="177"/>
      <c r="S27" s="177"/>
      <c r="T27" s="177"/>
      <c r="U27" s="177"/>
      <c r="V27" s="177"/>
      <c r="W27" s="177"/>
      <c r="X27" s="177"/>
      <c r="Y27" s="177"/>
      <c r="Z27" s="177"/>
      <c r="AA27" s="177"/>
      <c r="AB27" s="177"/>
      <c r="AC27" s="177"/>
      <c r="AD27" s="177"/>
      <c r="AE27" s="177"/>
      <c r="AF27" s="177"/>
      <c r="AG27" s="177"/>
      <c r="AH27" s="177"/>
      <c r="AI27" s="177"/>
      <c r="AJ27" s="177"/>
      <c r="AK27" s="177"/>
      <c r="AL27" s="177"/>
      <c r="AM27" s="177"/>
      <c r="AN27" s="177"/>
      <c r="AO27" s="177"/>
      <c r="AP27" s="177"/>
      <c r="AQ27" s="177"/>
      <c r="AR27" s="177"/>
      <c r="AS27" s="177"/>
      <c r="AT27" s="177"/>
      <c r="AU27" s="177"/>
      <c r="AV27" s="177"/>
      <c r="AW27" s="177"/>
      <c r="AX27" s="177"/>
      <c r="AY27" s="177"/>
      <c r="AZ27" s="87"/>
      <c r="BA27" s="87"/>
      <c r="BB27" s="87"/>
      <c r="BC27" s="87"/>
      <c r="BD27" s="87"/>
    </row>
    <row r="28" spans="1:64" customHeight="1" ht="13.5" hidden="true">
      <c r="A28" s="238"/>
      <c r="B28" s="238"/>
      <c r="C28" s="238" t="b">
        <f>IF(D28&gt;D27,D28,FALSE)</f>
        <v/>
      </c>
      <c r="D28" s="238">
        <f>D27+E28</f>
        <v>1</v>
      </c>
      <c r="E28" s="238">
        <f>IF(H28="X",1,0)</f>
        <v>0</v>
      </c>
      <c r="F28" s="88">
        <v>5</v>
      </c>
      <c r="G28" s="88">
        <f>CASHROOM!C57</f>
        <v>6</v>
      </c>
      <c r="H28" s="88">
        <f>CASHROOM!D57</f>
        <v/>
      </c>
      <c r="I28" s="90" t="s">
        <v>16</v>
      </c>
      <c r="J28" s="761" t="str">
        <f>CASHROOM!F46</f>
        <v>SUNDRY ENTRIES</v>
      </c>
      <c r="K28" s="240">
        <f>CASHROOM!G46</f>
        <v/>
      </c>
      <c r="L28" s="86" t="str">
        <f>IF(AND(K28=F28, K28=D28, K28=C28), "", "x")</f>
        <v>x</v>
      </c>
      <c r="M28" s="177"/>
      <c r="N28" s="177"/>
      <c r="O28" s="177"/>
      <c r="P28" s="177"/>
      <c r="Q28" s="177"/>
      <c r="R28" s="177"/>
      <c r="S28" s="177"/>
      <c r="T28" s="177"/>
      <c r="U28" s="177"/>
      <c r="V28" s="177"/>
      <c r="W28" s="177"/>
      <c r="X28" s="177"/>
      <c r="Y28" s="177"/>
      <c r="Z28" s="177"/>
      <c r="AA28" s="177"/>
      <c r="AB28" s="177"/>
      <c r="AC28" s="177"/>
      <c r="AD28" s="177"/>
      <c r="AE28" s="177"/>
      <c r="AF28" s="177"/>
      <c r="AG28" s="177"/>
      <c r="AH28" s="177"/>
      <c r="AI28" s="177"/>
      <c r="AJ28" s="177"/>
      <c r="AK28" s="177"/>
      <c r="AL28" s="177"/>
      <c r="AM28" s="177"/>
      <c r="AN28" s="177"/>
      <c r="AO28" s="177"/>
      <c r="AP28" s="177"/>
      <c r="AQ28" s="177"/>
      <c r="AR28" s="177"/>
      <c r="AS28" s="177"/>
      <c r="AT28" s="177"/>
      <c r="AU28" s="177"/>
      <c r="AV28" s="177"/>
      <c r="AW28" s="177"/>
      <c r="AX28" s="177"/>
      <c r="AY28" s="177"/>
      <c r="AZ28" s="87"/>
      <c r="BA28" s="87"/>
      <c r="BB28" s="87"/>
      <c r="BC28" s="87"/>
      <c r="BD28" s="87"/>
    </row>
    <row r="29" spans="1:64" customHeight="1" ht="13.5" hidden="true">
      <c r="A29" s="238"/>
      <c r="B29" s="238"/>
      <c r="C29" s="238" t="b">
        <f>IF(D29&gt;D28,D29,FALSE)</f>
        <v/>
      </c>
      <c r="D29" s="238">
        <f>D28+E29</f>
        <v>1</v>
      </c>
      <c r="E29" s="238">
        <f>IF(H29="X",1,0)</f>
        <v>0</v>
      </c>
      <c r="F29" s="88">
        <v>6</v>
      </c>
      <c r="G29" s="88">
        <f>CASHROOM!C70</f>
        <v>6</v>
      </c>
      <c r="H29" s="88">
        <f>CASHROOM!D70</f>
        <v/>
      </c>
      <c r="I29" s="90" t="s">
        <v>16</v>
      </c>
      <c r="J29" s="761" t="str">
        <f>CASHROOM!F62</f>
        <v>CREDIT CARD/CASH/CHECK SETTLEMENT</v>
      </c>
      <c r="K29" s="240">
        <f>CASHROOM!G62</f>
        <v/>
      </c>
      <c r="L29" s="86" t="str">
        <f>IF(AND(K29=F29, K29=D29, K29=C29), "", "x")</f>
        <v>x</v>
      </c>
      <c r="M29" s="177"/>
      <c r="N29" s="177"/>
      <c r="O29" s="177"/>
      <c r="P29" s="177"/>
      <c r="Q29" s="177"/>
      <c r="R29" s="177"/>
      <c r="S29" s="177"/>
      <c r="T29" s="177"/>
      <c r="U29" s="177"/>
      <c r="V29" s="177"/>
      <c r="W29" s="177"/>
      <c r="X29" s="177"/>
      <c r="Y29" s="177"/>
      <c r="Z29" s="177"/>
      <c r="AA29" s="177"/>
      <c r="AB29" s="177"/>
      <c r="AC29" s="177"/>
      <c r="AD29" s="177"/>
      <c r="AE29" s="177"/>
      <c r="AF29" s="177"/>
      <c r="AG29" s="177"/>
      <c r="AH29" s="177"/>
      <c r="AI29" s="177"/>
      <c r="AJ29" s="177"/>
      <c r="AK29" s="177"/>
      <c r="AL29" s="177"/>
      <c r="AM29" s="177"/>
      <c r="AN29" s="177"/>
      <c r="AO29" s="177"/>
      <c r="AP29" s="177"/>
      <c r="AQ29" s="177"/>
      <c r="AR29" s="177"/>
      <c r="AS29" s="177"/>
      <c r="AT29" s="177"/>
      <c r="AU29" s="177"/>
      <c r="AV29" s="177"/>
      <c r="AW29" s="177"/>
      <c r="AX29" s="177"/>
      <c r="AY29" s="177"/>
      <c r="AZ29" s="87"/>
      <c r="BA29" s="87"/>
      <c r="BB29" s="87"/>
      <c r="BC29" s="87"/>
      <c r="BD29" s="87"/>
    </row>
    <row r="30" spans="1:64" customHeight="1" ht="12.75" hidden="true">
      <c r="A30" s="238"/>
      <c r="B30" s="238"/>
      <c r="C30" s="238" t="b">
        <f>IF(D30&gt;D29,D30,FALSE)</f>
        <v/>
      </c>
      <c r="D30" s="238">
        <f>D29+E30</f>
        <v>1</v>
      </c>
      <c r="E30" s="238">
        <f>IF(H30="X",1,0)</f>
        <v>0</v>
      </c>
      <c r="F30" s="88">
        <v>7</v>
      </c>
      <c r="G30" s="88">
        <f>CASHROOM!C81</f>
        <v>6</v>
      </c>
      <c r="H30" s="88">
        <f>CASHROOM!D81</f>
        <v/>
      </c>
      <c r="I30" s="90" t="s">
        <v>16</v>
      </c>
      <c r="J30" s="761" t="str">
        <f>CASHROOM!F72</f>
        <v>CREDIT CARD CHARGE BACKS</v>
      </c>
      <c r="K30" s="240">
        <f>CASHROOM!G72</f>
        <v/>
      </c>
      <c r="L30" s="86" t="str">
        <f>IF(AND(K30=F30, K30=D30, K30=C30), "", "x")</f>
        <v>x</v>
      </c>
      <c r="M30" s="177"/>
      <c r="N30" s="177"/>
      <c r="O30" s="177"/>
      <c r="P30" s="177"/>
      <c r="V30" s="177"/>
      <c r="W30" s="177"/>
      <c r="X30" s="177"/>
      <c r="Y30" s="177"/>
      <c r="Z30" s="177"/>
      <c r="AA30" s="177"/>
      <c r="AB30" s="177"/>
      <c r="AC30" s="177"/>
      <c r="AD30" s="177"/>
      <c r="AE30" s="177"/>
      <c r="AF30" s="177"/>
      <c r="AG30" s="177"/>
      <c r="AH30" s="177"/>
      <c r="AI30" s="177"/>
      <c r="AJ30" s="177"/>
      <c r="AK30" s="177"/>
      <c r="AL30" s="177"/>
      <c r="AM30" s="177"/>
      <c r="AN30" s="177"/>
      <c r="AO30" s="177"/>
      <c r="AP30" s="177"/>
      <c r="AQ30" s="177"/>
      <c r="AR30" s="177"/>
      <c r="AS30" s="177"/>
      <c r="AT30" s="177"/>
      <c r="AU30" s="177"/>
      <c r="AV30" s="177"/>
      <c r="AW30" s="177"/>
      <c r="AX30" s="177"/>
      <c r="AY30" s="177"/>
      <c r="AZ30" s="87"/>
      <c r="BA30" s="87"/>
      <c r="BB30" s="87"/>
      <c r="BC30" s="87"/>
      <c r="BD30" s="87"/>
    </row>
    <row r="31" spans="1:64" customHeight="1" ht="12.75" hidden="true">
      <c r="A31" s="238"/>
      <c r="B31" s="238"/>
      <c r="C31" s="238" t="b">
        <f>IF(D31&gt;D30,D31,FALSE)</f>
        <v/>
      </c>
      <c r="D31" s="238">
        <f>D30+E31</f>
        <v>1</v>
      </c>
      <c r="E31" s="238">
        <f>IF(H31="X",1,0)</f>
        <v>0</v>
      </c>
      <c r="F31" s="88">
        <v>8</v>
      </c>
      <c r="G31" s="88">
        <f>CASHROOM!C102</f>
        <v>20</v>
      </c>
      <c r="H31" s="88">
        <f>CASHROOM!D102</f>
        <v/>
      </c>
      <c r="I31" s="90" t="s">
        <v>16</v>
      </c>
      <c r="J31" s="761" t="str">
        <f>CASHROOM!F82</f>
        <v>CREDIT CARD TOTALS/AUTHORIZED CARD USAGE</v>
      </c>
      <c r="K31" s="240">
        <f>CASHROOM!G82</f>
        <v/>
      </c>
      <c r="L31" s="86" t="str">
        <f>IF(AND(K31=F31, K31=D31, K31=C31), "", "x")</f>
        <v>x</v>
      </c>
      <c r="M31" s="177"/>
      <c r="N31" s="177"/>
      <c r="O31" s="177"/>
      <c r="P31" s="177"/>
      <c r="Q31" s="177"/>
      <c r="R31" s="177"/>
      <c r="S31" s="177"/>
      <c r="T31" s="177"/>
      <c r="U31" s="177"/>
      <c r="V31" s="177"/>
      <c r="W31" s="177"/>
      <c r="X31" s="177"/>
      <c r="Y31" s="177"/>
      <c r="Z31" s="177"/>
      <c r="AA31" s="177"/>
      <c r="AB31" s="177"/>
      <c r="AC31" s="177"/>
      <c r="AD31" s="177"/>
      <c r="AE31" s="177"/>
      <c r="AF31" s="177"/>
      <c r="AG31" s="177"/>
      <c r="AH31" s="177"/>
      <c r="AI31" s="177"/>
      <c r="AJ31" s="177"/>
      <c r="AK31" s="177"/>
      <c r="AL31" s="177"/>
      <c r="AM31" s="177"/>
      <c r="AN31" s="177"/>
      <c r="AO31" s="177"/>
      <c r="AP31" s="177"/>
      <c r="AQ31" s="177"/>
      <c r="AR31" s="177"/>
      <c r="AS31" s="177"/>
      <c r="AT31" s="177"/>
      <c r="AU31" s="177"/>
      <c r="AV31" s="177"/>
      <c r="AW31" s="177"/>
      <c r="AX31" s="177"/>
      <c r="AY31" s="177"/>
      <c r="AZ31" s="87"/>
      <c r="BA31" s="87"/>
      <c r="BB31" s="87"/>
      <c r="BC31" s="87"/>
      <c r="BD31" s="87"/>
    </row>
    <row r="32" spans="1:64" customHeight="1" ht="12.75" hidden="true">
      <c r="A32" s="238"/>
      <c r="B32" s="238"/>
      <c r="C32" s="238" t="b">
        <f>IF(D32&gt;D31,D32,FALSE)</f>
        <v/>
      </c>
      <c r="D32" s="238">
        <f>D31+E32</f>
        <v>1</v>
      </c>
      <c r="E32" s="238">
        <f>IF(H33="X",1,0)</f>
        <v>0</v>
      </c>
      <c r="F32" s="88">
        <v>9</v>
      </c>
      <c r="G32" s="88">
        <f>CASHROOM!C113</f>
        <v>6</v>
      </c>
      <c r="H32" s="88">
        <f>CASHROOM!D113</f>
        <v/>
      </c>
      <c r="I32" s="90" t="s">
        <v>16</v>
      </c>
      <c r="J32" s="761" t="str">
        <f>CASHROOM!F103</f>
        <v>CHECK SETTLEMENT</v>
      </c>
      <c r="K32" s="240">
        <f>CASHROOM!G103</f>
        <v/>
      </c>
      <c r="L32" s="86" t="str">
        <f>IF(AND(K32=F32, K32=D32, K32=C32), "", "x")</f>
        <v>x</v>
      </c>
      <c r="M32" s="177"/>
      <c r="N32" s="177"/>
      <c r="O32" s="177"/>
      <c r="P32" s="177"/>
      <c r="Q32" s="177"/>
      <c r="R32" s="177"/>
      <c r="S32" s="177"/>
      <c r="T32" s="177"/>
      <c r="U32" s="177"/>
      <c r="V32" s="177"/>
      <c r="W32" s="177"/>
      <c r="X32" s="177"/>
      <c r="Y32" s="177"/>
      <c r="Z32" s="177"/>
      <c r="AA32" s="177"/>
      <c r="AB32" s="177"/>
      <c r="AC32" s="177"/>
      <c r="AD32" s="177"/>
      <c r="AE32" s="177"/>
      <c r="AF32" s="177"/>
      <c r="AG32" s="177"/>
      <c r="AH32" s="177"/>
      <c r="AI32" s="177"/>
      <c r="AJ32" s="177"/>
      <c r="AK32" s="177"/>
      <c r="AL32" s="177"/>
      <c r="AM32" s="177"/>
      <c r="AN32" s="177"/>
      <c r="AO32" s="177"/>
      <c r="AP32" s="177"/>
      <c r="AQ32" s="177"/>
      <c r="AR32" s="177"/>
      <c r="AS32" s="177"/>
      <c r="AT32" s="177"/>
      <c r="AU32" s="177"/>
      <c r="AV32" s="177"/>
      <c r="AW32" s="177"/>
      <c r="AX32" s="177"/>
      <c r="AY32" s="177"/>
      <c r="AZ32" s="87"/>
      <c r="BA32" s="87"/>
      <c r="BB32" s="87"/>
      <c r="BC32" s="87"/>
      <c r="BD32" s="87"/>
    </row>
    <row r="33" spans="1:64" customHeight="1" ht="12.75" hidden="true">
      <c r="A33" s="238"/>
      <c r="B33" s="238"/>
      <c r="C33" s="238" t="b">
        <f>IF(D33&gt;D32,D33,FALSE)</f>
        <v/>
      </c>
      <c r="D33" s="238">
        <f>D32+E33</f>
        <v>1</v>
      </c>
      <c r="E33" s="238">
        <f>IF(H32="X",1,0)</f>
        <v>0</v>
      </c>
      <c r="F33" s="88">
        <v>10</v>
      </c>
      <c r="G33" s="88">
        <f>CASHROOM!C118</f>
        <v>4</v>
      </c>
      <c r="H33" s="88">
        <f>CASHROOM!D118</f>
        <v/>
      </c>
      <c r="I33" s="90" t="s">
        <v>16</v>
      </c>
      <c r="J33" s="761" t="str">
        <f>CASHROOM!F116</f>
        <v>PCI COMPLIANCE</v>
      </c>
      <c r="K33" s="240">
        <f>CASHROOM!G116</f>
        <v/>
      </c>
      <c r="L33" s="86" t="str">
        <f>IF(AND(K33=F33, K33=D33, K33=C33), "", "x")</f>
        <v>x</v>
      </c>
      <c r="M33" s="177"/>
      <c r="N33" s="177"/>
      <c r="O33" s="177"/>
      <c r="P33" s="177"/>
      <c r="Q33" s="177"/>
      <c r="R33" s="177"/>
      <c r="S33" s="177"/>
      <c r="T33" s="177"/>
      <c r="U33" s="177"/>
      <c r="V33" s="177"/>
      <c r="W33" s="177"/>
      <c r="X33" s="177"/>
      <c r="Y33" s="177"/>
      <c r="Z33" s="177"/>
      <c r="AA33" s="177"/>
      <c r="AB33" s="177"/>
      <c r="AC33" s="177"/>
      <c r="AD33" s="177"/>
      <c r="AE33" s="177"/>
      <c r="AF33" s="177"/>
      <c r="AG33" s="177"/>
      <c r="AH33" s="177"/>
      <c r="AI33" s="177"/>
      <c r="AJ33" s="177"/>
      <c r="AK33" s="177"/>
      <c r="AL33" s="177"/>
      <c r="AM33" s="177"/>
      <c r="AN33" s="177"/>
      <c r="AO33" s="177"/>
      <c r="AP33" s="177"/>
      <c r="AQ33" s="177"/>
      <c r="AR33" s="177"/>
      <c r="AS33" s="177"/>
      <c r="AT33" s="177"/>
      <c r="AU33" s="177"/>
      <c r="AV33" s="177"/>
      <c r="AW33" s="177"/>
      <c r="AX33" s="177"/>
      <c r="AY33" s="177"/>
      <c r="AZ33" s="87"/>
      <c r="BA33" s="87"/>
      <c r="BB33" s="87"/>
      <c r="BC33" s="87"/>
      <c r="BD33" s="87"/>
    </row>
    <row r="34" spans="1:64" customHeight="1" ht="12.75" hidden="true">
      <c r="A34" s="238"/>
      <c r="B34" s="238"/>
      <c r="C34" s="238" t="b">
        <f>IF(D34&gt;D33,D34,FALSE)</f>
        <v/>
      </c>
      <c r="D34" s="238">
        <f>D33+E34</f>
        <v>1</v>
      </c>
      <c r="E34" s="238">
        <f>IF(H34="X",1,0)</f>
        <v>0</v>
      </c>
      <c r="F34" s="88">
        <v>11</v>
      </c>
      <c r="G34" s="88">
        <f>CASHROOM!C126</f>
        <v>6</v>
      </c>
      <c r="H34" s="88">
        <f>CASHROOM!D126</f>
        <v/>
      </c>
      <c r="I34" s="90" t="s">
        <v>16</v>
      </c>
      <c r="J34" s="761" t="str">
        <f>CASHROOM!F119</f>
        <v>BAD CHECK PROCESSING</v>
      </c>
      <c r="K34" s="240">
        <f>CASHROOM!G119</f>
        <v/>
      </c>
      <c r="L34" s="86" t="str">
        <f>IF(AND(K34=F34, K34=D34, K34=C34), "", "x")</f>
        <v>x</v>
      </c>
      <c r="M34" s="177"/>
      <c r="N34" s="177"/>
      <c r="O34" s="177"/>
      <c r="P34" s="177"/>
      <c r="Q34" s="177"/>
      <c r="R34" s="177"/>
      <c r="S34" s="177"/>
      <c r="T34" s="177"/>
      <c r="U34" s="177"/>
      <c r="V34" s="177"/>
      <c r="W34" s="177"/>
      <c r="X34" s="177"/>
      <c r="Y34" s="177"/>
      <c r="Z34" s="177"/>
      <c r="AA34" s="177"/>
      <c r="AB34" s="177"/>
      <c r="AC34" s="177"/>
      <c r="AD34" s="177"/>
      <c r="AE34" s="177"/>
      <c r="AF34" s="177"/>
      <c r="AG34" s="177"/>
      <c r="AH34" s="177"/>
      <c r="AI34" s="177"/>
      <c r="AJ34" s="177"/>
      <c r="AK34" s="177"/>
      <c r="AL34" s="177"/>
      <c r="AM34" s="177"/>
      <c r="AN34" s="177"/>
      <c r="AO34" s="177"/>
      <c r="AP34" s="177"/>
      <c r="AQ34" s="177"/>
      <c r="AR34" s="177"/>
      <c r="AS34" s="177"/>
      <c r="AT34" s="177"/>
      <c r="AU34" s="177"/>
      <c r="AV34" s="177"/>
      <c r="AW34" s="177"/>
      <c r="AX34" s="177"/>
      <c r="AY34" s="177"/>
      <c r="AZ34" s="87"/>
      <c r="BA34" s="87"/>
      <c r="BB34" s="87"/>
      <c r="BC34" s="87"/>
      <c r="BD34" s="87"/>
    </row>
    <row r="35" spans="1:64" customHeight="1" ht="13.5" hidden="true">
      <c r="A35" s="238"/>
      <c r="B35" s="238"/>
      <c r="C35" s="238" t="b">
        <f>IF(D35&gt;D34,D35,FALSE)</f>
        <v/>
      </c>
      <c r="D35" s="238">
        <f>D34+E35</f>
        <v>1</v>
      </c>
      <c r="E35" s="238">
        <f>IF(H35="X",1,0)</f>
        <v>0</v>
      </c>
      <c r="F35" s="88">
        <v>12</v>
      </c>
      <c r="G35" s="88">
        <f>CASHROOM!C137</f>
        <v>20</v>
      </c>
      <c r="H35" s="88">
        <f>CASHROOM!D137</f>
        <v/>
      </c>
      <c r="I35" s="90" t="s">
        <v>16</v>
      </c>
      <c r="J35" s="761" t="str">
        <f>CASHROOM!F128</f>
        <v>BAD CHECK FOLLOW-UP</v>
      </c>
      <c r="K35" s="240">
        <f>CASHROOM!G128</f>
        <v/>
      </c>
      <c r="L35" s="86" t="str">
        <f>IF(AND(K35=F35, K35=D35, K35=C35), "", "x")</f>
        <v>x</v>
      </c>
      <c r="M35" s="177"/>
      <c r="N35" s="177"/>
      <c r="O35" s="177"/>
      <c r="P35" s="177"/>
      <c r="Q35" s="177"/>
      <c r="R35" s="177"/>
      <c r="S35" s="177"/>
      <c r="T35" s="177"/>
      <c r="U35" s="177"/>
      <c r="V35" s="177"/>
      <c r="W35" s="177"/>
      <c r="X35" s="177"/>
      <c r="Y35" s="177"/>
      <c r="Z35" s="177"/>
      <c r="AA35" s="177"/>
      <c r="AB35" s="177"/>
      <c r="AC35" s="177"/>
      <c r="AD35" s="177"/>
      <c r="AE35" s="177"/>
      <c r="AF35" s="177"/>
      <c r="AG35" s="177"/>
      <c r="AH35" s="177"/>
      <c r="AI35" s="177"/>
      <c r="AJ35" s="177"/>
      <c r="AK35" s="177"/>
      <c r="AL35" s="177"/>
      <c r="AM35" s="177"/>
      <c r="AN35" s="177"/>
      <c r="AO35" s="177"/>
      <c r="AP35" s="177"/>
      <c r="AQ35" s="177"/>
      <c r="AR35" s="177"/>
      <c r="AS35" s="177"/>
      <c r="AT35" s="177"/>
      <c r="AU35" s="177"/>
      <c r="AV35" s="177"/>
      <c r="AW35" s="177"/>
      <c r="AX35" s="177"/>
      <c r="AY35" s="177"/>
      <c r="AZ35" s="87"/>
      <c r="BA35" s="87"/>
      <c r="BB35" s="87"/>
      <c r="BC35" s="87"/>
      <c r="BD35" s="87"/>
    </row>
    <row r="36" spans="1:64" customHeight="1" ht="12.75" hidden="true">
      <c r="A36" s="238"/>
      <c r="B36" s="238"/>
      <c r="C36" s="238" t="b">
        <f>IF(D36&gt;D35,D36,FALSE)</f>
        <v/>
      </c>
      <c r="D36" s="238">
        <f>D35+E36</f>
        <v>1</v>
      </c>
      <c r="E36" s="238">
        <f>IF(H36="X",1,0)</f>
        <v>0</v>
      </c>
      <c r="F36" s="88">
        <v>13</v>
      </c>
      <c r="G36" s="88">
        <f>CASHROOM!C143</f>
        <v>6</v>
      </c>
      <c r="H36" s="88">
        <f>CASHROOM!D143</f>
        <v/>
      </c>
      <c r="I36" s="90" t="s">
        <v>16</v>
      </c>
      <c r="J36" s="761" t="str">
        <f>CASHROOM!F138</f>
        <v>BAD CHECK FEE</v>
      </c>
      <c r="K36" s="240">
        <f>CASHROOM!G138</f>
        <v/>
      </c>
      <c r="L36" s="86" t="str">
        <f>IF(AND(K36=F36, K36=D36, K36=C36), "", "x")</f>
        <v>x</v>
      </c>
      <c r="M36" s="177"/>
      <c r="N36" s="177"/>
      <c r="O36" s="177"/>
      <c r="P36" s="177"/>
      <c r="Q36" s="177"/>
      <c r="R36" s="177"/>
      <c r="S36" s="177"/>
      <c r="T36" s="177"/>
      <c r="U36" s="177"/>
      <c r="V36" s="177"/>
      <c r="W36" s="177"/>
      <c r="X36" s="177"/>
      <c r="Y36" s="177"/>
      <c r="Z36" s="177"/>
      <c r="AA36" s="177"/>
      <c r="AB36" s="177"/>
      <c r="AC36" s="177"/>
      <c r="AD36" s="177"/>
      <c r="AE36" s="177"/>
      <c r="AF36" s="177"/>
      <c r="AG36" s="177"/>
      <c r="AH36" s="177"/>
      <c r="AI36" s="177"/>
      <c r="AJ36" s="177"/>
      <c r="AK36" s="177"/>
      <c r="AL36" s="177"/>
      <c r="AM36" s="177"/>
      <c r="AN36" s="177"/>
      <c r="AO36" s="177"/>
      <c r="AP36" s="177"/>
      <c r="AQ36" s="177"/>
      <c r="AR36" s="177"/>
      <c r="AS36" s="177"/>
      <c r="AT36" s="177"/>
      <c r="AU36" s="177"/>
      <c r="AV36" s="177"/>
      <c r="AW36" s="177"/>
      <c r="AX36" s="177"/>
      <c r="AY36" s="177"/>
      <c r="AZ36" s="87"/>
      <c r="BA36" s="87"/>
      <c r="BB36" s="87"/>
      <c r="BC36" s="87"/>
      <c r="BD36" s="87"/>
    </row>
    <row r="37" spans="1:64" customHeight="1" ht="12.75" hidden="true">
      <c r="A37" s="238"/>
      <c r="B37" s="238"/>
      <c r="C37" s="238" t="b">
        <f>IF(D37&gt;D36,D37,FALSE)</f>
        <v/>
      </c>
      <c r="D37" s="238">
        <f>D36+E37</f>
        <v>1</v>
      </c>
      <c r="E37" s="238">
        <f>IF(H37="X",1,0)</f>
        <v>0</v>
      </c>
      <c r="F37" s="88">
        <v>14</v>
      </c>
      <c r="G37" s="88">
        <f>CASHROOM!C151</f>
        <v>6</v>
      </c>
      <c r="H37" s="88">
        <f>CASHROOM!D151</f>
        <v/>
      </c>
      <c r="I37" s="90" t="s">
        <v>16</v>
      </c>
      <c r="J37" s="761" t="str">
        <f>CASHROOM!F144</f>
        <v>DEPOSIT DROP LOGS</v>
      </c>
      <c r="K37" s="240">
        <f>CASHROOM!G144</f>
        <v/>
      </c>
      <c r="L37" s="86" t="str">
        <f>IF(AND(K37=F37, K37=D37, K37=C37), "", "x")</f>
        <v>x</v>
      </c>
      <c r="M37" s="177"/>
      <c r="N37" s="177"/>
      <c r="O37" s="177"/>
      <c r="P37" s="177"/>
      <c r="Q37" s="177"/>
      <c r="R37" s="177"/>
      <c r="S37" s="177"/>
      <c r="T37" s="177"/>
      <c r="U37" s="177"/>
      <c r="V37" s="177"/>
      <c r="W37" s="177"/>
      <c r="X37" s="177"/>
      <c r="Y37" s="177"/>
      <c r="Z37" s="177"/>
      <c r="AA37" s="177"/>
      <c r="AB37" s="177"/>
      <c r="AC37" s="177"/>
      <c r="AD37" s="177"/>
      <c r="AE37" s="177"/>
      <c r="AF37" s="177"/>
      <c r="AG37" s="177"/>
      <c r="AH37" s="177"/>
      <c r="AI37" s="177"/>
      <c r="AJ37" s="177"/>
      <c r="AK37" s="177"/>
      <c r="AL37" s="177"/>
      <c r="AM37" s="177"/>
      <c r="AN37" s="177"/>
      <c r="AO37" s="177"/>
      <c r="AP37" s="177"/>
      <c r="AQ37" s="177"/>
      <c r="AR37" s="177"/>
      <c r="AS37" s="177"/>
      <c r="AT37" s="177"/>
      <c r="AU37" s="177"/>
      <c r="AV37" s="177"/>
      <c r="AW37" s="177"/>
      <c r="AX37" s="177"/>
      <c r="AY37" s="177"/>
      <c r="AZ37" s="87"/>
      <c r="BA37" s="87"/>
      <c r="BB37" s="87"/>
      <c r="BC37" s="87"/>
      <c r="BD37" s="87"/>
    </row>
    <row r="38" spans="1:64" customHeight="1" ht="12.75" hidden="true">
      <c r="A38" s="238"/>
      <c r="B38" s="238"/>
      <c r="C38" s="238" t="b">
        <f>IF(D38&gt;D37,D38,FALSE)</f>
        <v/>
      </c>
      <c r="D38" s="238">
        <f>D37+E38</f>
        <v>1</v>
      </c>
      <c r="E38" s="238">
        <f>IF(H38="X",1,0)</f>
        <v>0</v>
      </c>
      <c r="F38" s="88">
        <v>15</v>
      </c>
      <c r="G38" s="88">
        <f>CASHROOM!C157</f>
        <v>6</v>
      </c>
      <c r="H38" s="88">
        <f>CASHROOM!D157</f>
        <v/>
      </c>
      <c r="I38" s="90" t="s">
        <v>16</v>
      </c>
      <c r="J38" s="761" t="str">
        <f>CASHROOM!F152</f>
        <v>ARMORED CAR PICK-UP</v>
      </c>
      <c r="K38" s="240">
        <f>CASHROOM!G152</f>
        <v/>
      </c>
      <c r="L38" s="86" t="str">
        <f>IF(AND(K38=F38, K38=D38, K38=C38), "", "x")</f>
        <v>x</v>
      </c>
      <c r="M38" s="177"/>
      <c r="N38" s="177"/>
      <c r="O38" s="177"/>
      <c r="P38" s="177"/>
      <c r="Q38" s="177"/>
      <c r="R38" s="177"/>
      <c r="S38" s="177"/>
      <c r="T38" s="177"/>
      <c r="U38" s="177"/>
      <c r="V38" s="177"/>
      <c r="W38" s="177"/>
      <c r="X38" s="177"/>
      <c r="Y38" s="177"/>
      <c r="Z38" s="177"/>
      <c r="AA38" s="177"/>
      <c r="AB38" s="177"/>
      <c r="AC38" s="177"/>
      <c r="AD38" s="177"/>
      <c r="AE38" s="177"/>
      <c r="AF38" s="177"/>
      <c r="AG38" s="177"/>
      <c r="AH38" s="177"/>
      <c r="AI38" s="177"/>
      <c r="AJ38" s="177"/>
      <c r="AK38" s="177"/>
      <c r="AL38" s="177"/>
      <c r="AM38" s="177"/>
      <c r="AN38" s="177"/>
      <c r="AO38" s="177"/>
      <c r="AP38" s="177"/>
      <c r="AQ38" s="177"/>
      <c r="AR38" s="177"/>
      <c r="AS38" s="177"/>
      <c r="AT38" s="177"/>
      <c r="AU38" s="177"/>
      <c r="AV38" s="177"/>
      <c r="AW38" s="177"/>
      <c r="AX38" s="177"/>
      <c r="AY38" s="177"/>
      <c r="AZ38" s="87"/>
      <c r="BA38" s="87"/>
      <c r="BB38" s="87"/>
      <c r="BC38" s="87"/>
      <c r="BD38" s="87"/>
    </row>
    <row r="39" spans="1:64" customHeight="1" ht="12.75" hidden="true">
      <c r="A39" s="238"/>
      <c r="B39" s="238"/>
      <c r="C39" s="238" t="b">
        <f>IF(D39&gt;D38,D39,FALSE)</f>
        <v/>
      </c>
      <c r="D39" s="238">
        <f>D38+E39</f>
        <v>1</v>
      </c>
      <c r="E39" s="238">
        <f>IF(H39="X",1,0)</f>
        <v>0</v>
      </c>
      <c r="F39" s="88">
        <v>16</v>
      </c>
      <c r="G39" s="88">
        <f>CASHROOM!C164</f>
        <v>20</v>
      </c>
      <c r="H39" s="88">
        <f>CASHROOM!D164</f>
        <v/>
      </c>
      <c r="I39" s="90" t="s">
        <v>16</v>
      </c>
      <c r="J39" s="761" t="str">
        <f>CASHROOM!F158</f>
        <v>MISSING CASH/CHECK DEPOSITS</v>
      </c>
      <c r="K39" s="240">
        <f>CASHROOM!G158</f>
        <v/>
      </c>
      <c r="L39" s="86" t="str">
        <f>IF(AND(K39=F39, K39=D39, K39=C39), "", "x")</f>
        <v>x</v>
      </c>
      <c r="M39" s="177"/>
      <c r="N39" s="177"/>
      <c r="O39" s="177"/>
      <c r="P39" s="177"/>
      <c r="Q39" s="177"/>
      <c r="R39" s="177"/>
      <c r="S39" s="177"/>
      <c r="T39" s="177"/>
      <c r="U39" s="177"/>
      <c r="V39" s="177"/>
      <c r="W39" s="177"/>
      <c r="X39" s="177"/>
      <c r="Y39" s="177"/>
      <c r="Z39" s="177"/>
      <c r="AA39" s="177"/>
      <c r="AB39" s="177"/>
      <c r="AC39" s="177"/>
      <c r="AD39" s="177"/>
      <c r="AE39" s="177"/>
      <c r="AF39" s="177"/>
      <c r="AG39" s="177"/>
      <c r="AH39" s="177"/>
      <c r="AI39" s="177"/>
      <c r="AJ39" s="177"/>
      <c r="AK39" s="177"/>
      <c r="AL39" s="177"/>
      <c r="AM39" s="177"/>
      <c r="AN39" s="177"/>
      <c r="AO39" s="177"/>
      <c r="AP39" s="177"/>
      <c r="AQ39" s="177"/>
      <c r="AR39" s="177"/>
      <c r="AS39" s="177"/>
      <c r="AT39" s="177"/>
      <c r="AU39" s="177"/>
      <c r="AV39" s="177"/>
      <c r="AW39" s="177"/>
      <c r="AX39" s="177"/>
      <c r="AY39" s="177"/>
      <c r="AZ39" s="87"/>
      <c r="BA39" s="87"/>
      <c r="BB39" s="87"/>
      <c r="BC39" s="87"/>
      <c r="BD39" s="87"/>
    </row>
    <row r="40" spans="1:64" customHeight="1" ht="12.75" hidden="true">
      <c r="A40" s="238"/>
      <c r="B40" s="238"/>
      <c r="C40" s="238">
        <f>IF(D40&gt;D39,D40,FALSE)</f>
        <v>2</v>
      </c>
      <c r="D40" s="238">
        <f>D39+E40</f>
        <v>2</v>
      </c>
      <c r="E40" s="238">
        <f>IF(H40="X",1,0)</f>
        <v>1</v>
      </c>
      <c r="F40" s="88">
        <v>17</v>
      </c>
      <c r="G40" s="88">
        <f>CASHROOM!C171</f>
        <v>20</v>
      </c>
      <c r="H40" s="88" t="str">
        <f>CASHROOM!D171</f>
        <v>X</v>
      </c>
      <c r="I40" s="90" t="s">
        <v>16</v>
      </c>
      <c r="J40" s="761" t="str">
        <f>CASHROOM!F165</f>
        <v>DEPOSIT COMPARISON</v>
      </c>
      <c r="K40" s="240" t="str">
        <f>CASHROOM!G165</f>
        <v>Business day not closed consistanly on weekends </v>
      </c>
      <c r="L40" s="86" t="str">
        <f>IF(AND(K40=F40, K40=D40, K40=C40), "", "x")</f>
        <v>x</v>
      </c>
      <c r="M40" s="177"/>
      <c r="N40" s="177"/>
      <c r="O40" s="177"/>
      <c r="P40" s="177"/>
      <c r="Q40" s="177"/>
      <c r="R40" s="177"/>
      <c r="S40" s="177"/>
      <c r="T40" s="177"/>
      <c r="U40" s="177"/>
      <c r="V40" s="177"/>
      <c r="W40" s="177"/>
      <c r="X40" s="177"/>
      <c r="Y40" s="177"/>
      <c r="Z40" s="177"/>
      <c r="AA40" s="177"/>
      <c r="AB40" s="177"/>
      <c r="AC40" s="177"/>
      <c r="AD40" s="177"/>
      <c r="AE40" s="177"/>
      <c r="AF40" s="177"/>
      <c r="AG40" s="177"/>
      <c r="AH40" s="177"/>
      <c r="AI40" s="177"/>
      <c r="AJ40" s="177"/>
      <c r="AK40" s="177"/>
      <c r="AL40" s="177"/>
      <c r="AM40" s="177"/>
      <c r="AN40" s="177"/>
      <c r="AO40" s="177"/>
      <c r="AP40" s="177"/>
      <c r="AQ40" s="177"/>
      <c r="AR40" s="177"/>
      <c r="AS40" s="177"/>
      <c r="AT40" s="177"/>
      <c r="AU40" s="177"/>
      <c r="AV40" s="177"/>
      <c r="AW40" s="177"/>
      <c r="AX40" s="177"/>
      <c r="AY40" s="177"/>
      <c r="AZ40" s="87"/>
      <c r="BA40" s="87"/>
      <c r="BB40" s="87"/>
      <c r="BC40" s="87"/>
      <c r="BD40" s="87"/>
    </row>
    <row r="41" spans="1:64" customHeight="1" ht="12.75" hidden="true">
      <c r="A41" s="238"/>
      <c r="B41" s="238"/>
      <c r="C41" s="238" t="b">
        <f>IF(D41&gt;D40,D41,FALSE)</f>
        <v/>
      </c>
      <c r="D41" s="238">
        <f>D40+E41</f>
        <v>2</v>
      </c>
      <c r="E41" s="238">
        <f>IF(H41="X",1,0)</f>
        <v>0</v>
      </c>
      <c r="F41" s="88">
        <v>18</v>
      </c>
      <c r="G41" s="88">
        <f>CASHROOM!C182</f>
        <v>20</v>
      </c>
      <c r="H41" s="88">
        <f>CASHROOM!D182</f>
        <v/>
      </c>
      <c r="I41" s="90" t="s">
        <v>16</v>
      </c>
      <c r="J41" s="761" t="str">
        <f>CASHROOM!F174</f>
        <v>CASH SECURITY</v>
      </c>
      <c r="K41" s="240">
        <f>CASHROOM!G174</f>
        <v/>
      </c>
      <c r="L41" s="86" t="str">
        <f>IF(AND(K41=F41, K41=D41, K41=C41), "", "x")</f>
        <v>x</v>
      </c>
      <c r="M41" s="177"/>
      <c r="N41" s="177"/>
      <c r="O41" s="177"/>
      <c r="P41" s="177"/>
      <c r="Q41" s="177"/>
      <c r="R41" s="177"/>
      <c r="S41" s="177"/>
      <c r="T41" s="177"/>
      <c r="U41" s="177"/>
      <c r="V41" s="177"/>
      <c r="W41" s="177"/>
      <c r="X41" s="177"/>
      <c r="Y41" s="177"/>
      <c r="Z41" s="177"/>
      <c r="AA41" s="177"/>
      <c r="AB41" s="177"/>
      <c r="AC41" s="177"/>
      <c r="AD41" s="177"/>
      <c r="AE41" s="177"/>
      <c r="AF41" s="177"/>
      <c r="AG41" s="177"/>
      <c r="AH41" s="177"/>
      <c r="AI41" s="177"/>
      <c r="AJ41" s="177"/>
      <c r="AK41" s="177"/>
      <c r="AL41" s="177"/>
      <c r="AM41" s="177"/>
      <c r="AN41" s="177"/>
      <c r="AO41" s="177"/>
      <c r="AP41" s="177"/>
      <c r="AQ41" s="177"/>
      <c r="AR41" s="177"/>
      <c r="AS41" s="177"/>
      <c r="AT41" s="177"/>
      <c r="AU41" s="177"/>
      <c r="AV41" s="177"/>
      <c r="AW41" s="177"/>
      <c r="AX41" s="177"/>
      <c r="AY41" s="177"/>
      <c r="AZ41" s="87"/>
      <c r="BA41" s="87"/>
      <c r="BB41" s="87"/>
      <c r="BC41" s="87"/>
      <c r="BD41" s="87"/>
    </row>
    <row r="42" spans="1:64" customHeight="1" ht="12.75" hidden="true">
      <c r="A42" s="238"/>
      <c r="B42" s="238"/>
      <c r="C42" s="238" t="b">
        <f>IF(D42&gt;D41,D42,FALSE)</f>
        <v/>
      </c>
      <c r="D42" s="238">
        <f>D41+E42</f>
        <v>2</v>
      </c>
      <c r="E42" s="238">
        <f>IF(H42="X",1,0)</f>
        <v>0</v>
      </c>
      <c r="F42" s="88">
        <v>19</v>
      </c>
      <c r="G42" s="88">
        <f>CASHROOM!C188</f>
        <v>4</v>
      </c>
      <c r="H42" s="88">
        <f>CASHROOM!D188</f>
        <v/>
      </c>
      <c r="I42" s="90" t="s">
        <v>16</v>
      </c>
      <c r="J42" s="761" t="str">
        <f>CASHROOM!F183</f>
        <v>SIGN-IN LOG</v>
      </c>
      <c r="K42" s="240">
        <f>CASHROOM!G183</f>
        <v/>
      </c>
      <c r="L42" s="86" t="str">
        <f>IF(AND(K42=F42, K42=D42, K42=C42), "", "x")</f>
        <v>x</v>
      </c>
      <c r="M42" s="177"/>
      <c r="N42" s="177"/>
      <c r="O42" s="177"/>
      <c r="P42" s="177"/>
      <c r="Q42" s="177"/>
      <c r="R42" s="177"/>
      <c r="S42" s="177"/>
      <c r="T42" s="177"/>
      <c r="U42" s="177"/>
      <c r="V42" s="177"/>
      <c r="W42" s="177"/>
      <c r="X42" s="177"/>
      <c r="Y42" s="177"/>
      <c r="Z42" s="177"/>
      <c r="AA42" s="177"/>
      <c r="AB42" s="177"/>
      <c r="AC42" s="177"/>
      <c r="AD42" s="177"/>
      <c r="AE42" s="177"/>
      <c r="AF42" s="177"/>
      <c r="AG42" s="177"/>
      <c r="AH42" s="177"/>
      <c r="AI42" s="177"/>
      <c r="AJ42" s="177"/>
      <c r="AK42" s="177"/>
      <c r="AL42" s="177"/>
      <c r="AM42" s="177"/>
      <c r="AN42" s="177"/>
      <c r="AO42" s="177"/>
      <c r="AP42" s="177"/>
      <c r="AQ42" s="177"/>
      <c r="AR42" s="177"/>
      <c r="AS42" s="177"/>
      <c r="AT42" s="177"/>
      <c r="AU42" s="177"/>
      <c r="AV42" s="177"/>
      <c r="AW42" s="177"/>
      <c r="AX42" s="177"/>
      <c r="AY42" s="177"/>
      <c r="AZ42" s="87"/>
      <c r="BA42" s="87"/>
      <c r="BB42" s="87"/>
      <c r="BC42" s="87"/>
      <c r="BD42" s="87"/>
    </row>
    <row r="43" spans="1:64" customHeight="1" ht="12.75" hidden="true">
      <c r="A43" s="238"/>
      <c r="B43" s="238"/>
      <c r="C43" s="238" t="b">
        <f>IF(D43&gt;D42,D43,FALSE)</f>
        <v/>
      </c>
      <c r="D43" s="238">
        <f>D42+E43</f>
        <v>2</v>
      </c>
      <c r="E43" s="238">
        <f>IF(H43="X",1,0)</f>
        <v>0</v>
      </c>
      <c r="F43" s="88">
        <v>20</v>
      </c>
      <c r="G43" s="88">
        <f>CASHROOM!C195</f>
        <v>6</v>
      </c>
      <c r="H43" s="88">
        <f>CASHROOM!D195</f>
        <v/>
      </c>
      <c r="I43" s="90" t="s">
        <v>16</v>
      </c>
      <c r="J43" s="761" t="str">
        <f>CASHROOM!F190</f>
        <v>COIN ORDERS</v>
      </c>
      <c r="K43" s="240">
        <f>CASHROOM!G190</f>
        <v/>
      </c>
      <c r="L43" s="86" t="str">
        <f>IF(AND(K43=F43, K43=D43, K43=C43), "", "x")</f>
        <v>x</v>
      </c>
      <c r="M43" s="177"/>
      <c r="N43" s="177"/>
      <c r="O43" s="177"/>
      <c r="P43" s="177"/>
      <c r="Q43" s="177"/>
      <c r="R43" s="177"/>
      <c r="S43" s="177"/>
      <c r="T43" s="177"/>
      <c r="U43" s="177"/>
      <c r="V43" s="177"/>
      <c r="W43" s="177"/>
      <c r="X43" s="177"/>
      <c r="Y43" s="177"/>
      <c r="Z43" s="177"/>
      <c r="AA43" s="177"/>
      <c r="AB43" s="177"/>
      <c r="AC43" s="177"/>
      <c r="AD43" s="177"/>
      <c r="AE43" s="177"/>
      <c r="AF43" s="177"/>
      <c r="AG43" s="177"/>
      <c r="AH43" s="177"/>
      <c r="AI43" s="177"/>
      <c r="AJ43" s="177"/>
      <c r="AK43" s="177"/>
      <c r="AL43" s="177"/>
      <c r="AM43" s="177"/>
      <c r="AN43" s="177"/>
      <c r="AO43" s="177"/>
      <c r="AP43" s="177"/>
      <c r="AQ43" s="177"/>
      <c r="AR43" s="177"/>
      <c r="AS43" s="177"/>
      <c r="AT43" s="177"/>
      <c r="AU43" s="177"/>
      <c r="AV43" s="177"/>
      <c r="AW43" s="177"/>
      <c r="AX43" s="177"/>
      <c r="AY43" s="177"/>
      <c r="AZ43" s="87"/>
      <c r="BA43" s="87"/>
      <c r="BB43" s="87"/>
      <c r="BC43" s="87"/>
      <c r="BD43" s="87"/>
    </row>
    <row r="44" spans="1:64" customHeight="1" ht="12.75" hidden="true">
      <c r="A44" s="238"/>
      <c r="B44" s="238"/>
      <c r="C44" s="238" t="b">
        <f>IF(D44&gt;D43,D44,FALSE)</f>
        <v/>
      </c>
      <c r="D44" s="238">
        <f>D43+E44</f>
        <v>2</v>
      </c>
      <c r="E44" s="238">
        <f>IF(H44="X",1,0)</f>
        <v>0</v>
      </c>
      <c r="F44" s="88">
        <v>21</v>
      </c>
      <c r="G44" s="88">
        <f>CASHROOM!C206</f>
        <v>6</v>
      </c>
      <c r="H44" s="88">
        <f>CASHROOM!D206</f>
        <v/>
      </c>
      <c r="I44" s="90" t="s">
        <v>16</v>
      </c>
      <c r="J44" s="761" t="str">
        <f>CASHROOM!F196</f>
        <v>CUSTOMER IOU REPORT</v>
      </c>
      <c r="K44" s="240">
        <f>CASHROOM!G196</f>
        <v/>
      </c>
      <c r="L44" s="86" t="str">
        <f>IF(AND(K44=F44, K44=D44, K44=C44), "", "x")</f>
        <v>x</v>
      </c>
      <c r="M44" s="177"/>
      <c r="N44" s="177"/>
      <c r="O44" s="177"/>
      <c r="P44" s="177"/>
      <c r="Q44" s="177"/>
      <c r="R44" s="177"/>
      <c r="S44" s="177"/>
      <c r="T44" s="177"/>
      <c r="U44" s="177"/>
      <c r="V44" s="177"/>
      <c r="W44" s="177"/>
      <c r="X44" s="177"/>
      <c r="Y44" s="177"/>
      <c r="Z44" s="177"/>
      <c r="AA44" s="177"/>
      <c r="AB44" s="177"/>
      <c r="AC44" s="177"/>
      <c r="AD44" s="177"/>
      <c r="AE44" s="177"/>
      <c r="AF44" s="177"/>
      <c r="AG44" s="177"/>
      <c r="AH44" s="177"/>
      <c r="AI44" s="177"/>
      <c r="AJ44" s="177"/>
      <c r="AK44" s="177"/>
      <c r="AL44" s="177"/>
      <c r="AM44" s="177"/>
      <c r="AN44" s="177"/>
      <c r="AO44" s="177"/>
      <c r="AP44" s="177"/>
      <c r="AQ44" s="177"/>
      <c r="AR44" s="177"/>
      <c r="AS44" s="177"/>
      <c r="AT44" s="177"/>
      <c r="AU44" s="177"/>
      <c r="AV44" s="177"/>
      <c r="AW44" s="177"/>
      <c r="AX44" s="177"/>
      <c r="AY44" s="177"/>
      <c r="AZ44" s="87"/>
      <c r="BA44" s="87"/>
      <c r="BB44" s="87"/>
      <c r="BC44" s="87"/>
      <c r="BD44" s="87"/>
    </row>
    <row r="45" spans="1:64" customHeight="1" ht="12.75" hidden="true">
      <c r="A45" s="238"/>
      <c r="B45" s="238"/>
      <c r="C45" s="238" t="b">
        <f>IF(D45&gt;D44,D45,FALSE)</f>
        <v/>
      </c>
      <c r="D45" s="238">
        <f>D44+E45</f>
        <v>2</v>
      </c>
      <c r="E45" s="238">
        <f>IF(H45="X",1,0)</f>
        <v>0</v>
      </c>
      <c r="F45" s="88">
        <v>22</v>
      </c>
      <c r="G45" s="88">
        <f>CASHROOM!C213</f>
        <v>20</v>
      </c>
      <c r="H45" s="88">
        <f>CASHROOM!D213</f>
        <v/>
      </c>
      <c r="I45" s="90" t="s">
        <v>16</v>
      </c>
      <c r="J45" s="761" t="str">
        <f>CASHROOM!F207</f>
        <v>CASHIER DISCREPANCIES</v>
      </c>
      <c r="K45" s="240">
        <f>CASHROOM!G207</f>
        <v/>
      </c>
      <c r="L45" s="86" t="str">
        <f>IF(AND(K45=F45, K45=D45, K45=C45), "", "x")</f>
        <v>x</v>
      </c>
      <c r="M45" s="177"/>
      <c r="N45" s="177"/>
      <c r="O45" s="177"/>
      <c r="P45" s="177"/>
      <c r="Q45" s="177"/>
      <c r="R45" s="177"/>
      <c r="S45" s="177"/>
      <c r="T45" s="177"/>
      <c r="U45" s="177"/>
      <c r="V45" s="177"/>
      <c r="W45" s="177"/>
      <c r="X45" s="177"/>
      <c r="Y45" s="177"/>
      <c r="Z45" s="177"/>
      <c r="AA45" s="177"/>
      <c r="AB45" s="177"/>
      <c r="AC45" s="177"/>
      <c r="AD45" s="177"/>
      <c r="AE45" s="177"/>
      <c r="AF45" s="177"/>
      <c r="AG45" s="177"/>
      <c r="AH45" s="177"/>
      <c r="AI45" s="177"/>
      <c r="AJ45" s="177"/>
      <c r="AK45" s="177"/>
      <c r="AL45" s="177"/>
      <c r="AM45" s="177"/>
      <c r="AN45" s="177"/>
      <c r="AO45" s="177"/>
      <c r="AP45" s="177"/>
      <c r="AQ45" s="177"/>
      <c r="AR45" s="177"/>
      <c r="AS45" s="177"/>
      <c r="AT45" s="177"/>
      <c r="AU45" s="177"/>
      <c r="AV45" s="177"/>
      <c r="AW45" s="177"/>
      <c r="AX45" s="177"/>
      <c r="AY45" s="177"/>
      <c r="AZ45" s="87"/>
      <c r="BA45" s="87"/>
      <c r="BB45" s="87"/>
      <c r="BC45" s="87"/>
      <c r="BD45" s="87"/>
    </row>
    <row r="46" spans="1:64" customHeight="1" ht="12.75" hidden="true">
      <c r="A46" s="238"/>
      <c r="B46" s="238"/>
      <c r="C46" s="238" t="b">
        <f>IF(D46&gt;D45,D46,FALSE)</f>
        <v/>
      </c>
      <c r="D46" s="238">
        <f>D45+E46</f>
        <v>2</v>
      </c>
      <c r="E46" s="238">
        <f>IF(H46="X",1,0)</f>
        <v>0</v>
      </c>
      <c r="F46" s="88">
        <v>23</v>
      </c>
      <c r="G46" s="88">
        <f>CASHROOM!C217</f>
        <v>4</v>
      </c>
      <c r="H46" s="88">
        <f>CASHROOM!D217</f>
        <v/>
      </c>
      <c r="I46" s="90" t="s">
        <v>16</v>
      </c>
      <c r="J46" s="761" t="str">
        <f>CASHROOM!F214</f>
        <v>STILL IN STORE REPORT</v>
      </c>
      <c r="K46" s="240">
        <f>CASHROOM!G214</f>
        <v/>
      </c>
      <c r="L46" s="86" t="str">
        <f>IF(AND(K46=F46, K46=D46, K46=C46), "", "x")</f>
        <v>x</v>
      </c>
      <c r="M46" s="177"/>
      <c r="N46" s="177"/>
      <c r="O46" s="177"/>
      <c r="P46" s="177"/>
      <c r="Q46" s="177"/>
      <c r="R46" s="177"/>
      <c r="S46" s="177"/>
      <c r="T46" s="177"/>
      <c r="U46" s="177"/>
      <c r="V46" s="177"/>
      <c r="W46" s="177"/>
      <c r="X46" s="177"/>
      <c r="Y46" s="177"/>
      <c r="Z46" s="177"/>
      <c r="AA46" s="177"/>
      <c r="AB46" s="177"/>
      <c r="AC46" s="177"/>
      <c r="AD46" s="177"/>
      <c r="AE46" s="177"/>
      <c r="AF46" s="177"/>
      <c r="AG46" s="177"/>
      <c r="AH46" s="177"/>
      <c r="AI46" s="177"/>
      <c r="AJ46" s="177"/>
      <c r="AK46" s="177"/>
      <c r="AL46" s="177"/>
      <c r="AM46" s="177"/>
      <c r="AN46" s="177"/>
      <c r="AO46" s="177"/>
      <c r="AP46" s="177"/>
      <c r="AQ46" s="177"/>
      <c r="AR46" s="177"/>
      <c r="AS46" s="177"/>
      <c r="AT46" s="177"/>
      <c r="AU46" s="177"/>
      <c r="AV46" s="177"/>
      <c r="AW46" s="177"/>
      <c r="AX46" s="177"/>
      <c r="AY46" s="177"/>
      <c r="AZ46" s="87"/>
      <c r="BA46" s="87"/>
      <c r="BB46" s="87"/>
      <c r="BC46" s="87"/>
      <c r="BD46" s="87"/>
    </row>
    <row r="47" spans="1:64" customHeight="1" ht="12.75" hidden="true">
      <c r="A47" s="238"/>
      <c r="B47" s="238"/>
      <c r="C47" s="238" t="b">
        <f>IF(D47&gt;D46,D47,FALSE)</f>
        <v/>
      </c>
      <c r="D47" s="238">
        <f>D46+E47</f>
        <v>2</v>
      </c>
      <c r="E47" s="238">
        <f>IF(H47="X",1,0)</f>
        <v>0</v>
      </c>
      <c r="F47" s="88">
        <v>24</v>
      </c>
      <c r="G47" s="88">
        <f>CASHROOM!C219</f>
        <v>4</v>
      </c>
      <c r="H47" s="88">
        <f>CASHROOM!D219</f>
        <v/>
      </c>
      <c r="I47" s="90" t="s">
        <v>16</v>
      </c>
      <c r="J47" s="761" t="str">
        <f>CASHROOM!F218</f>
        <v>COUPONS</v>
      </c>
      <c r="K47" s="240">
        <f>CASHROOM!G218</f>
        <v/>
      </c>
      <c r="L47" s="86" t="str">
        <f>IF(AND(K47=F47, K47=D47, K47=C47), "", "x")</f>
        <v>x</v>
      </c>
      <c r="M47" s="177"/>
      <c r="N47" s="177"/>
      <c r="O47" s="177"/>
      <c r="P47" s="177"/>
      <c r="Q47" s="177"/>
      <c r="R47" s="177"/>
      <c r="S47" s="177"/>
      <c r="T47" s="177"/>
      <c r="U47" s="177"/>
      <c r="V47" s="177"/>
      <c r="W47" s="177"/>
      <c r="X47" s="177"/>
      <c r="Y47" s="177"/>
      <c r="Z47" s="177"/>
      <c r="AA47" s="177"/>
      <c r="AB47" s="177"/>
      <c r="AC47" s="177"/>
      <c r="AD47" s="177"/>
      <c r="AE47" s="177"/>
      <c r="AF47" s="177"/>
      <c r="AG47" s="177"/>
      <c r="AH47" s="177"/>
      <c r="AI47" s="177"/>
      <c r="AJ47" s="177"/>
      <c r="AK47" s="177"/>
      <c r="AL47" s="177"/>
      <c r="AM47" s="177"/>
      <c r="AN47" s="177"/>
      <c r="AO47" s="177"/>
      <c r="AP47" s="177"/>
      <c r="AQ47" s="177"/>
      <c r="AR47" s="177"/>
      <c r="AS47" s="177"/>
      <c r="AT47" s="177"/>
      <c r="AU47" s="177"/>
      <c r="AV47" s="177"/>
      <c r="AW47" s="177"/>
      <c r="AX47" s="177"/>
      <c r="AY47" s="177"/>
      <c r="AZ47" s="87"/>
      <c r="BA47" s="87"/>
      <c r="BB47" s="87"/>
      <c r="BC47" s="87"/>
      <c r="BD47" s="87"/>
    </row>
    <row r="48" spans="1:64" customHeight="1" ht="12.75" hidden="true">
      <c r="A48" s="238"/>
      <c r="B48" s="238"/>
      <c r="C48" s="238" t="b">
        <f>IF(D48&gt;D47,D48,FALSE)</f>
        <v/>
      </c>
      <c r="D48" s="238">
        <f>D47+E48</f>
        <v>2</v>
      </c>
      <c r="E48" s="238">
        <f>IF(H48="X",1,0)</f>
        <v>0</v>
      </c>
      <c r="F48" s="88">
        <v>25</v>
      </c>
      <c r="G48" s="88">
        <f>CASHROOM!C231</f>
        <v>4</v>
      </c>
      <c r="H48" s="88" t="str">
        <f>CASHROOM!D231</f>
        <v>N/A</v>
      </c>
      <c r="I48" s="90" t="s">
        <v>16</v>
      </c>
      <c r="J48" s="761" t="str">
        <f>CASHROOM!F220</f>
        <v>(JETRO ONLY) Check Info Review</v>
      </c>
      <c r="K48" s="240">
        <f>CASHROOM!G226</f>
        <v/>
      </c>
      <c r="L48" s="86" t="str">
        <f>IF(AND(K48=F48, K48=D48, K48=C48), "", "x")</f>
        <v>x</v>
      </c>
      <c r="M48" s="177"/>
      <c r="N48" s="177"/>
      <c r="O48" s="177"/>
      <c r="U48" s="177"/>
      <c r="V48" s="177"/>
      <c r="W48" s="177"/>
      <c r="X48" s="177"/>
      <c r="Y48" s="177"/>
      <c r="Z48" s="177"/>
      <c r="AA48" s="177"/>
      <c r="AB48" s="177"/>
      <c r="AC48" s="177"/>
      <c r="AD48" s="177"/>
      <c r="AE48" s="177"/>
      <c r="AF48" s="177"/>
      <c r="AG48" s="177"/>
      <c r="AH48" s="177"/>
      <c r="AI48" s="177"/>
      <c r="AJ48" s="177"/>
      <c r="AK48" s="177"/>
      <c r="AL48" s="177"/>
      <c r="AM48" s="177"/>
      <c r="AN48" s="177"/>
      <c r="AO48" s="177"/>
      <c r="AP48" s="177"/>
      <c r="AQ48" s="177"/>
      <c r="AR48" s="177"/>
      <c r="AS48" s="177"/>
      <c r="AT48" s="177"/>
      <c r="AU48" s="177"/>
      <c r="AV48" s="177"/>
      <c r="AW48" s="177"/>
      <c r="AX48" s="177"/>
      <c r="AY48" s="177"/>
      <c r="AZ48" s="87"/>
      <c r="BA48" s="87"/>
      <c r="BB48" s="87"/>
      <c r="BC48" s="87"/>
      <c r="BD48" s="87"/>
    </row>
    <row r="49" spans="1:64" customHeight="1" ht="12.75" hidden="true">
      <c r="A49" s="238"/>
      <c r="B49" s="238"/>
      <c r="C49" s="238" t="b">
        <f>IF(D49&gt;D48,D49,FALSE)</f>
        <v/>
      </c>
      <c r="D49" s="238">
        <f>D48+E49</f>
        <v>2</v>
      </c>
      <c r="E49" s="238">
        <f>IF(H49="X",1,0)</f>
        <v>0</v>
      </c>
      <c r="F49" s="88">
        <v>26</v>
      </c>
      <c r="G49" s="88">
        <f>CASHROOM!C234</f>
        <v>4</v>
      </c>
      <c r="H49" s="88" t="str">
        <f>CASHROOM!D234</f>
        <v>N/A</v>
      </c>
      <c r="I49" s="90" t="s">
        <v>16</v>
      </c>
      <c r="J49" s="761" t="str">
        <f>CASHROOM!F232</f>
        <v>(JETRO)  BREAK SHEET REVIEW</v>
      </c>
      <c r="K49" s="240">
        <f>CASHROOM!G232</f>
        <v/>
      </c>
      <c r="L49" s="86" t="str">
        <f>IF(AND(K49=F49, K49=D49, K49=C49), "", "x")</f>
        <v>x</v>
      </c>
      <c r="M49" s="177"/>
      <c r="N49" s="177"/>
      <c r="O49" s="177"/>
      <c r="P49" s="177"/>
      <c r="Q49" s="177"/>
      <c r="R49" s="177"/>
      <c r="S49" s="177"/>
      <c r="T49" s="177"/>
      <c r="U49" s="177"/>
      <c r="V49" s="177"/>
      <c r="W49" s="177"/>
      <c r="X49" s="177"/>
      <c r="Y49" s="177"/>
      <c r="Z49" s="177"/>
      <c r="AA49" s="177"/>
      <c r="AB49" s="177"/>
      <c r="AC49" s="177"/>
      <c r="AD49" s="177"/>
      <c r="AE49" s="177"/>
      <c r="AF49" s="177"/>
      <c r="AG49" s="177"/>
      <c r="AH49" s="177"/>
      <c r="AI49" s="177"/>
      <c r="AJ49" s="177"/>
      <c r="AK49" s="177"/>
      <c r="AL49" s="177"/>
      <c r="AM49" s="177"/>
      <c r="AN49" s="177"/>
      <c r="AO49" s="177"/>
      <c r="AP49" s="177"/>
      <c r="AQ49" s="177"/>
      <c r="AR49" s="177"/>
      <c r="AS49" s="177"/>
      <c r="AT49" s="177"/>
      <c r="AU49" s="177"/>
      <c r="AV49" s="177"/>
      <c r="AW49" s="177"/>
      <c r="AX49" s="177"/>
      <c r="AY49" s="177"/>
      <c r="AZ49" s="87"/>
      <c r="BA49" s="87"/>
      <c r="BB49" s="87"/>
      <c r="BC49" s="87"/>
      <c r="BD49" s="87"/>
    </row>
    <row r="50" spans="1:64" customHeight="1" ht="12.75" hidden="true">
      <c r="A50" s="238"/>
      <c r="B50" s="238"/>
      <c r="C50" s="238" t="b">
        <f>IF(D50&gt;D49,D50,FALSE)</f>
        <v/>
      </c>
      <c r="D50" s="238">
        <f>D49+E50</f>
        <v>2</v>
      </c>
      <c r="E50" s="238">
        <f>IF(H50="X",1,0)</f>
        <v>0</v>
      </c>
      <c r="F50" s="88">
        <v>27</v>
      </c>
      <c r="G50" s="88">
        <f>CASHROOM!C241</f>
        <v>4</v>
      </c>
      <c r="H50" s="88" t="str">
        <f>CASHROOM!D241</f>
        <v>N/A</v>
      </c>
      <c r="I50" s="90" t="s">
        <v>16</v>
      </c>
      <c r="J50" s="761" t="str">
        <f>CASHROOM!F237</f>
        <v>(JETRO) SUPERVISOR VERIFICATION LOG</v>
      </c>
      <c r="K50" s="240">
        <f>CASHROOM!G237</f>
        <v/>
      </c>
      <c r="L50" s="86" t="str">
        <f>IF(AND(K50=F50, K50=D50, K50=C50), "", "x")</f>
        <v>x</v>
      </c>
      <c r="M50" s="177"/>
      <c r="N50" s="177"/>
      <c r="O50" s="177"/>
      <c r="P50" s="177"/>
      <c r="Q50" s="177"/>
      <c r="R50" s="177"/>
      <c r="S50" s="177"/>
      <c r="T50" s="177"/>
      <c r="U50" s="177"/>
      <c r="V50" s="177"/>
      <c r="W50" s="177"/>
      <c r="X50" s="177"/>
      <c r="Y50" s="177"/>
      <c r="Z50" s="177"/>
      <c r="AA50" s="177"/>
      <c r="AB50" s="177"/>
      <c r="AC50" s="177"/>
      <c r="AD50" s="177"/>
      <c r="AE50" s="177"/>
      <c r="AF50" s="177"/>
      <c r="AG50" s="177"/>
      <c r="AH50" s="177"/>
      <c r="AI50" s="177"/>
      <c r="AJ50" s="177"/>
      <c r="AK50" s="177"/>
      <c r="AL50" s="177"/>
      <c r="AM50" s="177"/>
      <c r="AN50" s="177"/>
      <c r="AO50" s="177"/>
      <c r="AP50" s="177"/>
      <c r="AQ50" s="177"/>
      <c r="AR50" s="177"/>
      <c r="AS50" s="177"/>
      <c r="AT50" s="177"/>
      <c r="AU50" s="177"/>
      <c r="AV50" s="177"/>
      <c r="AW50" s="177"/>
      <c r="AX50" s="177"/>
      <c r="AY50" s="177"/>
      <c r="AZ50" s="87"/>
      <c r="BA50" s="87"/>
      <c r="BB50" s="87"/>
      <c r="BC50" s="87"/>
      <c r="BD50" s="87"/>
    </row>
    <row r="51" spans="1:64" customHeight="1" ht="12.75" hidden="true">
      <c r="A51" s="238"/>
      <c r="B51" s="238"/>
      <c r="C51" s="238" t="b">
        <f>IF(D51&gt;D50,D51,FALSE)</f>
        <v/>
      </c>
      <c r="D51" s="238">
        <f>D50+E51</f>
        <v>2</v>
      </c>
      <c r="E51" s="238">
        <f>IF(H51="X",1,0)</f>
        <v>0</v>
      </c>
      <c r="F51" s="88">
        <v>28</v>
      </c>
      <c r="G51" s="88">
        <f>CASHROOM!C244</f>
        <v>6</v>
      </c>
      <c r="H51" s="88" t="str">
        <f>CASHROOM!D244</f>
        <v>N/A</v>
      </c>
      <c r="I51" s="90" t="s">
        <v>16</v>
      </c>
      <c r="J51" s="761" t="str">
        <f>CASHROOM!F242</f>
        <v>(JETRO) SUPERVISOR DRAWERS</v>
      </c>
      <c r="K51" s="240">
        <f>CASHROOM!G242</f>
        <v/>
      </c>
      <c r="L51" s="86" t="str">
        <f>IF(AND(K51=F51, K51=D51, K51=C51), "", "x")</f>
        <v>x</v>
      </c>
      <c r="M51" s="177"/>
      <c r="N51" s="177"/>
      <c r="O51" s="177"/>
      <c r="P51" s="177"/>
      <c r="Q51" s="177"/>
      <c r="R51" s="177"/>
      <c r="S51" s="177"/>
      <c r="T51" s="177"/>
      <c r="U51" s="177"/>
      <c r="V51" s="177"/>
      <c r="W51" s="177"/>
      <c r="X51" s="177"/>
      <c r="Y51" s="177"/>
      <c r="Z51" s="177"/>
      <c r="AA51" s="177"/>
      <c r="AB51" s="177"/>
      <c r="AC51" s="177"/>
      <c r="AD51" s="177"/>
      <c r="AE51" s="177"/>
      <c r="AF51" s="177"/>
      <c r="AG51" s="177"/>
      <c r="AH51" s="177"/>
      <c r="AI51" s="177"/>
      <c r="AJ51" s="177"/>
      <c r="AK51" s="177"/>
      <c r="AL51" s="177"/>
      <c r="AM51" s="177"/>
      <c r="AN51" s="177"/>
      <c r="AO51" s="177"/>
      <c r="AP51" s="177"/>
      <c r="AQ51" s="177"/>
      <c r="AR51" s="177"/>
      <c r="AS51" s="177"/>
      <c r="AT51" s="177"/>
      <c r="AU51" s="177"/>
      <c r="AV51" s="177"/>
      <c r="AW51" s="177"/>
      <c r="AX51" s="177"/>
      <c r="AY51" s="177"/>
      <c r="AZ51" s="87"/>
      <c r="BA51" s="87"/>
      <c r="BB51" s="87"/>
      <c r="BC51" s="87"/>
      <c r="BD51" s="87"/>
    </row>
    <row r="52" spans="1:64" customHeight="1" ht="12.75" hidden="true">
      <c r="A52" s="238"/>
      <c r="B52" s="238"/>
      <c r="C52" s="238" t="b">
        <f>IF(D52&gt;D51,D52,FALSE)</f>
        <v/>
      </c>
      <c r="D52" s="238">
        <f>D51+E52</f>
        <v>2</v>
      </c>
      <c r="E52" s="238">
        <f>IF(H52="X",1,0)</f>
        <v>0</v>
      </c>
      <c r="F52" s="88">
        <v>29</v>
      </c>
      <c r="G52" s="88">
        <f>CASHROOM!C257</f>
        <v>10</v>
      </c>
      <c r="H52" s="88">
        <f>CASHROOM!D257</f>
        <v/>
      </c>
      <c r="I52" s="90" t="s">
        <v>16</v>
      </c>
      <c r="J52" s="761" t="str">
        <f>CASHROOM!F246</f>
        <v>KEY BOX</v>
      </c>
      <c r="K52" s="240">
        <f>CASHROOM!G246</f>
        <v/>
      </c>
      <c r="L52" s="86" t="str">
        <f>IF(AND(K52=F52, K52=D52, K52=C52), "", "x")</f>
        <v>x</v>
      </c>
      <c r="M52" s="177"/>
      <c r="N52" s="177"/>
      <c r="O52" s="177"/>
      <c r="P52" s="177"/>
      <c r="Q52" s="177"/>
      <c r="R52" s="177"/>
      <c r="S52" s="177"/>
      <c r="T52" s="177"/>
      <c r="U52" s="177"/>
      <c r="V52" s="177"/>
      <c r="W52" s="177"/>
      <c r="X52" s="177"/>
      <c r="Y52" s="177"/>
      <c r="Z52" s="177"/>
      <c r="AA52" s="177"/>
      <c r="AB52" s="177"/>
      <c r="AC52" s="177"/>
      <c r="AD52" s="177"/>
      <c r="AE52" s="177"/>
      <c r="AF52" s="177"/>
      <c r="AG52" s="177"/>
      <c r="AH52" s="177"/>
      <c r="AI52" s="177"/>
      <c r="AJ52" s="177"/>
      <c r="AK52" s="177"/>
      <c r="AL52" s="177"/>
      <c r="AM52" s="177"/>
      <c r="AN52" s="177"/>
      <c r="AO52" s="177"/>
      <c r="AP52" s="177"/>
      <c r="AQ52" s="177"/>
      <c r="AR52" s="177"/>
      <c r="AS52" s="177"/>
      <c r="AT52" s="177"/>
      <c r="AU52" s="177"/>
      <c r="AV52" s="177"/>
      <c r="AW52" s="177"/>
      <c r="AX52" s="177"/>
      <c r="AY52" s="177"/>
      <c r="AZ52" s="87"/>
      <c r="BA52" s="87"/>
      <c r="BB52" s="87"/>
      <c r="BC52" s="87"/>
      <c r="BD52" s="87"/>
    </row>
    <row r="53" spans="1:64" customHeight="1" ht="12.75" hidden="true">
      <c r="A53" s="238"/>
      <c r="B53" s="238"/>
      <c r="C53" s="238" t="b">
        <f>IF(D53&gt;D52,D53,FALSE)</f>
        <v/>
      </c>
      <c r="D53" s="238">
        <f>D52+E53</f>
        <v>2</v>
      </c>
      <c r="E53" s="238">
        <f>IF(H53="X",1,0)</f>
        <v>0</v>
      </c>
      <c r="F53" s="88">
        <v>30</v>
      </c>
      <c r="G53" s="88">
        <f>CASHROOM!C260</f>
        <v>6</v>
      </c>
      <c r="H53" s="88">
        <f>CASHROOM!D260</f>
        <v/>
      </c>
      <c r="I53" s="90" t="s">
        <v>16</v>
      </c>
      <c r="J53" s="761" t="str">
        <f>CASHROOM!F258</f>
        <v>VENDING MACHINES (na if branches do not pull own money)</v>
      </c>
      <c r="K53" s="240">
        <f>CASHROOM!G258</f>
        <v/>
      </c>
      <c r="L53" s="86" t="str">
        <f>IF(AND(K53=F53, K53=D53, K53=C53), "", "x")</f>
        <v>x</v>
      </c>
      <c r="M53" s="177"/>
      <c r="N53" s="177"/>
      <c r="O53" s="177"/>
      <c r="P53" s="177"/>
      <c r="Q53" s="177"/>
      <c r="R53" s="177"/>
      <c r="S53" s="177"/>
      <c r="T53" s="177"/>
      <c r="U53" s="177"/>
      <c r="V53" s="177"/>
      <c r="W53" s="177"/>
      <c r="X53" s="177"/>
      <c r="Y53" s="177"/>
      <c r="Z53" s="177"/>
      <c r="AA53" s="177"/>
      <c r="AB53" s="177"/>
      <c r="AC53" s="177"/>
      <c r="AD53" s="177"/>
      <c r="AE53" s="177"/>
      <c r="AF53" s="177"/>
      <c r="AG53" s="177"/>
      <c r="AH53" s="177"/>
      <c r="AI53" s="177"/>
      <c r="AJ53" s="177"/>
      <c r="AK53" s="177"/>
      <c r="AL53" s="177"/>
      <c r="AM53" s="177"/>
      <c r="AN53" s="177"/>
      <c r="AO53" s="177"/>
      <c r="AP53" s="177"/>
      <c r="AQ53" s="177"/>
      <c r="AR53" s="177"/>
      <c r="AS53" s="177"/>
      <c r="AT53" s="177"/>
      <c r="AU53" s="177"/>
      <c r="AV53" s="177"/>
      <c r="AW53" s="177"/>
      <c r="AX53" s="177"/>
      <c r="AY53" s="177"/>
      <c r="AZ53" s="87"/>
      <c r="BA53" s="87"/>
      <c r="BB53" s="87"/>
      <c r="BC53" s="87"/>
      <c r="BD53" s="87"/>
    </row>
    <row r="54" spans="1:64" customHeight="1" ht="12.75" hidden="true">
      <c r="A54" s="238"/>
      <c r="B54" s="238"/>
      <c r="C54" s="238" t="b">
        <f>IF(D54&gt;D53,D54,FALSE)</f>
        <v/>
      </c>
      <c r="D54" s="238">
        <f>D53+E54</f>
        <v>2</v>
      </c>
      <c r="E54" s="238">
        <f>IF(H54="X",1,0)</f>
        <v>0</v>
      </c>
      <c r="F54" s="88">
        <v>31</v>
      </c>
      <c r="G54" s="88">
        <f>CASHROOM!C269</f>
        <v>20</v>
      </c>
      <c r="H54" s="88">
        <f>CASHROOM!D269</f>
        <v/>
      </c>
      <c r="I54" s="90" t="s">
        <v>16</v>
      </c>
      <c r="J54" s="760" t="str">
        <f>CASHROOM!F261</f>
        <v>PRICE ADJUSTMENT REPORT SETTLEMENT</v>
      </c>
      <c r="K54" s="88">
        <f>CASHROOM!G261</f>
        <v/>
      </c>
      <c r="L54" s="86" t="str">
        <f>IF(AND(K54=F54, K54=D54, K54=C54), "", "x")</f>
        <v>x</v>
      </c>
      <c r="M54" s="177"/>
      <c r="N54" s="177"/>
      <c r="O54" s="177"/>
      <c r="P54" s="177"/>
      <c r="Q54" s="177"/>
      <c r="R54" s="177"/>
      <c r="S54" s="177"/>
      <c r="T54" s="177"/>
      <c r="U54" s="177"/>
      <c r="V54" s="177"/>
      <c r="W54" s="177"/>
      <c r="X54" s="177"/>
      <c r="Y54" s="177"/>
      <c r="Z54" s="177"/>
      <c r="AA54" s="177"/>
      <c r="AB54" s="177"/>
      <c r="AC54" s="177"/>
      <c r="AD54" s="177"/>
      <c r="AE54" s="177"/>
      <c r="AF54" s="177"/>
      <c r="AG54" s="177"/>
      <c r="AH54" s="177"/>
      <c r="AI54" s="177"/>
      <c r="AJ54" s="177"/>
      <c r="AK54" s="177"/>
      <c r="AL54" s="177"/>
      <c r="AM54" s="177"/>
      <c r="AN54" s="177"/>
      <c r="AO54" s="177"/>
      <c r="AP54" s="177"/>
      <c r="AQ54" s="177"/>
      <c r="AR54" s="177"/>
      <c r="AS54" s="177"/>
      <c r="AT54" s="177"/>
      <c r="AU54" s="177"/>
      <c r="AV54" s="177"/>
      <c r="AW54" s="177"/>
      <c r="AX54" s="177"/>
      <c r="AY54" s="177"/>
      <c r="AZ54" s="87"/>
      <c r="BA54" s="87"/>
      <c r="BB54" s="87"/>
      <c r="BC54" s="87"/>
      <c r="BD54" s="87"/>
    </row>
    <row r="55" spans="1:64" customHeight="1" ht="12.75" hidden="true">
      <c r="A55" s="238"/>
      <c r="B55" s="238"/>
      <c r="C55" s="238" t="b">
        <f>IF(D55&gt;D54,D55,FALSE)</f>
        <v/>
      </c>
      <c r="D55" s="238">
        <f>D54+E55</f>
        <v>2</v>
      </c>
      <c r="E55" s="238">
        <f>IF(H55="X",1,0)</f>
        <v>0</v>
      </c>
      <c r="F55" s="88">
        <v>32</v>
      </c>
      <c r="G55" s="88">
        <f>CASHROOM!C272</f>
        <v>20</v>
      </c>
      <c r="H55" s="88">
        <f>CASHROOM!D272</f>
        <v/>
      </c>
      <c r="I55" s="90" t="s">
        <v>16</v>
      </c>
      <c r="J55" s="760" t="str">
        <f>CASHROOM!F270</f>
        <v>BANKING WEBSITE ACCESS</v>
      </c>
      <c r="K55" s="88">
        <f>CASHROOM!G270</f>
        <v/>
      </c>
      <c r="L55" s="86" t="str">
        <f>IF(AND(K55=F55, K55=D55, K55=C55), "", "x")</f>
        <v>x</v>
      </c>
      <c r="M55" s="177"/>
      <c r="N55" s="177"/>
      <c r="O55" s="177"/>
      <c r="P55" s="177"/>
      <c r="Q55" s="177"/>
      <c r="R55" s="177"/>
      <c r="S55" s="177"/>
      <c r="T55" s="177"/>
      <c r="U55" s="177"/>
      <c r="V55" s="177"/>
      <c r="W55" s="177"/>
      <c r="X55" s="177"/>
      <c r="Y55" s="177"/>
      <c r="Z55" s="177"/>
      <c r="AA55" s="177"/>
      <c r="AB55" s="177"/>
      <c r="AC55" s="177"/>
      <c r="AD55" s="177"/>
      <c r="AE55" s="177"/>
      <c r="AF55" s="177"/>
      <c r="AG55" s="177"/>
      <c r="AH55" s="177"/>
      <c r="AI55" s="177"/>
      <c r="AJ55" s="177"/>
      <c r="AK55" s="177"/>
      <c r="AL55" s="177"/>
      <c r="AM55" s="177"/>
      <c r="AN55" s="177"/>
      <c r="AO55" s="177"/>
      <c r="AP55" s="177"/>
      <c r="AQ55" s="177"/>
      <c r="AR55" s="177"/>
      <c r="AS55" s="177"/>
      <c r="AT55" s="177"/>
      <c r="AU55" s="177"/>
      <c r="AV55" s="177"/>
      <c r="AW55" s="177"/>
      <c r="AX55" s="177"/>
      <c r="AY55" s="177"/>
      <c r="AZ55" s="87"/>
      <c r="BA55" s="87"/>
      <c r="BB55" s="87"/>
      <c r="BC55" s="87"/>
      <c r="BD55" s="87"/>
    </row>
    <row r="56" spans="1:64" customHeight="1" ht="12.75" hidden="true">
      <c r="A56" s="238"/>
      <c r="B56" s="238"/>
      <c r="C56" s="238" t="b">
        <f>IF(D56&gt;D55,D56,FALSE)</f>
        <v/>
      </c>
      <c r="D56" s="238">
        <f>D55+E56</f>
        <v>2</v>
      </c>
      <c r="E56" s="238">
        <f>IF(H56="X",1,0)</f>
        <v>0</v>
      </c>
      <c r="F56" s="88">
        <v>33</v>
      </c>
      <c r="G56" s="88">
        <f>CASHROOM!C280</f>
        <v>20</v>
      </c>
      <c r="H56" s="88">
        <f>CASHROOM!D280</f>
        <v/>
      </c>
      <c r="I56" s="90" t="s">
        <v>16</v>
      </c>
      <c r="J56" s="760" t="str">
        <f>CASHROOM!F273</f>
        <v>ACCOUNTING DEPARTMENT VERIFCATION</v>
      </c>
      <c r="K56" s="88">
        <f>CASHROOM!G273</f>
        <v/>
      </c>
      <c r="L56" s="86" t="str">
        <f>IF(AND(K56=F56, K56=D56, K56=C56), "", "x")</f>
        <v>x</v>
      </c>
      <c r="M56" s="177"/>
      <c r="N56" s="177"/>
      <c r="O56" s="177"/>
      <c r="P56" s="177"/>
      <c r="Q56" s="177"/>
      <c r="R56" s="177"/>
      <c r="S56" s="177"/>
      <c r="T56" s="177"/>
      <c r="U56" s="177"/>
      <c r="V56" s="177"/>
      <c r="W56" s="177"/>
      <c r="X56" s="177"/>
      <c r="Y56" s="177"/>
      <c r="Z56" s="177"/>
      <c r="AA56" s="177"/>
      <c r="AB56" s="177"/>
      <c r="AC56" s="177"/>
      <c r="AD56" s="177"/>
      <c r="AE56" s="177"/>
      <c r="AF56" s="177"/>
      <c r="AG56" s="177"/>
      <c r="AH56" s="177"/>
      <c r="AI56" s="177"/>
      <c r="AJ56" s="177"/>
      <c r="AK56" s="177"/>
      <c r="AL56" s="177"/>
      <c r="AM56" s="177"/>
      <c r="AN56" s="177"/>
      <c r="AO56" s="177"/>
      <c r="AP56" s="177"/>
      <c r="AQ56" s="177"/>
      <c r="AR56" s="177"/>
      <c r="AS56" s="177"/>
      <c r="AT56" s="177"/>
      <c r="AU56" s="177"/>
      <c r="AV56" s="177"/>
      <c r="AW56" s="177"/>
      <c r="AX56" s="177"/>
      <c r="AY56" s="177"/>
      <c r="AZ56" s="87"/>
      <c r="BA56" s="87"/>
      <c r="BB56" s="87"/>
      <c r="BC56" s="87"/>
      <c r="BD56" s="87"/>
    </row>
    <row r="57" spans="1:64" customHeight="1" ht="12.75" hidden="true">
      <c r="A57" s="238"/>
      <c r="B57" s="238"/>
      <c r="C57" s="238" t="b">
        <f>IF(D57&gt;D56,D57,FALSE)</f>
        <v/>
      </c>
      <c r="D57" s="238">
        <f>D56+E57</f>
        <v>2</v>
      </c>
      <c r="E57" s="238">
        <f>IF(H57="X",1,0)</f>
        <v>0</v>
      </c>
      <c r="F57" s="88">
        <v>1</v>
      </c>
      <c r="G57" s="88">
        <f>DAIRYFREEZER!C21</f>
        <v>15</v>
      </c>
      <c r="H57" s="88" t="str">
        <f>DAIRYFREEZER!D21</f>
        <v> </v>
      </c>
      <c r="I57" s="90" t="s">
        <v>17</v>
      </c>
      <c r="J57" s="761" t="str">
        <f>DAIRYFREEZER!F15</f>
        <v>CATEGORY 1-HIGHLY PERISHABLE FOOD SERVICE PRODUCTS- Dept MGR Must walk Daily</v>
      </c>
      <c r="K57" s="240">
        <f>DAIRYFREEZER!G15</f>
        <v/>
      </c>
      <c r="L57" s="86" t="str">
        <f>IF(AND(K57=F57, K57=D57, K57=C57), "", "x")</f>
        <v>x</v>
      </c>
      <c r="M57" s="177"/>
      <c r="N57" s="177"/>
      <c r="O57" s="177"/>
      <c r="P57" s="177"/>
      <c r="Q57" s="177"/>
      <c r="R57" s="177"/>
      <c r="S57" s="177"/>
      <c r="T57" s="177"/>
      <c r="U57" s="177"/>
      <c r="V57" s="177"/>
      <c r="W57" s="177"/>
      <c r="X57" s="177"/>
      <c r="Y57" s="177"/>
      <c r="Z57" s="177"/>
      <c r="AA57" s="177"/>
      <c r="AB57" s="177"/>
      <c r="AC57" s="177"/>
      <c r="AD57" s="177"/>
      <c r="AE57" s="177"/>
      <c r="AF57" s="177"/>
      <c r="AG57" s="177"/>
      <c r="AH57" s="177"/>
      <c r="AI57" s="177"/>
      <c r="AJ57" s="177"/>
      <c r="AK57" s="177"/>
      <c r="AL57" s="177"/>
      <c r="AM57" s="177"/>
      <c r="AN57" s="177"/>
      <c r="AO57" s="177"/>
      <c r="AP57" s="177"/>
      <c r="AQ57" s="177"/>
      <c r="AR57" s="177"/>
      <c r="AS57" s="177"/>
      <c r="AT57" s="177"/>
      <c r="AU57" s="177"/>
      <c r="AV57" s="177"/>
      <c r="AW57" s="177"/>
      <c r="AX57" s="177"/>
      <c r="AY57" s="177"/>
      <c r="AZ57" s="87"/>
      <c r="BA57" s="87"/>
      <c r="BB57" s="87"/>
      <c r="BC57" s="87"/>
      <c r="BD57" s="87"/>
    </row>
    <row r="58" spans="1:64" customHeight="1" ht="12.75" hidden="true">
      <c r="A58" s="238"/>
      <c r="B58" s="238"/>
      <c r="C58" s="238" t="b">
        <f>IF(D58&gt;D57,D58,FALSE)</f>
        <v/>
      </c>
      <c r="D58" s="238">
        <f>D57+E58</f>
        <v>2</v>
      </c>
      <c r="E58" s="238">
        <f>IF(H58="X",1,0)</f>
        <v>0</v>
      </c>
      <c r="F58" s="88">
        <v>2</v>
      </c>
      <c r="G58" s="88">
        <f>DAIRYFREEZER!C28</f>
        <v>15</v>
      </c>
      <c r="H58" s="88" t="str">
        <f>DAIRYFREEZER!D28</f>
        <v> </v>
      </c>
      <c r="I58" s="90" t="s">
        <v>17</v>
      </c>
      <c r="J58" s="761" t="str">
        <f>DAIRYFREEZER!F22</f>
        <v>CATEGORY 2- PERISHABLE FOOD SERVICE PRODUCTS Dept MGR Must walk Daily</v>
      </c>
      <c r="K58" s="240">
        <f>DAIRYFREEZER!G22</f>
        <v/>
      </c>
      <c r="L58" s="86" t="str">
        <f>IF(AND(K58=F58, K58=D58, K58=C58), "", "x")</f>
        <v>x</v>
      </c>
      <c r="M58" s="177"/>
      <c r="N58" s="177"/>
      <c r="O58" s="177"/>
      <c r="P58" s="177"/>
      <c r="Q58" s="177"/>
      <c r="R58" s="177"/>
      <c r="S58" s="177"/>
      <c r="T58" s="177"/>
      <c r="U58" s="177"/>
      <c r="V58" s="177"/>
      <c r="W58" s="177"/>
      <c r="X58" s="177"/>
      <c r="Y58" s="177"/>
      <c r="Z58" s="177"/>
      <c r="AA58" s="177"/>
      <c r="AB58" s="177"/>
      <c r="AC58" s="177"/>
      <c r="AD58" s="177"/>
      <c r="AE58" s="177"/>
      <c r="AF58" s="177"/>
      <c r="AG58" s="177"/>
      <c r="AH58" s="177"/>
      <c r="AI58" s="177"/>
      <c r="AJ58" s="177"/>
      <c r="AK58" s="177"/>
      <c r="AL58" s="177"/>
      <c r="AM58" s="177"/>
      <c r="AN58" s="177"/>
      <c r="AO58" s="177"/>
      <c r="AP58" s="177"/>
      <c r="AQ58" s="177"/>
      <c r="AR58" s="177"/>
      <c r="AS58" s="177"/>
      <c r="AT58" s="177"/>
      <c r="AU58" s="177"/>
      <c r="AV58" s="177"/>
      <c r="AW58" s="177"/>
      <c r="AX58" s="177"/>
      <c r="AY58" s="177"/>
      <c r="AZ58" s="87"/>
      <c r="BA58" s="87"/>
      <c r="BB58" s="87"/>
      <c r="BC58" s="87"/>
      <c r="BD58" s="87"/>
    </row>
    <row r="59" spans="1:64" customHeight="1" ht="12.75" hidden="true">
      <c r="A59" s="238"/>
      <c r="B59" s="238"/>
      <c r="C59" s="238" t="b">
        <f>IF(D59&gt;D58,D59,FALSE)</f>
        <v/>
      </c>
      <c r="D59" s="238">
        <f>D58+E59</f>
        <v>2</v>
      </c>
      <c r="E59" s="238">
        <f>IF(H59="X",1,0)</f>
        <v>0</v>
      </c>
      <c r="F59" s="88">
        <v>3</v>
      </c>
      <c r="G59" s="88">
        <f>DAIRYFREEZER!C35</f>
        <v>15</v>
      </c>
      <c r="H59" s="88" t="str">
        <f>DAIRYFREEZER!D35</f>
        <v> </v>
      </c>
      <c r="I59" s="90" t="s">
        <v>17</v>
      </c>
      <c r="J59" s="761" t="str">
        <f>DAIRYFREEZER!F29</f>
        <v>CATEGORY 3- RETAIL PERISHABLE PRODUCTS/SELECT SOFT CHEESES Dept MGR Must walk Daily</v>
      </c>
      <c r="K59" s="240">
        <f>DAIRYFREEZER!G29</f>
        <v/>
      </c>
      <c r="L59" s="86" t="str">
        <f>IF(AND(K59=F59, K59=D59, K59=C59), "", "x")</f>
        <v>x</v>
      </c>
      <c r="M59" s="177"/>
      <c r="N59" s="177"/>
      <c r="O59" s="177"/>
      <c r="P59" s="177"/>
      <c r="Q59" s="177"/>
      <c r="R59" s="177"/>
      <c r="S59" s="177"/>
      <c r="T59" s="177"/>
      <c r="U59" s="177"/>
      <c r="V59" s="177"/>
      <c r="W59" s="177"/>
      <c r="X59" s="177"/>
      <c r="Y59" s="177"/>
      <c r="Z59" s="177"/>
      <c r="AA59" s="177"/>
      <c r="AB59" s="177"/>
      <c r="AC59" s="177"/>
      <c r="AD59" s="177"/>
      <c r="AE59" s="177"/>
      <c r="AF59" s="177"/>
      <c r="AG59" s="177"/>
      <c r="AH59" s="177"/>
      <c r="AI59" s="177"/>
      <c r="AJ59" s="177"/>
      <c r="AK59" s="177"/>
      <c r="AL59" s="177"/>
      <c r="AM59" s="177"/>
      <c r="AN59" s="177"/>
      <c r="AO59" s="177"/>
      <c r="AP59" s="177"/>
      <c r="AQ59" s="177"/>
      <c r="AR59" s="177"/>
      <c r="AS59" s="177"/>
      <c r="AT59" s="177"/>
      <c r="AU59" s="177"/>
      <c r="AV59" s="177"/>
      <c r="AW59" s="177"/>
      <c r="AX59" s="177"/>
      <c r="AY59" s="177"/>
      <c r="AZ59" s="87"/>
      <c r="BA59" s="87"/>
      <c r="BB59" s="87"/>
      <c r="BC59" s="87"/>
      <c r="BD59" s="87"/>
    </row>
    <row r="60" spans="1:64" customHeight="1" ht="12.75" hidden="true">
      <c r="A60" s="238"/>
      <c r="B60" s="238"/>
      <c r="C60" s="238" t="b">
        <f>IF(D60&gt;D59,D60,FALSE)</f>
        <v/>
      </c>
      <c r="D60" s="238">
        <f>D59+E60</f>
        <v>2</v>
      </c>
      <c r="E60" s="238">
        <f>IF(H60="X",1,0)</f>
        <v>0</v>
      </c>
      <c r="F60" s="88">
        <v>4</v>
      </c>
      <c r="G60" s="88">
        <f>DAIRYFREEZER!C42</f>
        <v>15</v>
      </c>
      <c r="H60" s="88" t="str">
        <f>DAIRYFREEZER!D42</f>
        <v> </v>
      </c>
      <c r="I60" s="90" t="s">
        <v>17</v>
      </c>
      <c r="J60" s="761" t="str">
        <f>DAIRYFREEZER!F36</f>
        <v>CATEGORY 4-  LIQUID DAIRY PRODUCTS Dept MGR Must walk Daily</v>
      </c>
      <c r="K60" s="240">
        <f>DAIRYFREEZER!G36</f>
        <v/>
      </c>
      <c r="L60" s="86" t="str">
        <f>IF(AND(K60=F60, K60=D60, K60=C60), "", "x")</f>
        <v>x</v>
      </c>
      <c r="M60" s="177"/>
      <c r="N60" s="177"/>
      <c r="O60" s="177"/>
      <c r="P60" s="177"/>
      <c r="Q60" s="177"/>
      <c r="R60" s="177"/>
      <c r="S60" s="177"/>
      <c r="T60" s="177"/>
      <c r="U60" s="177"/>
      <c r="V60" s="177"/>
      <c r="W60" s="177"/>
      <c r="X60" s="177"/>
      <c r="Y60" s="177"/>
      <c r="Z60" s="177"/>
      <c r="AA60" s="177"/>
      <c r="AB60" s="177"/>
      <c r="AC60" s="177"/>
      <c r="AD60" s="177"/>
      <c r="AE60" s="177"/>
      <c r="AF60" s="177"/>
      <c r="AG60" s="177"/>
      <c r="AH60" s="177"/>
      <c r="AI60" s="177"/>
      <c r="AJ60" s="177"/>
      <c r="AK60" s="177"/>
      <c r="AL60" s="177"/>
      <c r="AM60" s="177"/>
      <c r="AN60" s="177"/>
      <c r="AO60" s="177"/>
      <c r="AP60" s="177"/>
      <c r="AQ60" s="177"/>
      <c r="AR60" s="177"/>
      <c r="AS60" s="177"/>
      <c r="AT60" s="177"/>
      <c r="AU60" s="177"/>
      <c r="AV60" s="177"/>
      <c r="AW60" s="177"/>
      <c r="AX60" s="177"/>
      <c r="AY60" s="177"/>
      <c r="AZ60" s="87"/>
      <c r="BA60" s="87"/>
      <c r="BB60" s="87"/>
      <c r="BC60" s="87"/>
      <c r="BD60" s="87"/>
    </row>
    <row r="61" spans="1:64" customHeight="1" ht="12.75" hidden="true">
      <c r="A61" s="238"/>
      <c r="B61" s="238"/>
      <c r="C61" s="238" t="b">
        <f>IF(D61&gt;D60,D61,FALSE)</f>
        <v/>
      </c>
      <c r="D61" s="238">
        <f>D60+E61</f>
        <v>2</v>
      </c>
      <c r="E61" s="238">
        <f>IF(H61="X",1,0)</f>
        <v>0</v>
      </c>
      <c r="F61" s="88">
        <v>5</v>
      </c>
      <c r="G61" s="88">
        <f>DAIRYFREEZER!C50</f>
        <v>15</v>
      </c>
      <c r="H61" s="88" t="str">
        <f>DAIRYFREEZER!D50</f>
        <v> </v>
      </c>
      <c r="I61" s="90" t="s">
        <v>17</v>
      </c>
      <c r="J61" s="761" t="str">
        <f>DAIRYFREEZER!F43</f>
        <v>CATEGORY 5- DIRECT STORE DELIVERY PRODUCTS (DSD) Dept MGR Must walk Daily</v>
      </c>
      <c r="K61" s="240">
        <f>DAIRYFREEZER!G43</f>
        <v/>
      </c>
      <c r="L61" s="86" t="str">
        <f>IF(AND(K61=F61, K61=D61, K61=C61), "", "x")</f>
        <v>x</v>
      </c>
      <c r="M61" s="177"/>
      <c r="N61" s="177"/>
      <c r="O61" s="177"/>
      <c r="P61" s="177"/>
      <c r="Q61" s="177"/>
      <c r="R61" s="177"/>
      <c r="S61" s="177"/>
      <c r="T61" s="177"/>
      <c r="U61" s="177"/>
      <c r="V61" s="177"/>
      <c r="W61" s="177"/>
      <c r="X61" s="177"/>
      <c r="Y61" s="177"/>
      <c r="Z61" s="177"/>
      <c r="AA61" s="177"/>
      <c r="AB61" s="177"/>
      <c r="AC61" s="177"/>
      <c r="AD61" s="177"/>
      <c r="AE61" s="177"/>
      <c r="AF61" s="177"/>
      <c r="AG61" s="177"/>
      <c r="AH61" s="177"/>
      <c r="AI61" s="177"/>
      <c r="AJ61" s="177"/>
      <c r="AK61" s="177"/>
      <c r="AL61" s="177"/>
      <c r="AM61" s="177"/>
      <c r="AN61" s="177"/>
      <c r="AO61" s="177"/>
      <c r="AP61" s="177"/>
      <c r="AQ61" s="177"/>
      <c r="AR61" s="177"/>
      <c r="AS61" s="177"/>
      <c r="AT61" s="177"/>
      <c r="AU61" s="177"/>
      <c r="AV61" s="177"/>
      <c r="AW61" s="177"/>
      <c r="AX61" s="177"/>
      <c r="AY61" s="177"/>
      <c r="AZ61" s="87"/>
      <c r="BA61" s="87"/>
      <c r="BB61" s="87"/>
      <c r="BC61" s="87"/>
      <c r="BD61" s="87"/>
    </row>
    <row r="62" spans="1:64" customHeight="1" ht="12.75" hidden="true">
      <c r="A62" s="238"/>
      <c r="B62" s="238"/>
      <c r="C62" s="238" t="b">
        <f>IF(D62&gt;D61,D62,FALSE)</f>
        <v/>
      </c>
      <c r="D62" s="238">
        <f>D61+E62</f>
        <v>2</v>
      </c>
      <c r="E62" s="238">
        <f>IF(H62="X",1,0)</f>
        <v>0</v>
      </c>
      <c r="F62" s="88">
        <v>6</v>
      </c>
      <c r="G62" s="88">
        <f>DAIRYFREEZER!C58</f>
        <v>15</v>
      </c>
      <c r="H62" s="88" t="str">
        <f>DAIRYFREEZER!D58</f>
        <v> </v>
      </c>
      <c r="I62" s="90" t="s">
        <v>17</v>
      </c>
      <c r="J62" s="761" t="str">
        <f>DAIRYFREEZER!F51</f>
        <v>FROZEN ITEMS</v>
      </c>
      <c r="K62" s="240">
        <f>DAIRYFREEZER!G51</f>
        <v/>
      </c>
      <c r="L62" s="86" t="str">
        <f>IF(AND(K62=F62, K62=D62, K62=C62), "", "x")</f>
        <v>x</v>
      </c>
      <c r="M62" s="177"/>
      <c r="N62" s="177"/>
      <c r="O62" s="177"/>
      <c r="P62" s="177"/>
      <c r="Q62" s="177"/>
      <c r="R62" s="177"/>
      <c r="S62" s="177"/>
      <c r="T62" s="177"/>
      <c r="U62" s="177"/>
      <c r="V62" s="177"/>
      <c r="W62" s="177"/>
      <c r="X62" s="177"/>
      <c r="Y62" s="177"/>
      <c r="Z62" s="177"/>
      <c r="AA62" s="177"/>
      <c r="AB62" s="177"/>
      <c r="AC62" s="177"/>
      <c r="AD62" s="177"/>
      <c r="AE62" s="177"/>
      <c r="AF62" s="177"/>
      <c r="AG62" s="177"/>
      <c r="AH62" s="177"/>
      <c r="AI62" s="177"/>
      <c r="AJ62" s="177"/>
      <c r="AK62" s="177"/>
      <c r="AL62" s="177"/>
      <c r="AM62" s="177"/>
      <c r="AN62" s="177"/>
      <c r="AO62" s="177"/>
      <c r="AP62" s="177"/>
      <c r="AQ62" s="177"/>
      <c r="AR62" s="177"/>
      <c r="AS62" s="177"/>
      <c r="AT62" s="177"/>
      <c r="AU62" s="177"/>
      <c r="AV62" s="177"/>
      <c r="AW62" s="177"/>
      <c r="AX62" s="177"/>
      <c r="AY62" s="177"/>
      <c r="AZ62" s="87"/>
      <c r="BA62" s="87"/>
      <c r="BB62" s="87"/>
      <c r="BC62" s="87"/>
      <c r="BD62" s="87"/>
    </row>
    <row r="63" spans="1:64" customHeight="1" ht="12.75" hidden="true">
      <c r="A63" s="238"/>
      <c r="B63" s="238"/>
      <c r="C63" s="238" t="b">
        <f>IF(D63&gt;D62,D63,FALSE)</f>
        <v/>
      </c>
      <c r="D63" s="238">
        <f>D62+E63</f>
        <v>2</v>
      </c>
      <c r="E63" s="238">
        <f>IF(H63="X",1,0)</f>
        <v>0</v>
      </c>
      <c r="F63" s="88">
        <v>7</v>
      </c>
      <c r="G63" s="88">
        <f>DAIRYFREEZER!C67</f>
        <v>15</v>
      </c>
      <c r="H63" s="88">
        <f>DAIRYFREEZER!D67</f>
        <v/>
      </c>
      <c r="I63" s="90" t="s">
        <v>17</v>
      </c>
      <c r="J63" s="761" t="str">
        <f>DAIRYFREEZER!F63</f>
        <v>DEPT 66 ITEMS IN DELI (na if seafood dept)</v>
      </c>
      <c r="K63" s="240">
        <f>DAIRYFREEZER!G63</f>
        <v/>
      </c>
      <c r="L63" s="86" t="str">
        <f>IF(AND(K63=F63, K63=D63, K63=C63), "", "x")</f>
        <v>x</v>
      </c>
      <c r="M63" s="177"/>
      <c r="N63" s="177"/>
      <c r="O63" s="177"/>
      <c r="P63" s="177"/>
      <c r="Q63" s="177"/>
      <c r="R63" s="177"/>
      <c r="S63" s="177"/>
      <c r="T63" s="177"/>
      <c r="U63" s="177"/>
      <c r="V63" s="177"/>
      <c r="W63" s="177"/>
      <c r="X63" s="177"/>
      <c r="Y63" s="177"/>
      <c r="Z63" s="177"/>
      <c r="AA63" s="177"/>
      <c r="AB63" s="177"/>
      <c r="AC63" s="177"/>
      <c r="AD63" s="177"/>
      <c r="AE63" s="177"/>
      <c r="AF63" s="177"/>
      <c r="AG63" s="177"/>
      <c r="AH63" s="177"/>
      <c r="AI63" s="177"/>
      <c r="AJ63" s="177"/>
      <c r="AK63" s="177"/>
      <c r="AL63" s="177"/>
      <c r="AM63" s="177"/>
      <c r="AN63" s="177"/>
      <c r="AO63" s="177"/>
      <c r="AP63" s="177"/>
      <c r="AQ63" s="177"/>
      <c r="AR63" s="177"/>
      <c r="AS63" s="177"/>
      <c r="AT63" s="177"/>
      <c r="AU63" s="177"/>
      <c r="AV63" s="177"/>
      <c r="AW63" s="177"/>
      <c r="AX63" s="177"/>
      <c r="AY63" s="177"/>
      <c r="AZ63" s="87"/>
      <c r="BA63" s="87"/>
      <c r="BB63" s="87"/>
      <c r="BC63" s="87"/>
      <c r="BD63" s="87"/>
    </row>
    <row r="64" spans="1:64" customHeight="1" ht="12.75" hidden="true">
      <c r="A64" s="238"/>
      <c r="B64" s="238"/>
      <c r="C64" s="238" t="b">
        <f>IF(D64&gt;D63,D64,FALSE)</f>
        <v/>
      </c>
      <c r="D64" s="238">
        <f>D63+E64</f>
        <v>2</v>
      </c>
      <c r="E64" s="238">
        <f>IF(H64="X",1,0)</f>
        <v>0</v>
      </c>
      <c r="F64" s="88">
        <v>8</v>
      </c>
      <c r="G64" s="88">
        <f>DAIRYFREEZER!C72</f>
        <v>15</v>
      </c>
      <c r="H64" s="88">
        <f>DAIRYFREEZER!D72</f>
        <v/>
      </c>
      <c r="I64" s="90" t="s">
        <v>17</v>
      </c>
      <c r="J64" s="761" t="str">
        <f>DAIRYFREEZER!F68</f>
        <v>MIS-ROTATED PRODUCT</v>
      </c>
      <c r="K64" s="240">
        <f>DAIRYFREEZER!G68</f>
        <v/>
      </c>
      <c r="L64" s="86" t="str">
        <f>IF(AND(K64=F64, K64=D64, K64=C64), "", "x")</f>
        <v>x</v>
      </c>
      <c r="M64" s="177"/>
      <c r="N64" s="177"/>
      <c r="O64" s="177"/>
      <c r="P64" s="177"/>
      <c r="Q64" s="177"/>
      <c r="R64" s="177"/>
      <c r="S64" s="177"/>
      <c r="T64" s="177"/>
      <c r="U64" s="177"/>
      <c r="V64" s="177"/>
      <c r="W64" s="177"/>
      <c r="X64" s="177"/>
      <c r="Y64" s="177"/>
      <c r="Z64" s="177"/>
      <c r="AA64" s="177"/>
      <c r="AB64" s="177"/>
      <c r="AC64" s="177"/>
      <c r="AD64" s="177"/>
      <c r="AE64" s="177"/>
      <c r="AF64" s="177"/>
      <c r="AG64" s="177"/>
      <c r="AH64" s="177"/>
      <c r="AI64" s="177"/>
      <c r="AJ64" s="177"/>
      <c r="AK64" s="177"/>
      <c r="AL64" s="177"/>
      <c r="AM64" s="177"/>
      <c r="AN64" s="177"/>
      <c r="AO64" s="177"/>
      <c r="AP64" s="177"/>
      <c r="AQ64" s="177"/>
      <c r="AR64" s="177"/>
      <c r="AS64" s="177"/>
      <c r="AT64" s="177"/>
      <c r="AU64" s="177"/>
      <c r="AV64" s="177"/>
      <c r="AW64" s="177"/>
      <c r="AX64" s="177"/>
      <c r="AY64" s="177"/>
      <c r="AZ64" s="87"/>
      <c r="BA64" s="87"/>
      <c r="BB64" s="87"/>
      <c r="BC64" s="87"/>
      <c r="BD64" s="87"/>
    </row>
    <row r="65" spans="1:64" customHeight="1" ht="12.75" hidden="true">
      <c r="A65" s="238"/>
      <c r="B65" s="238"/>
      <c r="C65" s="238" t="b">
        <f>IF(D65&gt;D64,D65,FALSE)</f>
        <v/>
      </c>
      <c r="D65" s="238">
        <f>D64+E65</f>
        <v>2</v>
      </c>
      <c r="E65" s="238">
        <f>IF(H65="X",1,0)</f>
        <v>0</v>
      </c>
      <c r="F65" s="88">
        <v>9</v>
      </c>
      <c r="G65" s="88">
        <f>DAIRYFREEZER!C80</f>
        <v>15</v>
      </c>
      <c r="H65" s="88">
        <f>DAIRYFREEZER!D80</f>
        <v/>
      </c>
      <c r="I65" s="90" t="s">
        <v>17</v>
      </c>
      <c r="J65" s="761" t="str">
        <f>DAIRYFREEZER!F73</f>
        <v>"OPPORTUNITY BUY"/REDUCED RACKS</v>
      </c>
      <c r="K65" s="240">
        <f>DAIRYFREEZER!G73</f>
        <v/>
      </c>
      <c r="L65" s="86" t="str">
        <f>IF(AND(K65=F65, K65=D65, K65=C65), "", "x")</f>
        <v>x</v>
      </c>
      <c r="M65" s="177"/>
      <c r="N65" s="177"/>
      <c r="O65" s="177"/>
      <c r="P65" s="177"/>
      <c r="Q65" s="177"/>
      <c r="R65" s="177"/>
      <c r="S65" s="177"/>
      <c r="T65" s="177"/>
      <c r="U65" s="177"/>
      <c r="V65" s="177"/>
      <c r="W65" s="177"/>
      <c r="X65" s="177"/>
      <c r="Y65" s="177"/>
      <c r="Z65" s="177"/>
      <c r="AA65" s="177"/>
      <c r="AB65" s="177"/>
      <c r="AC65" s="177"/>
      <c r="AD65" s="177"/>
      <c r="AE65" s="177"/>
      <c r="AF65" s="177"/>
      <c r="AG65" s="177"/>
      <c r="AH65" s="177"/>
      <c r="AI65" s="177"/>
      <c r="AJ65" s="177"/>
      <c r="AK65" s="177"/>
      <c r="AL65" s="177"/>
      <c r="AM65" s="177"/>
      <c r="AN65" s="177"/>
      <c r="AO65" s="177"/>
      <c r="AP65" s="177"/>
      <c r="AQ65" s="177"/>
      <c r="AR65" s="177"/>
      <c r="AS65" s="177"/>
      <c r="AT65" s="177"/>
      <c r="AU65" s="177"/>
      <c r="AV65" s="177"/>
      <c r="AW65" s="177"/>
      <c r="AX65" s="177"/>
      <c r="AY65" s="177"/>
      <c r="AZ65" s="87"/>
      <c r="BA65" s="87"/>
      <c r="BB65" s="87"/>
      <c r="BC65" s="87"/>
      <c r="BD65" s="87"/>
    </row>
    <row r="66" spans="1:64" customHeight="1" ht="12.75" hidden="true">
      <c r="A66" s="238"/>
      <c r="B66" s="238"/>
      <c r="C66" s="238">
        <f>IF(D66&gt;D65,D66,FALSE)</f>
        <v>3</v>
      </c>
      <c r="D66" s="238">
        <f>D65+E66</f>
        <v>3</v>
      </c>
      <c r="E66" s="238">
        <f>IF(H66="X",1,0)</f>
        <v>1</v>
      </c>
      <c r="F66" s="88">
        <v>10</v>
      </c>
      <c r="G66" s="88">
        <f>DAIRYFREEZER!C90</f>
        <v>15</v>
      </c>
      <c r="H66" s="88" t="str">
        <f>DAIRYFREEZER!D90</f>
        <v>X</v>
      </c>
      <c r="I66" s="90" t="s">
        <v>17</v>
      </c>
      <c r="J66" s="761" t="str">
        <f>DAIRYFREEZER!F81</f>
        <v>BLOCK TAGGING - Dairy</v>
      </c>
      <c r="K66" s="240" t="str">
        <f>DAIRYFREEZER!G81</f>
        <v>Dairy block tags are getting better but still some issues with filling the information correcly and some missing on mixed pallets.</v>
      </c>
      <c r="L66" s="86" t="str">
        <f>IF(AND(K66=F66, K66=D66, K66=C66), "", "x")</f>
        <v>x</v>
      </c>
      <c r="M66" s="177"/>
      <c r="N66" s="177"/>
      <c r="O66" s="177"/>
      <c r="P66" s="177"/>
      <c r="Q66" s="177"/>
      <c r="R66" s="177"/>
      <c r="S66" s="177"/>
      <c r="T66" s="177"/>
      <c r="U66" s="177"/>
      <c r="V66" s="177"/>
      <c r="W66" s="177"/>
      <c r="X66" s="177"/>
      <c r="Y66" s="177"/>
      <c r="Z66" s="177"/>
      <c r="AA66" s="177"/>
      <c r="AB66" s="177"/>
      <c r="AC66" s="177"/>
      <c r="AD66" s="177"/>
      <c r="AE66" s="177"/>
      <c r="AF66" s="177"/>
      <c r="AG66" s="177"/>
      <c r="AH66" s="177"/>
      <c r="AI66" s="177"/>
      <c r="AJ66" s="177"/>
      <c r="AK66" s="177"/>
      <c r="AL66" s="177"/>
      <c r="AM66" s="177"/>
      <c r="AN66" s="177"/>
      <c r="AO66" s="177"/>
      <c r="AP66" s="177"/>
      <c r="AQ66" s="177"/>
      <c r="AR66" s="177"/>
      <c r="AS66" s="177"/>
      <c r="AT66" s="177"/>
      <c r="AU66" s="177"/>
      <c r="AV66" s="177"/>
      <c r="AW66" s="177"/>
      <c r="AX66" s="177"/>
      <c r="AY66" s="177"/>
      <c r="AZ66" s="87"/>
      <c r="BA66" s="87"/>
      <c r="BB66" s="87"/>
      <c r="BC66" s="87"/>
      <c r="BD66" s="87"/>
    </row>
    <row r="67" spans="1:64" customHeight="1" ht="12.75" hidden="true">
      <c r="A67" s="238"/>
      <c r="B67" s="238"/>
      <c r="C67" s="238">
        <f>IF(D67&gt;D66,D67,FALSE)</f>
        <v>4</v>
      </c>
      <c r="D67" s="238">
        <f>D66+E67</f>
        <v>4</v>
      </c>
      <c r="E67" s="238">
        <f>IF(H67="X",1,0)</f>
        <v>1</v>
      </c>
      <c r="F67" s="88">
        <v>11</v>
      </c>
      <c r="G67" s="88">
        <f>DAIRYFREEZER!C98</f>
        <v>10</v>
      </c>
      <c r="H67" s="88" t="str">
        <f>DAIRYFREEZER!D98</f>
        <v>X</v>
      </c>
      <c r="I67" s="90" t="s">
        <v>17</v>
      </c>
      <c r="J67" s="761" t="str">
        <f>DAIRYFREEZER!F91</f>
        <v>BLOCK TAGGING - Freezer</v>
      </c>
      <c r="K67" s="240" t="str">
        <f>DAIRYFREEZER!G91</f>
        <v>Block tags missing on some pallets and some block tags not fill out correcly.</v>
      </c>
      <c r="L67" s="86" t="str">
        <f>IF(AND(K67=F67, K67=D67, K67=C67), "", "x")</f>
        <v>x</v>
      </c>
      <c r="M67" s="177"/>
      <c r="N67" s="177"/>
      <c r="O67" s="177"/>
      <c r="P67" s="177"/>
      <c r="V67" s="177"/>
      <c r="W67" s="177"/>
      <c r="X67" s="177"/>
      <c r="Y67" s="177"/>
      <c r="Z67" s="177"/>
      <c r="AA67" s="177"/>
      <c r="AB67" s="177"/>
      <c r="AC67" s="177"/>
      <c r="AD67" s="177"/>
      <c r="AE67" s="177"/>
      <c r="AF67" s="177"/>
      <c r="AG67" s="177"/>
      <c r="AH67" s="177"/>
      <c r="AI67" s="177"/>
      <c r="AJ67" s="177"/>
      <c r="AK67" s="177"/>
      <c r="AL67" s="177"/>
      <c r="AM67" s="177"/>
      <c r="AN67" s="177"/>
      <c r="AO67" s="177"/>
      <c r="AP67" s="177"/>
      <c r="AQ67" s="177"/>
      <c r="AR67" s="177"/>
      <c r="AS67" s="177"/>
      <c r="AT67" s="177"/>
      <c r="AU67" s="177"/>
      <c r="AV67" s="177"/>
      <c r="AW67" s="177"/>
      <c r="AX67" s="177"/>
      <c r="AY67" s="177"/>
      <c r="AZ67" s="87"/>
      <c r="BA67" s="87"/>
      <c r="BB67" s="87"/>
      <c r="BC67" s="87"/>
      <c r="BD67" s="87"/>
    </row>
    <row r="68" spans="1:64" customHeight="1" ht="12.75" hidden="true">
      <c r="A68" s="238"/>
      <c r="B68" s="238"/>
      <c r="C68" s="238" t="b">
        <f>IF(D68&gt;D67,D68,FALSE)</f>
        <v/>
      </c>
      <c r="D68" s="238">
        <f>D67+E68</f>
        <v>4</v>
      </c>
      <c r="E68" s="238">
        <f>IF(H68="X",1,0)</f>
        <v>0</v>
      </c>
      <c r="F68" s="88">
        <v>12</v>
      </c>
      <c r="G68" s="88">
        <f>DAIRYFREEZER!C104</f>
        <v>4</v>
      </c>
      <c r="H68" s="88">
        <f>DAIRYFREEZER!D104</f>
        <v/>
      </c>
      <c r="I68" s="90" t="s">
        <v>17</v>
      </c>
      <c r="J68" s="761" t="str">
        <f>DAIRYFREEZER!F100</f>
        <v>HACCP</v>
      </c>
      <c r="K68" s="240">
        <f>DAIRYFREEZER!G100</f>
        <v/>
      </c>
      <c r="L68" s="86" t="str">
        <f>IF(AND(K68=F68, K68=D68, K68=C68), "", "x")</f>
        <v>x</v>
      </c>
      <c r="M68" s="177"/>
      <c r="N68" s="177"/>
      <c r="O68" s="177"/>
      <c r="P68" s="177"/>
      <c r="Q68" s="177"/>
      <c r="R68" s="177"/>
      <c r="S68" s="177"/>
      <c r="T68" s="177"/>
      <c r="U68" s="177"/>
      <c r="V68" s="177"/>
      <c r="W68" s="177"/>
      <c r="X68" s="177"/>
      <c r="Y68" s="177"/>
      <c r="Z68" s="177"/>
      <c r="AA68" s="177"/>
      <c r="AB68" s="177"/>
      <c r="AC68" s="177"/>
      <c r="AD68" s="177"/>
      <c r="AE68" s="177"/>
      <c r="AF68" s="177"/>
      <c r="AG68" s="177"/>
      <c r="AH68" s="177"/>
      <c r="AI68" s="177"/>
      <c r="AJ68" s="177"/>
      <c r="AK68" s="177"/>
      <c r="AL68" s="177"/>
      <c r="AM68" s="177"/>
      <c r="AN68" s="177"/>
      <c r="AO68" s="177"/>
      <c r="AP68" s="177"/>
      <c r="AQ68" s="177"/>
      <c r="AR68" s="177"/>
      <c r="AS68" s="177"/>
      <c r="AT68" s="177"/>
      <c r="AU68" s="177"/>
      <c r="AV68" s="177"/>
      <c r="AW68" s="177"/>
      <c r="AX68" s="177"/>
      <c r="AY68" s="177"/>
      <c r="AZ68" s="87"/>
      <c r="BA68" s="87"/>
      <c r="BB68" s="87"/>
      <c r="BC68" s="87"/>
      <c r="BD68" s="87"/>
    </row>
    <row r="69" spans="1:64" customHeight="1" ht="12.75" hidden="true">
      <c r="A69" s="238"/>
      <c r="B69" s="238"/>
      <c r="C69" s="238" t="b">
        <f>IF(D69&gt;D68,D69,FALSE)</f>
        <v/>
      </c>
      <c r="D69" s="238">
        <f>D68+E69</f>
        <v>4</v>
      </c>
      <c r="E69" s="238">
        <f>IF(H69="X",1,0)</f>
        <v>0</v>
      </c>
      <c r="F69" s="88">
        <v>13</v>
      </c>
      <c r="G69" s="88">
        <f>DAIRYFREEZER!C114</f>
        <v>20</v>
      </c>
      <c r="H69" s="88">
        <f>DAIRYFREEZER!D114</f>
        <v/>
      </c>
      <c r="I69" s="90" t="s">
        <v>17</v>
      </c>
      <c r="J69" s="761" t="str">
        <f>DAIRYFREEZER!F105</f>
        <v>MSS LOG (review current &amp; previous month)</v>
      </c>
      <c r="K69" s="240">
        <f>DAIRYFREEZER!G105</f>
        <v/>
      </c>
      <c r="L69" s="86" t="str">
        <f>IF(AND(K69=F69, K69=D69, K69=C69), "", "x")</f>
        <v>x</v>
      </c>
      <c r="M69" s="177"/>
      <c r="N69" s="177"/>
      <c r="O69" s="177"/>
      <c r="P69" s="177"/>
      <c r="Q69" s="177"/>
      <c r="R69" s="177"/>
      <c r="S69" s="177"/>
      <c r="T69" s="177"/>
      <c r="U69" s="177"/>
      <c r="V69" s="177"/>
      <c r="W69" s="177"/>
      <c r="X69" s="177"/>
      <c r="Y69" s="177"/>
      <c r="Z69" s="177"/>
      <c r="AA69" s="177"/>
      <c r="AB69" s="177"/>
      <c r="AC69" s="177"/>
      <c r="AD69" s="177"/>
      <c r="AE69" s="177"/>
      <c r="AF69" s="177"/>
      <c r="AG69" s="177"/>
      <c r="AH69" s="177"/>
      <c r="AI69" s="177"/>
      <c r="AJ69" s="177"/>
      <c r="AK69" s="177"/>
      <c r="AL69" s="177"/>
      <c r="AM69" s="177"/>
      <c r="AN69" s="177"/>
      <c r="AO69" s="177"/>
      <c r="AP69" s="177"/>
      <c r="AQ69" s="177"/>
      <c r="AR69" s="177"/>
      <c r="AS69" s="177"/>
      <c r="AT69" s="177"/>
      <c r="AU69" s="177"/>
      <c r="AV69" s="177"/>
      <c r="AW69" s="177"/>
      <c r="AX69" s="177"/>
      <c r="AY69" s="177"/>
      <c r="AZ69" s="87"/>
      <c r="BA69" s="87"/>
      <c r="BB69" s="87"/>
      <c r="BC69" s="87"/>
      <c r="BD69" s="87"/>
    </row>
    <row r="70" spans="1:64" customHeight="1" ht="12.75" hidden="true">
      <c r="A70" s="238"/>
      <c r="B70" s="238"/>
      <c r="C70" s="238" t="b">
        <f>IF(D70&gt;D69,D70,FALSE)</f>
        <v/>
      </c>
      <c r="D70" s="238">
        <f>D69+E70</f>
        <v>4</v>
      </c>
      <c r="E70" s="238">
        <f>IF(H71="X",1,0)</f>
        <v>0</v>
      </c>
      <c r="F70" s="88">
        <v>14</v>
      </c>
      <c r="G70" s="88">
        <f>DAIRYFREEZER!C118</f>
        <v>4</v>
      </c>
      <c r="H70" s="88" t="str">
        <f>DAIRYFREEZER!D118</f>
        <v>X</v>
      </c>
      <c r="I70" s="90" t="s">
        <v>17</v>
      </c>
      <c r="J70" s="761" t="str">
        <f>DAIRYFREEZER!F115</f>
        <v>MOP &amp; BUCKET</v>
      </c>
      <c r="K70" s="240" t="str">
        <f>DAIRYFREEZER!G115</f>
        <v>Mop and bucket not available at the time </v>
      </c>
      <c r="L70" s="86" t="str">
        <f>IF(AND(K70=F70, K70=D70, K70=C70), "", "x")</f>
        <v>x</v>
      </c>
      <c r="M70" s="177"/>
      <c r="N70" s="177"/>
      <c r="O70" s="177"/>
      <c r="P70" s="177"/>
      <c r="Q70" s="177"/>
      <c r="R70" s="177"/>
      <c r="S70" s="177"/>
      <c r="T70" s="177"/>
      <c r="U70" s="177"/>
      <c r="V70" s="177"/>
      <c r="W70" s="177"/>
      <c r="X70" s="177"/>
      <c r="Y70" s="177"/>
      <c r="Z70" s="177"/>
      <c r="AA70" s="177"/>
      <c r="AB70" s="177"/>
      <c r="AC70" s="177"/>
      <c r="AD70" s="177"/>
      <c r="AE70" s="177"/>
      <c r="AF70" s="177"/>
      <c r="AG70" s="177"/>
      <c r="AH70" s="177"/>
      <c r="AI70" s="177"/>
      <c r="AJ70" s="177"/>
      <c r="AK70" s="177"/>
      <c r="AL70" s="177"/>
      <c r="AM70" s="177"/>
      <c r="AN70" s="177"/>
      <c r="AO70" s="177"/>
      <c r="AP70" s="177"/>
      <c r="AQ70" s="177"/>
      <c r="AR70" s="177"/>
      <c r="AS70" s="177"/>
      <c r="AT70" s="177"/>
      <c r="AU70" s="177"/>
      <c r="AV70" s="177"/>
      <c r="AW70" s="177"/>
      <c r="AX70" s="177"/>
      <c r="AY70" s="177"/>
      <c r="AZ70" s="87"/>
      <c r="BA70" s="87"/>
      <c r="BB70" s="87"/>
      <c r="BC70" s="87"/>
      <c r="BD70" s="87"/>
    </row>
    <row r="71" spans="1:64" customHeight="1" ht="12.75" hidden="true">
      <c r="A71" s="238"/>
      <c r="B71" s="238"/>
      <c r="C71" s="238">
        <f>IF(D71&gt;D70,D71,FALSE)</f>
        <v>5</v>
      </c>
      <c r="D71" s="238">
        <f>D70+E71</f>
        <v>5</v>
      </c>
      <c r="E71" s="238">
        <f>IF(H70="X",1,0)</f>
        <v>1</v>
      </c>
      <c r="F71" s="88">
        <v>15</v>
      </c>
      <c r="G71" s="88">
        <f>DAIRYFREEZER!C133</f>
        <v>8</v>
      </c>
      <c r="H71" s="88">
        <f>DAIRYFREEZER!D133</f>
        <v/>
      </c>
      <c r="I71" s="90" t="s">
        <v>17</v>
      </c>
      <c r="J71" s="761" t="str">
        <f>DAIRYFREEZER!F123</f>
        <v>AMBIENT AIR TEMPERATURE CHECKS (review current and previous month)</v>
      </c>
      <c r="K71" s="240">
        <f>DAIRYFREEZER!G123</f>
        <v/>
      </c>
      <c r="L71" s="86" t="str">
        <f>IF(AND(K71=F71, K71=D71, K71=C71), "", "x")</f>
        <v>x</v>
      </c>
      <c r="M71" s="177"/>
      <c r="N71" s="177"/>
      <c r="O71" s="177"/>
      <c r="P71" s="177"/>
      <c r="Q71" s="177"/>
      <c r="R71" s="177"/>
      <c r="S71" s="177"/>
      <c r="T71" s="177"/>
      <c r="U71" s="177"/>
      <c r="V71" s="177"/>
      <c r="W71" s="177"/>
      <c r="X71" s="177"/>
      <c r="Y71" s="177"/>
      <c r="Z71" s="177"/>
      <c r="AA71" s="177"/>
      <c r="AB71" s="177"/>
      <c r="AC71" s="177"/>
      <c r="AD71" s="177"/>
      <c r="AE71" s="177"/>
      <c r="AF71" s="177"/>
      <c r="AG71" s="177"/>
      <c r="AH71" s="177"/>
      <c r="AI71" s="177"/>
      <c r="AJ71" s="177"/>
      <c r="AK71" s="177"/>
      <c r="AL71" s="177"/>
      <c r="AM71" s="177"/>
      <c r="AN71" s="177"/>
      <c r="AO71" s="177"/>
      <c r="AP71" s="177"/>
      <c r="AQ71" s="177"/>
      <c r="AR71" s="177"/>
      <c r="AS71" s="177"/>
      <c r="AT71" s="177"/>
      <c r="AU71" s="177"/>
      <c r="AV71" s="177"/>
      <c r="AW71" s="177"/>
      <c r="AX71" s="177"/>
      <c r="AY71" s="177"/>
      <c r="AZ71" s="87"/>
      <c r="BA71" s="87"/>
      <c r="BB71" s="87"/>
      <c r="BC71" s="87"/>
      <c r="BD71" s="87"/>
    </row>
    <row r="72" spans="1:64" customHeight="1" ht="12.75" hidden="true">
      <c r="A72" s="238"/>
      <c r="B72" s="238"/>
      <c r="C72" s="238" t="b">
        <f>IF(D72&gt;D71,D72,FALSE)</f>
        <v/>
      </c>
      <c r="D72" s="238">
        <f>D71+E72</f>
        <v>5</v>
      </c>
      <c r="E72" s="238">
        <f>IF(H72="X",1,0)</f>
        <v>0</v>
      </c>
      <c r="F72" s="88">
        <v>16</v>
      </c>
      <c r="G72" s="88">
        <f>DAIRYFREEZER!C141</f>
        <v>20</v>
      </c>
      <c r="H72" s="88">
        <f>DAIRYFREEZER!D141</f>
        <v/>
      </c>
      <c r="I72" s="90" t="s">
        <v>17</v>
      </c>
      <c r="J72" s="761" t="str">
        <f>DAIRYFREEZER!F134</f>
        <v>SCALE/PREP AREA CLEANLINESS (rinse, wash, rinse sanitize)</v>
      </c>
      <c r="K72" s="240">
        <f>DAIRYFREEZER!G134</f>
        <v/>
      </c>
      <c r="L72" s="86" t="str">
        <f>IF(AND(K72=F72, K72=D72, K72=C72), "", "x")</f>
        <v>x</v>
      </c>
      <c r="M72" s="177"/>
      <c r="N72" s="177"/>
      <c r="O72" s="177"/>
      <c r="P72" s="177"/>
      <c r="Q72" s="177"/>
      <c r="R72" s="177"/>
      <c r="S72" s="177"/>
      <c r="T72" s="177"/>
      <c r="U72" s="177"/>
      <c r="V72" s="177"/>
      <c r="W72" s="177"/>
      <c r="X72" s="177"/>
      <c r="Y72" s="177"/>
      <c r="Z72" s="177"/>
      <c r="AA72" s="177"/>
      <c r="AB72" s="177"/>
      <c r="AC72" s="177"/>
      <c r="AD72" s="177"/>
      <c r="AE72" s="177"/>
      <c r="AF72" s="177"/>
      <c r="AG72" s="177"/>
      <c r="AH72" s="177"/>
      <c r="AI72" s="177"/>
      <c r="AJ72" s="177"/>
      <c r="AK72" s="177"/>
      <c r="AL72" s="177"/>
      <c r="AM72" s="177"/>
      <c r="AN72" s="177"/>
      <c r="AO72" s="177"/>
      <c r="AP72" s="177"/>
      <c r="AQ72" s="177"/>
      <c r="AR72" s="177"/>
      <c r="AS72" s="177"/>
      <c r="AT72" s="177"/>
      <c r="AU72" s="177"/>
      <c r="AV72" s="177"/>
      <c r="AW72" s="177"/>
      <c r="AX72" s="177"/>
      <c r="AY72" s="177"/>
      <c r="AZ72" s="87"/>
      <c r="BA72" s="87"/>
      <c r="BB72" s="87"/>
      <c r="BC72" s="87"/>
      <c r="BD72" s="87"/>
    </row>
    <row r="73" spans="1:64" customHeight="1" ht="12.75" hidden="true">
      <c r="A73" s="238"/>
      <c r="B73" s="238"/>
      <c r="C73" s="238" t="b">
        <f>IF(D73&gt;D72,D73,FALSE)</f>
        <v/>
      </c>
      <c r="D73" s="238">
        <f>D72+E73</f>
        <v>5</v>
      </c>
      <c r="E73" s="238">
        <f>IF(H73="X",1,0)</f>
        <v>0</v>
      </c>
      <c r="F73" s="88">
        <v>17</v>
      </c>
      <c r="G73" s="88">
        <f>DAIRYFREEZER!C144</f>
        <v>4</v>
      </c>
      <c r="H73" s="88">
        <f>DAIRYFREEZER!D144</f>
        <v/>
      </c>
      <c r="I73" s="90" t="s">
        <v>17</v>
      </c>
      <c r="J73" s="761" t="str">
        <f>DAIRYFREEZER!F142</f>
        <v>CUSTOMER SAFE FOOD HANDLING</v>
      </c>
      <c r="K73" s="240">
        <f>DAIRYFREEZER!G142</f>
        <v/>
      </c>
      <c r="L73" s="86" t="str">
        <f>IF(AND(K73=F73, K73=D73, K73=C73), "", "x")</f>
        <v>x</v>
      </c>
      <c r="M73" s="177"/>
      <c r="N73" s="177"/>
      <c r="O73" s="177"/>
      <c r="P73" s="177"/>
      <c r="Q73" s="177"/>
      <c r="R73" s="177"/>
      <c r="S73" s="177"/>
      <c r="T73" s="177"/>
      <c r="U73" s="177"/>
      <c r="V73" s="177"/>
      <c r="W73" s="177"/>
      <c r="X73" s="177"/>
      <c r="Y73" s="177"/>
      <c r="Z73" s="177"/>
      <c r="AA73" s="177"/>
      <c r="AB73" s="177"/>
      <c r="AC73" s="177"/>
      <c r="AD73" s="177"/>
      <c r="AE73" s="177"/>
      <c r="AF73" s="177"/>
      <c r="AG73" s="177"/>
      <c r="AH73" s="177"/>
      <c r="AI73" s="177"/>
      <c r="AJ73" s="177"/>
      <c r="AK73" s="177"/>
      <c r="AL73" s="177"/>
      <c r="AM73" s="177"/>
      <c r="AN73" s="177"/>
      <c r="AO73" s="177"/>
      <c r="AP73" s="177"/>
      <c r="AQ73" s="177"/>
      <c r="AR73" s="177"/>
      <c r="AS73" s="177"/>
      <c r="AT73" s="177"/>
      <c r="AU73" s="177"/>
      <c r="AV73" s="177"/>
      <c r="AW73" s="177"/>
      <c r="AX73" s="177"/>
      <c r="AY73" s="177"/>
      <c r="AZ73" s="87"/>
      <c r="BA73" s="87"/>
      <c r="BB73" s="87"/>
      <c r="BC73" s="87"/>
      <c r="BD73" s="87"/>
    </row>
    <row r="74" spans="1:64" customHeight="1" ht="12.75" hidden="true">
      <c r="A74" s="238"/>
      <c r="B74" s="238"/>
      <c r="C74" s="238">
        <f>IF(D74&gt;D73,D74,FALSE)</f>
        <v>6</v>
      </c>
      <c r="D74" s="238">
        <f>D73+E74</f>
        <v>6</v>
      </c>
      <c r="E74" s="238">
        <f>IF(H74="X",1,0)</f>
        <v>1</v>
      </c>
      <c r="F74" s="88">
        <v>18</v>
      </c>
      <c r="G74" s="88">
        <f>DAIRYFREEZER!C148</f>
        <v>8</v>
      </c>
      <c r="H74" s="88" t="str">
        <f>DAIRYFREEZER!D148</f>
        <v>X</v>
      </c>
      <c r="I74" s="90" t="s">
        <v>17</v>
      </c>
      <c r="J74" s="761" t="str">
        <f>DAIRYFREEZER!F145</f>
        <v>FOOD STORAGE</v>
      </c>
      <c r="K74" s="240" t="str">
        <f>DAIRYFREEZER!G145</f>
        <v>Eggs are to be stored over eggs and no other comodity. Eggs are being tored above produce in the tunnel</v>
      </c>
      <c r="L74" s="86" t="str">
        <f>IF(AND(K74=F74, K74=D74, K74=C74), "", "x")</f>
        <v>x</v>
      </c>
      <c r="M74" s="177"/>
      <c r="N74" s="177"/>
      <c r="O74" s="177"/>
      <c r="P74" s="177"/>
      <c r="Q74" s="177"/>
      <c r="R74" s="177"/>
      <c r="S74" s="177"/>
      <c r="T74" s="177"/>
      <c r="U74" s="177"/>
      <c r="V74" s="177"/>
      <c r="W74" s="177"/>
      <c r="X74" s="177"/>
      <c r="Y74" s="177"/>
      <c r="Z74" s="177"/>
      <c r="AA74" s="177"/>
      <c r="AB74" s="177"/>
      <c r="AC74" s="177"/>
      <c r="AD74" s="177"/>
      <c r="AE74" s="177"/>
      <c r="AF74" s="177"/>
      <c r="AG74" s="177"/>
      <c r="AH74" s="177"/>
      <c r="AI74" s="177"/>
      <c r="AJ74" s="177"/>
      <c r="AK74" s="177"/>
      <c r="AL74" s="177"/>
      <c r="AM74" s="177"/>
      <c r="AN74" s="177"/>
      <c r="AO74" s="177"/>
      <c r="AP74" s="177"/>
      <c r="AQ74" s="177"/>
      <c r="AR74" s="177"/>
      <c r="AS74" s="177"/>
      <c r="AT74" s="177"/>
      <c r="AU74" s="177"/>
      <c r="AV74" s="177"/>
      <c r="AW74" s="177"/>
      <c r="AX74" s="177"/>
      <c r="AY74" s="177"/>
      <c r="AZ74" s="87"/>
      <c r="BA74" s="87"/>
      <c r="BB74" s="87"/>
      <c r="BC74" s="87"/>
      <c r="BD74" s="87"/>
    </row>
    <row r="75" spans="1:64" customHeight="1" ht="12.75" hidden="true">
      <c r="A75" s="238"/>
      <c r="B75" s="238"/>
      <c r="C75" s="238" t="b">
        <f>IF(D75&gt;D74,D75,FALSE)</f>
        <v/>
      </c>
      <c r="D75" s="238">
        <f>D74+E75</f>
        <v>6</v>
      </c>
      <c r="E75" s="238">
        <f>IF(H75="X",1,0)</f>
        <v>0</v>
      </c>
      <c r="F75" s="88">
        <v>19</v>
      </c>
      <c r="G75" s="88">
        <f>DAIRYFREEZER!C150</f>
        <v/>
      </c>
      <c r="H75" s="88" t="str">
        <f>DAIRYFREEZER!D155</f>
        <v>N/A</v>
      </c>
      <c r="I75" s="90" t="s">
        <v>17</v>
      </c>
      <c r="J75" s="761" t="str">
        <f>DAIRYFREEZER!F149</f>
        <v>DEPARTMENT SINKS (na if no sink in dept)</v>
      </c>
      <c r="K75" s="240">
        <f>DAIRYFREEZER!G149</f>
        <v/>
      </c>
      <c r="L75" s="86" t="str">
        <f>IF(AND(K75=F75, K75=D75, K75=C75), "", "x")</f>
        <v>x</v>
      </c>
      <c r="M75" s="177"/>
      <c r="N75" s="177"/>
      <c r="O75" s="177"/>
      <c r="P75" s="177"/>
      <c r="Q75" s="177"/>
      <c r="R75" s="177"/>
      <c r="S75" s="177"/>
      <c r="T75" s="177"/>
      <c r="U75" s="177"/>
      <c r="V75" s="177"/>
      <c r="W75" s="177"/>
      <c r="X75" s="177"/>
      <c r="Y75" s="177"/>
      <c r="Z75" s="177"/>
      <c r="AA75" s="177"/>
      <c r="AB75" s="177"/>
      <c r="AC75" s="177"/>
      <c r="AD75" s="177"/>
      <c r="AE75" s="177"/>
      <c r="AF75" s="177"/>
      <c r="AG75" s="177"/>
      <c r="AH75" s="177"/>
      <c r="AI75" s="177"/>
      <c r="AJ75" s="177"/>
      <c r="AK75" s="177"/>
      <c r="AL75" s="177"/>
      <c r="AM75" s="177"/>
      <c r="AN75" s="177"/>
      <c r="AO75" s="177"/>
      <c r="AP75" s="177"/>
      <c r="AQ75" s="177"/>
      <c r="AR75" s="177"/>
      <c r="AS75" s="177"/>
      <c r="AT75" s="177"/>
      <c r="AU75" s="177"/>
      <c r="AV75" s="177"/>
      <c r="AW75" s="177"/>
      <c r="AX75" s="177"/>
      <c r="AY75" s="177"/>
      <c r="AZ75" s="87"/>
      <c r="BA75" s="87"/>
      <c r="BB75" s="87"/>
      <c r="BC75" s="87"/>
      <c r="BD75" s="87"/>
    </row>
    <row r="76" spans="1:64" customHeight="1" ht="12.75" hidden="true">
      <c r="A76" s="238"/>
      <c r="B76" s="238"/>
      <c r="C76" s="238" t="b">
        <f>IF(D76&gt;D75,D76,FALSE)</f>
        <v/>
      </c>
      <c r="D76" s="238">
        <f>D75+E76</f>
        <v>6</v>
      </c>
      <c r="E76" s="238">
        <f>IF(H76="X",1,0)</f>
        <v>0</v>
      </c>
      <c r="F76" s="88">
        <v>20</v>
      </c>
      <c r="G76" s="88">
        <f>DAIRYFREEZER!C166</f>
        <v>20</v>
      </c>
      <c r="H76" s="88">
        <f>DAIRYFREEZER!D166</f>
        <v/>
      </c>
      <c r="I76" s="90" t="s">
        <v>17</v>
      </c>
      <c r="J76" s="761" t="str">
        <f>DAIRYFREEZER!F156</f>
        <v>CONDITION OF PACK OUT IN DAIRY/FREEZER (no crates used for displays)</v>
      </c>
      <c r="K76" s="240">
        <f>DAIRYFREEZER!G156</f>
        <v/>
      </c>
      <c r="L76" s="86" t="str">
        <f>IF(AND(K76=F76, K76=D76, K76=C76), "", "x")</f>
        <v>x</v>
      </c>
      <c r="M76" s="177"/>
      <c r="N76" s="177"/>
      <c r="O76" s="177"/>
      <c r="P76" s="177"/>
      <c r="Q76" s="177"/>
      <c r="R76" s="177"/>
      <c r="S76" s="177"/>
      <c r="T76" s="177"/>
      <c r="U76" s="177"/>
      <c r="V76" s="177"/>
      <c r="W76" s="177"/>
      <c r="X76" s="177"/>
      <c r="Y76" s="177"/>
      <c r="Z76" s="177"/>
      <c r="AA76" s="177"/>
      <c r="AB76" s="177"/>
      <c r="AC76" s="177"/>
      <c r="AD76" s="177"/>
      <c r="AE76" s="177"/>
      <c r="AF76" s="177"/>
      <c r="AG76" s="177"/>
      <c r="AH76" s="177"/>
      <c r="AI76" s="177"/>
      <c r="AJ76" s="177"/>
      <c r="AK76" s="177"/>
      <c r="AL76" s="177"/>
      <c r="AM76" s="177"/>
      <c r="AN76" s="177"/>
      <c r="AO76" s="177"/>
      <c r="AP76" s="177"/>
      <c r="AQ76" s="177"/>
      <c r="AR76" s="177"/>
      <c r="AS76" s="177"/>
      <c r="AT76" s="177"/>
      <c r="AU76" s="177"/>
      <c r="AV76" s="177"/>
      <c r="AW76" s="177"/>
      <c r="AX76" s="177"/>
      <c r="AY76" s="177"/>
      <c r="AZ76" s="87"/>
      <c r="BA76" s="87"/>
      <c r="BB76" s="87"/>
      <c r="BC76" s="87"/>
      <c r="BD76" s="87"/>
    </row>
    <row r="77" spans="1:64" customHeight="1" ht="12.75" hidden="true">
      <c r="A77" s="238"/>
      <c r="B77" s="238"/>
      <c r="C77" s="238" t="b">
        <f>IF(D77&gt;D76,D77,FALSE)</f>
        <v/>
      </c>
      <c r="D77" s="238">
        <f>D76+E77</f>
        <v>6</v>
      </c>
      <c r="E77" s="238">
        <f>IF(H80="X",1,0)</f>
        <v>0</v>
      </c>
      <c r="F77" s="88">
        <v>21</v>
      </c>
      <c r="G77" s="88">
        <f>DAIRYFREEZER!C174</f>
        <v>15</v>
      </c>
      <c r="H77" s="88">
        <f>DAIRYFREEZER!D174</f>
        <v/>
      </c>
      <c r="I77" s="90" t="s">
        <v>17</v>
      </c>
      <c r="J77" s="761" t="str">
        <f>DAIRYFREEZER!F167</f>
        <v>FIRST RECEIVED REPORT</v>
      </c>
      <c r="K77" s="240">
        <f>DAIRYFREEZER!G167</f>
        <v/>
      </c>
      <c r="L77" s="86" t="str">
        <f>IF(AND(K77=F77, K77=D77, K77=C77), "", "x")</f>
        <v>x</v>
      </c>
      <c r="M77" s="177"/>
      <c r="N77" s="177"/>
      <c r="O77" s="177"/>
      <c r="P77" s="177"/>
      <c r="Q77" s="177"/>
      <c r="R77" s="177"/>
      <c r="S77" s="177"/>
      <c r="T77" s="177"/>
      <c r="U77" s="177"/>
      <c r="V77" s="177"/>
      <c r="W77" s="177"/>
      <c r="X77" s="177"/>
      <c r="Y77" s="177"/>
      <c r="Z77" s="177"/>
      <c r="AA77" s="177"/>
      <c r="AB77" s="177"/>
      <c r="AC77" s="177"/>
      <c r="AD77" s="177"/>
      <c r="AE77" s="177"/>
      <c r="AF77" s="177"/>
      <c r="AG77" s="177"/>
      <c r="AH77" s="177"/>
      <c r="AI77" s="177"/>
      <c r="AJ77" s="177"/>
      <c r="AK77" s="177"/>
      <c r="AL77" s="177"/>
      <c r="AM77" s="177"/>
      <c r="AN77" s="177"/>
      <c r="AO77" s="177"/>
      <c r="AP77" s="177"/>
      <c r="AQ77" s="177"/>
      <c r="AR77" s="177"/>
      <c r="AS77" s="177"/>
      <c r="AT77" s="177"/>
      <c r="AU77" s="177"/>
      <c r="AV77" s="177"/>
      <c r="AW77" s="177"/>
      <c r="AX77" s="177"/>
      <c r="AY77" s="177"/>
      <c r="AZ77" s="87"/>
      <c r="BA77" s="87"/>
      <c r="BB77" s="87"/>
      <c r="BC77" s="87"/>
      <c r="BD77" s="87"/>
    </row>
    <row r="78" spans="1:64" customHeight="1" ht="12.75" hidden="true">
      <c r="A78" s="238"/>
      <c r="B78" s="238"/>
      <c r="C78" s="238" t="b">
        <f>IF(D78&gt;D77,D78,FALSE)</f>
        <v/>
      </c>
      <c r="D78" s="238">
        <f>D77+E78</f>
        <v>6</v>
      </c>
      <c r="E78" s="238">
        <f>IF(H81="X",1,0)</f>
        <v>0</v>
      </c>
      <c r="F78" s="88">
        <v>22</v>
      </c>
      <c r="G78" s="88">
        <f>DAIRYFREEZER!C183</f>
        <v>15</v>
      </c>
      <c r="H78" s="88">
        <f>DAIRYFREEZER!D183</f>
        <v/>
      </c>
      <c r="I78" s="90" t="s">
        <v>17</v>
      </c>
      <c r="J78" s="761" t="str">
        <f>DAIRYFREEZER!F179</f>
        <v>PRODUCT NOT BINNED REPORT</v>
      </c>
      <c r="K78" s="240">
        <f>DAIRYFREEZER!G179</f>
        <v/>
      </c>
      <c r="L78" s="86" t="str">
        <f>IF(AND(K78=F78, K78=D78, K78=C78), "", "x")</f>
        <v>x</v>
      </c>
      <c r="M78" s="177"/>
      <c r="N78" s="177"/>
      <c r="O78" s="177"/>
      <c r="P78" s="177"/>
      <c r="Q78" s="177"/>
      <c r="R78" s="177"/>
      <c r="S78" s="177"/>
      <c r="T78" s="177"/>
      <c r="U78" s="177"/>
      <c r="V78" s="177"/>
      <c r="W78" s="177"/>
      <c r="X78" s="177"/>
      <c r="Y78" s="177"/>
      <c r="Z78" s="177"/>
      <c r="AA78" s="177"/>
      <c r="AB78" s="177"/>
      <c r="AC78" s="177"/>
      <c r="AD78" s="177"/>
      <c r="AE78" s="177"/>
      <c r="AF78" s="177"/>
      <c r="AG78" s="177"/>
      <c r="AH78" s="177"/>
      <c r="AI78" s="177"/>
      <c r="AJ78" s="177"/>
      <c r="AK78" s="177"/>
      <c r="AL78" s="177"/>
      <c r="AM78" s="177"/>
      <c r="AN78" s="177"/>
      <c r="AO78" s="177"/>
      <c r="AP78" s="177"/>
      <c r="AQ78" s="177"/>
      <c r="AR78" s="177"/>
      <c r="AS78" s="177"/>
      <c r="AT78" s="177"/>
      <c r="AU78" s="177"/>
      <c r="AV78" s="177"/>
      <c r="AW78" s="177"/>
      <c r="AX78" s="177"/>
      <c r="AY78" s="177"/>
      <c r="AZ78" s="87"/>
      <c r="BA78" s="87"/>
      <c r="BB78" s="87"/>
      <c r="BC78" s="87"/>
      <c r="BD78" s="87"/>
    </row>
    <row r="79" spans="1:64" customHeight="1" ht="12.75" hidden="true">
      <c r="A79" s="238"/>
      <c r="B79" s="238"/>
      <c r="C79" s="238" t="b">
        <f>IF(D79&gt;D78,D79,FALSE)</f>
        <v/>
      </c>
      <c r="D79" s="238">
        <f>D78+E79</f>
        <v>6</v>
      </c>
      <c r="E79" s="238">
        <f>IF(H82="X",1,0)</f>
        <v>0</v>
      </c>
      <c r="F79" s="88">
        <v>23</v>
      </c>
      <c r="G79" s="88">
        <f>DAIRYFREEZER!C200</f>
        <v>15</v>
      </c>
      <c r="H79" s="88">
        <f>DAIRYFREEZER!D200</f>
        <v/>
      </c>
      <c r="I79" s="90" t="s">
        <v>17</v>
      </c>
      <c r="J79" s="761" t="str">
        <f>DAIRYFREEZER!F184</f>
        <v>PRODUCT NOT SOLD BY ITEM (review 2 months)</v>
      </c>
      <c r="K79" s="240">
        <f>DAIRYFREEZER!G184</f>
        <v/>
      </c>
      <c r="L79" s="86" t="str">
        <f>IF(AND(K79=F79, K79=D79, K79=C79), "", "x")</f>
        <v>x</v>
      </c>
      <c r="M79" s="177"/>
      <c r="N79" s="177"/>
      <c r="O79" s="177"/>
      <c r="U79" s="177"/>
      <c r="V79" s="177"/>
      <c r="W79" s="177"/>
      <c r="X79" s="177"/>
      <c r="Y79" s="177"/>
      <c r="Z79" s="177"/>
      <c r="AA79" s="177"/>
      <c r="AB79" s="177"/>
      <c r="AC79" s="177"/>
      <c r="AD79" s="177"/>
      <c r="AE79" s="177"/>
      <c r="AF79" s="177"/>
      <c r="AG79" s="177"/>
      <c r="AH79" s="177"/>
      <c r="AI79" s="177"/>
      <c r="AJ79" s="177"/>
      <c r="AK79" s="177"/>
      <c r="AL79" s="177"/>
      <c r="AM79" s="177"/>
      <c r="AN79" s="177"/>
      <c r="AO79" s="177"/>
      <c r="AP79" s="177"/>
      <c r="AQ79" s="177"/>
      <c r="AR79" s="177"/>
      <c r="AS79" s="177"/>
      <c r="AT79" s="177"/>
      <c r="AU79" s="177"/>
      <c r="AV79" s="177"/>
      <c r="AW79" s="177"/>
      <c r="AX79" s="177"/>
      <c r="AY79" s="177"/>
      <c r="AZ79" s="87"/>
      <c r="BA79" s="87"/>
      <c r="BB79" s="87"/>
      <c r="BC79" s="87"/>
      <c r="BD79" s="87"/>
    </row>
    <row r="80" spans="1:64" customHeight="1" ht="12.75" hidden="true">
      <c r="A80" s="238"/>
      <c r="B80" s="238"/>
      <c r="C80" s="238" t="b">
        <f>IF(D80&gt;D79,D80,FALSE)</f>
        <v/>
      </c>
      <c r="D80" s="238">
        <f>D79+E80</f>
        <v>6</v>
      </c>
      <c r="E80" s="238">
        <f>IF(H83="X",1,0)</f>
        <v>0</v>
      </c>
      <c r="F80" s="88">
        <v>24</v>
      </c>
      <c r="G80" s="88">
        <f>DAIRYFREEZER!C216</f>
        <v>30</v>
      </c>
      <c r="H80" s="88">
        <f>DAIRYFREEZER!D216</f>
        <v/>
      </c>
      <c r="I80" s="90" t="s">
        <v>17</v>
      </c>
      <c r="J80" s="761" t="str">
        <f>DAIRYFREEZER!F201</f>
        <v>NO/LOW STOCKS (review previous 2 weeks)</v>
      </c>
      <c r="K80" s="240">
        <f>DAIRYFREEZER!G201</f>
        <v/>
      </c>
      <c r="L80" s="86" t="str">
        <f>IF(AND(K80=F80, K80=D80, K80=C80), "", "x")</f>
        <v>x</v>
      </c>
      <c r="M80" s="177"/>
      <c r="N80" s="177"/>
      <c r="O80" s="177"/>
      <c r="P80" s="177"/>
      <c r="Q80" s="177"/>
      <c r="R80" s="177"/>
      <c r="S80" s="177"/>
      <c r="T80" s="177"/>
      <c r="U80" s="177"/>
      <c r="V80" s="177"/>
      <c r="W80" s="177"/>
      <c r="X80" s="177"/>
      <c r="Y80" s="177"/>
      <c r="Z80" s="177"/>
      <c r="AA80" s="177"/>
      <c r="AB80" s="177"/>
      <c r="AC80" s="177"/>
      <c r="AD80" s="177"/>
      <c r="AE80" s="177"/>
      <c r="AF80" s="177"/>
      <c r="AG80" s="177"/>
      <c r="AH80" s="177"/>
      <c r="AI80" s="177"/>
      <c r="AJ80" s="177"/>
      <c r="AK80" s="177"/>
      <c r="AL80" s="177"/>
      <c r="AM80" s="177"/>
      <c r="AN80" s="177"/>
      <c r="AO80" s="177"/>
      <c r="AP80" s="177"/>
      <c r="AQ80" s="177"/>
      <c r="AR80" s="177"/>
      <c r="AS80" s="177"/>
      <c r="AT80" s="177"/>
      <c r="AU80" s="177"/>
      <c r="AV80" s="177"/>
      <c r="AW80" s="177"/>
      <c r="AX80" s="177"/>
      <c r="AY80" s="177"/>
      <c r="AZ80" s="87"/>
      <c r="BA80" s="87"/>
      <c r="BB80" s="87"/>
      <c r="BC80" s="87"/>
      <c r="BD80" s="87"/>
    </row>
    <row r="81" spans="1:64" customHeight="1" ht="12.75" hidden="true">
      <c r="A81" s="238"/>
      <c r="B81" s="238"/>
      <c r="C81" s="238" t="b">
        <f>IF(D81&gt;D80,D81,FALSE)</f>
        <v/>
      </c>
      <c r="D81" s="238">
        <f>D80+E81</f>
        <v>6</v>
      </c>
      <c r="E81" s="238">
        <f>IF(H84="X",1,0)</f>
        <v>0</v>
      </c>
      <c r="F81" s="88">
        <v>25</v>
      </c>
      <c r="G81" s="88">
        <f>DAIRYFREEZER!C224</f>
        <v>20</v>
      </c>
      <c r="H81" s="88">
        <f>DAIRYFREEZER!D224</f>
        <v/>
      </c>
      <c r="I81" s="90" t="s">
        <v>17</v>
      </c>
      <c r="J81" s="761" t="str">
        <f>DAIRYFREEZER!F217</f>
        <v>CYCLE COUNTS - CHEESE (verify 2 weeks)</v>
      </c>
      <c r="K81" s="240">
        <f>DAIRYFREEZER!G217</f>
        <v/>
      </c>
      <c r="L81" s="86" t="str">
        <f>IF(AND(K81=F81, K81=D81, K81=C81), "", "x")</f>
        <v>x</v>
      </c>
      <c r="M81" s="177"/>
      <c r="N81" s="177"/>
      <c r="O81" s="177"/>
      <c r="V81" s="177"/>
      <c r="W81" s="177"/>
      <c r="X81" s="177"/>
      <c r="Y81" s="177"/>
      <c r="Z81" s="177"/>
      <c r="AA81" s="177"/>
      <c r="AB81" s="177"/>
      <c r="AC81" s="177"/>
      <c r="AD81" s="177"/>
      <c r="AE81" s="177"/>
      <c r="AF81" s="177"/>
      <c r="AG81" s="177"/>
      <c r="AH81" s="177"/>
      <c r="AI81" s="177"/>
      <c r="AJ81" s="177"/>
      <c r="AK81" s="177"/>
      <c r="AL81" s="177"/>
      <c r="AM81" s="177"/>
      <c r="AN81" s="177"/>
      <c r="AO81" s="177"/>
      <c r="AP81" s="177"/>
      <c r="AQ81" s="177"/>
      <c r="AR81" s="177"/>
      <c r="AS81" s="177"/>
      <c r="AT81" s="177"/>
      <c r="AU81" s="177"/>
      <c r="AV81" s="177"/>
      <c r="AW81" s="177"/>
      <c r="AX81" s="177"/>
      <c r="AY81" s="177"/>
      <c r="AZ81" s="87"/>
      <c r="BA81" s="87"/>
      <c r="BB81" s="87"/>
      <c r="BC81" s="87"/>
      <c r="BD81" s="87"/>
    </row>
    <row r="82" spans="1:64" customHeight="1" ht="12.75" hidden="true">
      <c r="A82" s="238"/>
      <c r="B82" s="238"/>
      <c r="C82" s="238" t="b">
        <f>IF(D82&gt;D81,D82,FALSE)</f>
        <v/>
      </c>
      <c r="D82" s="238">
        <f>D81+E82</f>
        <v>6</v>
      </c>
      <c r="E82" s="238">
        <f>IF(H85="X",1,0)</f>
        <v>0</v>
      </c>
      <c r="F82" s="88">
        <v>26</v>
      </c>
      <c r="G82" s="88">
        <f>DAIRYFREEZER!C232</f>
        <v>20</v>
      </c>
      <c r="H82" s="88">
        <f>DAIRYFREEZER!D232</f>
        <v/>
      </c>
      <c r="I82" s="90" t="s">
        <v>17</v>
      </c>
      <c r="J82" s="761" t="str">
        <f>DAIRYFREEZER!F225</f>
        <v>CYCLE COUNTS - SEAFOOD [if no fresh seafood] (verify 2 weeks)</v>
      </c>
      <c r="K82" s="240">
        <f>DAIRYFREEZER!G225</f>
        <v/>
      </c>
      <c r="L82" s="86" t="str">
        <f>IF(AND(K82=F82, K82=D82, K82=C82), "", "x")</f>
        <v>x</v>
      </c>
      <c r="M82" s="177"/>
      <c r="N82" s="177"/>
      <c r="O82" s="177"/>
      <c r="P82" s="177"/>
      <c r="Q82" s="177"/>
      <c r="R82" s="177"/>
      <c r="S82" s="177"/>
      <c r="T82" s="177"/>
      <c r="U82" s="177"/>
      <c r="V82" s="177"/>
      <c r="W82" s="177"/>
      <c r="X82" s="177"/>
      <c r="Y82" s="177"/>
      <c r="Z82" s="177"/>
      <c r="AA82" s="177"/>
      <c r="AB82" s="177"/>
      <c r="AC82" s="177"/>
      <c r="AD82" s="177"/>
      <c r="AE82" s="177"/>
      <c r="AF82" s="177"/>
      <c r="AG82" s="177"/>
      <c r="AH82" s="177"/>
      <c r="AI82" s="177"/>
      <c r="AJ82" s="177"/>
      <c r="AK82" s="177"/>
      <c r="AL82" s="177"/>
      <c r="AM82" s="177"/>
      <c r="AN82" s="177"/>
      <c r="AO82" s="177"/>
      <c r="AP82" s="177"/>
      <c r="AQ82" s="177"/>
      <c r="AR82" s="177"/>
      <c r="AS82" s="177"/>
      <c r="AT82" s="177"/>
      <c r="AU82" s="177"/>
      <c r="AV82" s="177"/>
      <c r="AW82" s="177"/>
      <c r="AX82" s="177"/>
      <c r="AY82" s="177"/>
      <c r="AZ82" s="87"/>
      <c r="BA82" s="87"/>
      <c r="BB82" s="87"/>
      <c r="BC82" s="87"/>
      <c r="BD82" s="87"/>
    </row>
    <row r="83" spans="1:64" customHeight="1" ht="12.75" hidden="true">
      <c r="A83" s="238"/>
      <c r="B83" s="238"/>
      <c r="C83" s="238" t="b">
        <f>IF(D83&gt;D82,D83,FALSE)</f>
        <v/>
      </c>
      <c r="D83" s="238">
        <f>D82+E83</f>
        <v>6</v>
      </c>
      <c r="E83" s="238">
        <f>IF(H86="X",1,0)</f>
        <v>0</v>
      </c>
      <c r="F83" s="88">
        <v>27</v>
      </c>
      <c r="G83" s="88">
        <f>DAIRYFREEZER!C235</f>
        <v>10</v>
      </c>
      <c r="H83" s="88">
        <f>DAIRYFREEZER!D235</f>
        <v/>
      </c>
      <c r="I83" s="90" t="s">
        <v>17</v>
      </c>
      <c r="J83" s="761" t="str">
        <f>DAIRYFREEZER!F233</f>
        <v>NEGATIVE STOCK BY ITEM</v>
      </c>
      <c r="K83" s="240">
        <f>DAIRYFREEZER!G233</f>
        <v/>
      </c>
      <c r="L83" s="86" t="str">
        <f>IF(AND(K83=F83, K83=D83, K83=C83), "", "x")</f>
        <v>x</v>
      </c>
      <c r="M83" s="177"/>
      <c r="N83" s="177"/>
      <c r="O83" s="177"/>
      <c r="P83" s="177"/>
      <c r="Q83" s="177"/>
      <c r="R83" s="177"/>
      <c r="S83" s="177"/>
      <c r="T83" s="177"/>
      <c r="U83" s="177"/>
      <c r="V83" s="177"/>
      <c r="W83" s="177"/>
      <c r="X83" s="177"/>
      <c r="Y83" s="177"/>
      <c r="Z83" s="177"/>
      <c r="AA83" s="177"/>
      <c r="AB83" s="177"/>
      <c r="AC83" s="177"/>
      <c r="AD83" s="177"/>
      <c r="AE83" s="177"/>
      <c r="AF83" s="177"/>
      <c r="AG83" s="177"/>
      <c r="AH83" s="177"/>
      <c r="AI83" s="177"/>
      <c r="AJ83" s="177"/>
      <c r="AK83" s="177"/>
      <c r="AL83" s="177"/>
      <c r="AM83" s="177"/>
      <c r="AN83" s="177"/>
      <c r="AO83" s="177"/>
      <c r="AP83" s="177"/>
      <c r="AQ83" s="177"/>
      <c r="AR83" s="177"/>
      <c r="AS83" s="177"/>
      <c r="AT83" s="177"/>
      <c r="AU83" s="177"/>
      <c r="AV83" s="177"/>
      <c r="AW83" s="177"/>
      <c r="AX83" s="177"/>
      <c r="AY83" s="177"/>
      <c r="AZ83" s="87"/>
      <c r="BA83" s="87"/>
      <c r="BB83" s="87"/>
      <c r="BC83" s="87"/>
      <c r="BD83" s="87"/>
    </row>
    <row r="84" spans="1:64" customHeight="1" ht="12.75" hidden="true">
      <c r="A84" s="238"/>
      <c r="B84" s="238"/>
      <c r="C84" s="238" t="b">
        <f>IF(D84&gt;D83,D84,FALSE)</f>
        <v/>
      </c>
      <c r="D84" s="238">
        <f>D83+E84</f>
        <v>6</v>
      </c>
      <c r="E84" s="238">
        <f>IF(H87="X",1,0)</f>
        <v>0</v>
      </c>
      <c r="F84" s="88">
        <v>28</v>
      </c>
      <c r="G84" s="88">
        <f>DAIRYFREEZER!C242</f>
        <v>15</v>
      </c>
      <c r="H84" s="88">
        <f>DAIRYFREEZER!D242</f>
        <v/>
      </c>
      <c r="I84" s="90" t="s">
        <v>17</v>
      </c>
      <c r="J84" s="761" t="str">
        <f>DAIRYFREEZER!F238</f>
        <v>DAMAGES (review 2 weeks)</v>
      </c>
      <c r="K84" s="240">
        <f>DAIRYFREEZER!G238</f>
        <v/>
      </c>
      <c r="L84" s="86" t="str">
        <f>IF(AND(K84=F84, K84=D84, K84=C84), "", "x")</f>
        <v>x</v>
      </c>
      <c r="M84" s="177"/>
      <c r="N84" s="177"/>
      <c r="O84" s="177"/>
      <c r="P84" s="177"/>
      <c r="Q84" s="177"/>
      <c r="R84" s="177"/>
      <c r="S84" s="177"/>
      <c r="T84" s="177"/>
      <c r="U84" s="177"/>
      <c r="V84" s="177"/>
      <c r="W84" s="177"/>
      <c r="X84" s="177"/>
      <c r="Y84" s="177"/>
      <c r="Z84" s="177"/>
      <c r="AA84" s="177"/>
      <c r="AB84" s="177"/>
      <c r="AC84" s="177"/>
      <c r="AD84" s="177"/>
      <c r="AE84" s="177"/>
      <c r="AF84" s="177"/>
      <c r="AG84" s="177"/>
      <c r="AH84" s="177"/>
      <c r="AI84" s="177"/>
      <c r="AJ84" s="177"/>
      <c r="AK84" s="177"/>
      <c r="AL84" s="177"/>
      <c r="AM84" s="177"/>
      <c r="AN84" s="177"/>
      <c r="AO84" s="177"/>
      <c r="AP84" s="177"/>
      <c r="AQ84" s="177"/>
      <c r="AR84" s="177"/>
      <c r="AS84" s="177"/>
      <c r="AT84" s="177"/>
      <c r="AU84" s="177"/>
      <c r="AV84" s="177"/>
      <c r="AW84" s="177"/>
      <c r="AX84" s="177"/>
      <c r="AY84" s="177"/>
      <c r="AZ84" s="87"/>
      <c r="BA84" s="87"/>
      <c r="BB84" s="87"/>
      <c r="BC84" s="87"/>
      <c r="BD84" s="87"/>
    </row>
    <row r="85" spans="1:64" customHeight="1" ht="12.75" hidden="true">
      <c r="A85" s="238"/>
      <c r="B85" s="238"/>
      <c r="C85" s="238" t="b">
        <f>IF(D85&gt;D84,D85,FALSE)</f>
        <v/>
      </c>
      <c r="D85" s="238">
        <f>D84+E85</f>
        <v>6</v>
      </c>
      <c r="E85" s="238">
        <f>IF(H88="X",1,0)</f>
        <v>0</v>
      </c>
      <c r="F85" s="88">
        <v>29</v>
      </c>
      <c r="G85" s="88">
        <f>DAIRYFREEZER!C249</f>
        <v>15</v>
      </c>
      <c r="H85" s="88">
        <f>DAIRYFREEZER!D249</f>
        <v/>
      </c>
      <c r="I85" s="90" t="s">
        <v>17</v>
      </c>
      <c r="J85" s="761" t="str">
        <f>DAIRYFREEZER!F243</f>
        <v>RANDOM AND FIXED WEIGHT CHEESE VERIFICATION: </v>
      </c>
      <c r="K85" s="240">
        <f>DAIRYFREEZER!G243</f>
        <v/>
      </c>
      <c r="L85" s="86" t="str">
        <f>IF(AND(K85=F85, K85=D85, K85=C85), "", "x")</f>
        <v>x</v>
      </c>
      <c r="M85" s="177"/>
      <c r="N85" s="177"/>
      <c r="O85" s="177"/>
      <c r="P85" s="177"/>
      <c r="Q85" s="177"/>
      <c r="R85" s="177"/>
      <c r="S85" s="177"/>
      <c r="T85" s="177"/>
      <c r="U85" s="177"/>
      <c r="V85" s="177"/>
      <c r="W85" s="177"/>
      <c r="X85" s="177"/>
      <c r="Y85" s="177"/>
      <c r="Z85" s="177"/>
      <c r="AA85" s="177"/>
      <c r="AB85" s="177"/>
      <c r="AC85" s="177"/>
      <c r="AD85" s="177"/>
      <c r="AE85" s="177"/>
      <c r="AF85" s="177"/>
      <c r="AG85" s="177"/>
      <c r="AH85" s="177"/>
      <c r="AI85" s="177"/>
      <c r="AJ85" s="177"/>
      <c r="AK85" s="177"/>
      <c r="AL85" s="177"/>
      <c r="AM85" s="177"/>
      <c r="AN85" s="177"/>
      <c r="AO85" s="177"/>
      <c r="AP85" s="177"/>
      <c r="AQ85" s="177"/>
      <c r="AR85" s="177"/>
      <c r="AS85" s="177"/>
      <c r="AT85" s="177"/>
      <c r="AU85" s="177"/>
      <c r="AV85" s="177"/>
      <c r="AW85" s="177"/>
      <c r="AX85" s="177"/>
      <c r="AY85" s="177"/>
      <c r="AZ85" s="87"/>
      <c r="BA85" s="87"/>
      <c r="BB85" s="87"/>
      <c r="BC85" s="87"/>
      <c r="BD85" s="87"/>
    </row>
    <row r="86" spans="1:64" customHeight="1" ht="12.75" hidden="true">
      <c r="A86" s="238"/>
      <c r="B86" s="238"/>
      <c r="C86" s="238" t="b">
        <f>IF(D86&gt;D85,D86,FALSE)</f>
        <v/>
      </c>
      <c r="D86" s="238">
        <f>D85+E86</f>
        <v>6</v>
      </c>
      <c r="E86" s="238">
        <f>IF(H89="X",1,0)</f>
        <v>0</v>
      </c>
      <c r="F86" s="88">
        <v>30</v>
      </c>
      <c r="G86" s="88">
        <f>DAIRYFREEZER!C256</f>
        <v>20</v>
      </c>
      <c r="H86" s="88">
        <f>DAIRYFREEZER!D256</f>
        <v/>
      </c>
      <c r="I86" s="90" t="s">
        <v>17</v>
      </c>
      <c r="J86" s="761" t="str">
        <f>DAIRYFREEZER!F250</f>
        <v>HIGH SHRINK WEIGHT VERIFICATION - RW CHEESE</v>
      </c>
      <c r="K86" s="240">
        <f>DAIRYFREEZER!G250</f>
        <v/>
      </c>
      <c r="L86" s="86" t="str">
        <f>IF(AND(K86=F86, K86=D86, K86=C86), "", "x")</f>
        <v>x</v>
      </c>
      <c r="M86" s="177"/>
      <c r="N86" s="177"/>
      <c r="O86" s="177"/>
      <c r="P86" s="177"/>
      <c r="Q86" s="177"/>
      <c r="R86" s="177"/>
      <c r="S86" s="177"/>
      <c r="T86" s="177"/>
      <c r="U86" s="177"/>
      <c r="V86" s="177"/>
      <c r="W86" s="177"/>
      <c r="X86" s="177"/>
      <c r="Y86" s="177"/>
      <c r="Z86" s="177"/>
      <c r="AA86" s="177"/>
      <c r="AB86" s="177"/>
      <c r="AC86" s="177"/>
      <c r="AD86" s="177"/>
      <c r="AE86" s="177"/>
      <c r="AF86" s="177"/>
      <c r="AG86" s="177"/>
      <c r="AH86" s="177"/>
      <c r="AI86" s="177"/>
      <c r="AJ86" s="177"/>
      <c r="AK86" s="177"/>
      <c r="AL86" s="177"/>
      <c r="AM86" s="177"/>
      <c r="AN86" s="177"/>
      <c r="AO86" s="177"/>
      <c r="AP86" s="177"/>
      <c r="AQ86" s="177"/>
      <c r="AR86" s="177"/>
      <c r="AS86" s="177"/>
      <c r="AT86" s="177"/>
      <c r="AU86" s="177"/>
      <c r="AV86" s="177"/>
      <c r="AW86" s="177"/>
      <c r="AX86" s="177"/>
      <c r="AY86" s="177"/>
      <c r="AZ86" s="87"/>
      <c r="BA86" s="87"/>
      <c r="BB86" s="87"/>
      <c r="BC86" s="87"/>
      <c r="BD86" s="87"/>
    </row>
    <row r="87" spans="1:64" customHeight="1" ht="12.75" hidden="true">
      <c r="A87" s="238"/>
      <c r="B87" s="238"/>
      <c r="C87" s="238" t="b">
        <f>IF(D87&gt;D86,D87,FALSE)</f>
        <v/>
      </c>
      <c r="D87" s="238">
        <f>D86+E87</f>
        <v>6</v>
      </c>
      <c r="E87" s="238">
        <f>IF(H90="X",1,0)</f>
        <v>0</v>
      </c>
      <c r="F87" s="88">
        <v>31</v>
      </c>
      <c r="G87" s="88">
        <f>DAIRYFREEZER!C260</f>
        <v>4</v>
      </c>
      <c r="H87" s="88">
        <f>DAIRYFREEZER!D260</f>
        <v/>
      </c>
      <c r="I87" s="90" t="s">
        <v>17</v>
      </c>
      <c r="J87" s="761" t="str">
        <f>DAIRYFREEZER!F257</f>
        <v>SALE POSTERS</v>
      </c>
      <c r="K87" s="240">
        <f>DAIRYFREEZER!G257</f>
        <v/>
      </c>
      <c r="L87" s="86" t="str">
        <f>IF(AND(K87=F87, K87=D87, K87=C87), "", "x")</f>
        <v>x</v>
      </c>
      <c r="M87" s="177"/>
      <c r="N87" s="177"/>
      <c r="O87" s="177"/>
      <c r="P87" s="177"/>
      <c r="Q87" s="177"/>
      <c r="R87" s="177"/>
      <c r="S87" s="177"/>
      <c r="T87" s="177"/>
      <c r="U87" s="177"/>
      <c r="V87" s="177"/>
      <c r="W87" s="177"/>
      <c r="X87" s="177"/>
      <c r="Y87" s="177"/>
      <c r="Z87" s="177"/>
      <c r="AA87" s="177"/>
      <c r="AB87" s="177"/>
      <c r="AC87" s="177"/>
      <c r="AD87" s="177"/>
      <c r="AE87" s="177"/>
      <c r="AF87" s="177"/>
      <c r="AG87" s="177"/>
      <c r="AH87" s="177"/>
      <c r="AI87" s="177"/>
      <c r="AJ87" s="177"/>
      <c r="AK87" s="177"/>
      <c r="AL87" s="177"/>
      <c r="AM87" s="177"/>
      <c r="AN87" s="177"/>
      <c r="AO87" s="177"/>
      <c r="AP87" s="177"/>
      <c r="AQ87" s="177"/>
      <c r="AR87" s="177"/>
      <c r="AS87" s="177"/>
      <c r="AT87" s="177"/>
      <c r="AU87" s="177"/>
      <c r="AV87" s="177"/>
      <c r="AW87" s="177"/>
      <c r="AX87" s="177"/>
      <c r="AY87" s="177"/>
      <c r="AZ87" s="87"/>
      <c r="BA87" s="87"/>
      <c r="BB87" s="87"/>
      <c r="BC87" s="87"/>
      <c r="BD87" s="87"/>
    </row>
    <row r="88" spans="1:64" customHeight="1" ht="12.75" hidden="true">
      <c r="A88" s="238"/>
      <c r="B88" s="238"/>
      <c r="C88" s="238" t="b">
        <f>IF(D88&gt;D87,D88,FALSE)</f>
        <v/>
      </c>
      <c r="D88" s="238">
        <f>D87+E88</f>
        <v>6</v>
      </c>
      <c r="E88" s="238">
        <f>IF(H91="X",1,0)</f>
        <v>0</v>
      </c>
      <c r="F88" s="88">
        <v>32</v>
      </c>
      <c r="G88" s="88">
        <f>DAIRYFREEZER!C266</f>
        <v>20</v>
      </c>
      <c r="H88" s="88">
        <f>DAIRYFREEZER!D266</f>
        <v/>
      </c>
      <c r="I88" s="90" t="s">
        <v>17</v>
      </c>
      <c r="J88" s="761" t="str">
        <f>DAIRYFREEZER!F261</f>
        <v>COMPUTER GENERATED SIGNS</v>
      </c>
      <c r="K88" s="240">
        <f>DAIRYFREEZER!G261</f>
        <v/>
      </c>
      <c r="L88" s="86" t="str">
        <f>IF(AND(K88=F88, K88=D88, K88=C88), "", "x")</f>
        <v>x</v>
      </c>
      <c r="M88" s="177"/>
      <c r="N88" s="177"/>
      <c r="O88" s="177"/>
      <c r="P88" s="177"/>
      <c r="Q88" s="177"/>
      <c r="R88" s="177"/>
      <c r="S88" s="177"/>
      <c r="T88" s="177"/>
      <c r="U88" s="177"/>
      <c r="V88" s="177"/>
      <c r="W88" s="177"/>
      <c r="X88" s="177"/>
      <c r="Y88" s="177"/>
      <c r="Z88" s="177"/>
      <c r="AA88" s="177"/>
      <c r="AB88" s="177"/>
      <c r="AC88" s="177"/>
      <c r="AD88" s="177"/>
      <c r="AE88" s="177"/>
      <c r="AF88" s="177"/>
      <c r="AG88" s="177"/>
      <c r="AH88" s="177"/>
      <c r="AI88" s="177"/>
      <c r="AJ88" s="177"/>
      <c r="AK88" s="177"/>
      <c r="AL88" s="177"/>
      <c r="AM88" s="177"/>
      <c r="AN88" s="177"/>
      <c r="AO88" s="177"/>
      <c r="AP88" s="177"/>
      <c r="AQ88" s="177"/>
      <c r="AR88" s="177"/>
      <c r="AS88" s="177"/>
      <c r="AT88" s="177"/>
      <c r="AU88" s="177"/>
      <c r="AV88" s="177"/>
      <c r="AW88" s="177"/>
      <c r="AX88" s="177"/>
      <c r="AY88" s="177"/>
      <c r="AZ88" s="87"/>
      <c r="BA88" s="87"/>
      <c r="BB88" s="87"/>
      <c r="BC88" s="87"/>
      <c r="BD88" s="87"/>
    </row>
    <row r="89" spans="1:64" customHeight="1" ht="12.75" hidden="true">
      <c r="A89" s="238"/>
      <c r="B89" s="238"/>
      <c r="C89" s="238" t="b">
        <f>IF(D89&gt;D88,D89,FALSE)</f>
        <v/>
      </c>
      <c r="D89" s="238">
        <f>D88+E89</f>
        <v>6</v>
      </c>
      <c r="E89" s="238">
        <f>IF(H92="X",1,0)</f>
        <v>0</v>
      </c>
      <c r="F89" s="88">
        <v>33</v>
      </c>
      <c r="G89" s="88">
        <f>DAIRYFREEZER!C268</f>
        <v>6</v>
      </c>
      <c r="H89" s="88">
        <f>DAIRYFREEZER!D268</f>
        <v/>
      </c>
      <c r="I89" s="90" t="s">
        <v>17</v>
      </c>
      <c r="J89" s="761" t="str">
        <f>DAIRYFREEZER!F267</f>
        <v>SALES FLYER</v>
      </c>
      <c r="K89" s="240">
        <f>DAIRYFREEZER!G267</f>
        <v/>
      </c>
      <c r="L89" s="86" t="str">
        <f>IF(AND(K89=F89, K89=D89, K89=C89), "", "x")</f>
        <v>x</v>
      </c>
      <c r="M89" s="177"/>
      <c r="N89" s="177"/>
      <c r="O89" s="177"/>
      <c r="P89" s="177"/>
      <c r="Q89" s="177"/>
      <c r="R89" s="177"/>
      <c r="S89" s="177"/>
      <c r="T89" s="177"/>
      <c r="U89" s="177"/>
      <c r="V89" s="177"/>
      <c r="W89" s="177"/>
      <c r="X89" s="177"/>
      <c r="Y89" s="177"/>
      <c r="Z89" s="177"/>
      <c r="AA89" s="177"/>
      <c r="AB89" s="177"/>
      <c r="AC89" s="177"/>
      <c r="AD89" s="177"/>
      <c r="AE89" s="177"/>
      <c r="AF89" s="177"/>
      <c r="AG89" s="177"/>
      <c r="AH89" s="177"/>
      <c r="AI89" s="177"/>
      <c r="AJ89" s="177"/>
      <c r="AK89" s="177"/>
      <c r="AL89" s="177"/>
      <c r="AM89" s="177"/>
      <c r="AN89" s="177"/>
      <c r="AO89" s="177"/>
      <c r="AP89" s="177"/>
      <c r="AQ89" s="177"/>
      <c r="AR89" s="177"/>
      <c r="AS89" s="177"/>
      <c r="AT89" s="177"/>
      <c r="AU89" s="177"/>
      <c r="AV89" s="177"/>
      <c r="AW89" s="177"/>
      <c r="AX89" s="177"/>
      <c r="AY89" s="177"/>
      <c r="AZ89" s="87"/>
      <c r="BA89" s="87"/>
      <c r="BB89" s="87"/>
      <c r="BC89" s="87"/>
      <c r="BD89" s="87"/>
    </row>
    <row r="90" spans="1:64" customHeight="1" ht="12.75" hidden="true">
      <c r="A90" s="238"/>
      <c r="B90" s="238"/>
      <c r="C90" s="238" t="b">
        <f>IF(D90&gt;D89,D90,FALSE)</f>
        <v/>
      </c>
      <c r="D90" s="238">
        <f>D89+E90</f>
        <v>6</v>
      </c>
      <c r="E90" s="238">
        <f>IF(H93="X",1,0)</f>
        <v>0</v>
      </c>
      <c r="F90" s="88">
        <v>34</v>
      </c>
      <c r="G90" s="88">
        <f>DAIRYFREEZER!C272</f>
        <v>4</v>
      </c>
      <c r="H90" s="88" t="str">
        <f>DAIRYFREEZER!D272</f>
        <v>N/A</v>
      </c>
      <c r="I90" s="90" t="s">
        <v>17</v>
      </c>
      <c r="J90" s="761" t="str">
        <f>DAIRYFREEZER!F269</f>
        <v>HAND WRITTEN SIGNS (na if no handwritten signs)</v>
      </c>
      <c r="K90" s="240">
        <f>DAIRYFREEZER!G269</f>
        <v/>
      </c>
      <c r="L90" s="86" t="str">
        <f>IF(AND(K90=F90, K90=D90, K90=C90), "", "x")</f>
        <v>x</v>
      </c>
      <c r="M90" s="177"/>
      <c r="N90" s="177"/>
      <c r="O90" s="177"/>
      <c r="P90" s="177"/>
      <c r="Q90" s="177"/>
      <c r="R90" s="177"/>
      <c r="S90" s="177"/>
      <c r="T90" s="177"/>
      <c r="U90" s="177"/>
      <c r="V90" s="177"/>
      <c r="W90" s="177"/>
      <c r="X90" s="177"/>
      <c r="Y90" s="177"/>
      <c r="Z90" s="177"/>
      <c r="AA90" s="177"/>
      <c r="AB90" s="177"/>
      <c r="AC90" s="177"/>
      <c r="AD90" s="177"/>
      <c r="AE90" s="177"/>
      <c r="AF90" s="177"/>
      <c r="AG90" s="177"/>
      <c r="AH90" s="177"/>
      <c r="AI90" s="177"/>
      <c r="AJ90" s="177"/>
      <c r="AK90" s="177"/>
      <c r="AL90" s="177"/>
      <c r="AM90" s="177"/>
      <c r="AN90" s="177"/>
      <c r="AO90" s="177"/>
      <c r="AP90" s="177"/>
      <c r="AQ90" s="177"/>
      <c r="AR90" s="177"/>
      <c r="AS90" s="177"/>
      <c r="AT90" s="177"/>
      <c r="AU90" s="177"/>
      <c r="AV90" s="177"/>
      <c r="AW90" s="177"/>
      <c r="AX90" s="177"/>
      <c r="AY90" s="177"/>
      <c r="AZ90" s="87"/>
      <c r="BA90" s="87"/>
      <c r="BB90" s="87"/>
      <c r="BC90" s="87"/>
      <c r="BD90" s="87"/>
    </row>
    <row r="91" spans="1:64" customHeight="1" ht="12.75" hidden="true">
      <c r="A91" s="238"/>
      <c r="B91" s="238"/>
      <c r="C91" s="238" t="b">
        <f>IF(D91&gt;D90,D91,FALSE)</f>
        <v/>
      </c>
      <c r="D91" s="238">
        <f>D90+E91</f>
        <v>6</v>
      </c>
      <c r="E91" s="238">
        <f>IF(H94="X",1,0)</f>
        <v>0</v>
      </c>
      <c r="F91" s="88">
        <v>35</v>
      </c>
      <c r="G91" s="88">
        <f>DAIRYFREEZER!C279</f>
        <v>20</v>
      </c>
      <c r="H91" s="88">
        <f>DAIRYFREEZER!D279</f>
        <v/>
      </c>
      <c r="I91" s="90" t="s">
        <v>17</v>
      </c>
      <c r="J91" s="761" t="str">
        <f>DAIRYFREEZER!F273</f>
        <v>BLASTER LABELS/WEIGHT STICKERS</v>
      </c>
      <c r="K91" s="240">
        <f>DAIRYFREEZER!G273</f>
        <v/>
      </c>
      <c r="L91" s="86" t="str">
        <f>IF(AND(K91=F91, K91=D91, K91=C91), "", "x")</f>
        <v>x</v>
      </c>
      <c r="M91" s="177"/>
      <c r="N91" s="177"/>
      <c r="O91" s="177"/>
      <c r="P91" s="177"/>
      <c r="Q91" s="177"/>
      <c r="R91" s="177"/>
      <c r="S91" s="177"/>
      <c r="T91" s="177"/>
      <c r="U91" s="177"/>
      <c r="V91" s="177"/>
      <c r="W91" s="177"/>
      <c r="X91" s="177"/>
      <c r="Y91" s="177"/>
      <c r="Z91" s="177"/>
      <c r="AA91" s="177"/>
      <c r="AB91" s="177"/>
      <c r="AC91" s="177"/>
      <c r="AD91" s="177"/>
      <c r="AE91" s="177"/>
      <c r="AF91" s="177"/>
      <c r="AG91" s="177"/>
      <c r="AH91" s="177"/>
      <c r="AI91" s="177"/>
      <c r="AJ91" s="177"/>
      <c r="AK91" s="177"/>
      <c r="AL91" s="177"/>
      <c r="AM91" s="177"/>
      <c r="AN91" s="177"/>
      <c r="AO91" s="177"/>
      <c r="AP91" s="177"/>
      <c r="AQ91" s="177"/>
      <c r="AR91" s="177"/>
      <c r="AS91" s="177"/>
      <c r="AT91" s="177"/>
      <c r="AU91" s="177"/>
      <c r="AV91" s="177"/>
      <c r="AW91" s="177"/>
      <c r="AX91" s="177"/>
      <c r="AY91" s="177"/>
      <c r="AZ91" s="87"/>
      <c r="BA91" s="87"/>
      <c r="BB91" s="87"/>
      <c r="BC91" s="87"/>
      <c r="BD91" s="87"/>
    </row>
    <row r="92" spans="1:64" customHeight="1" ht="12.75" hidden="true">
      <c r="A92" s="238"/>
      <c r="B92" s="238"/>
      <c r="C92" s="238" t="b">
        <f>IF(D92&gt;D91,D92,FALSE)</f>
        <v/>
      </c>
      <c r="D92" s="238">
        <f>D91+E92</f>
        <v>6</v>
      </c>
      <c r="E92" s="238">
        <f>IF(H92="X",1,0)</f>
        <v>0</v>
      </c>
      <c r="F92" s="88">
        <v>36</v>
      </c>
      <c r="G92" s="88">
        <f>DAIRYFREEZER!C287</f>
        <v>4</v>
      </c>
      <c r="H92" s="88" t="str">
        <f>DAIRYFREEZER!D287</f>
        <v>N/A</v>
      </c>
      <c r="I92" s="90" t="s">
        <v>17</v>
      </c>
      <c r="J92" s="761" t="str">
        <f>DAIRYFREEZER!F280</f>
        <v>DEMOS OCCURING IN DEPARTMENT (na if no demo)</v>
      </c>
      <c r="K92" s="240">
        <f>DAIRYFREEZER!G280</f>
        <v/>
      </c>
      <c r="L92" s="86" t="str">
        <f>IF(AND(K92=F92, K92=D92, K92=C92), "", "x")</f>
        <v>x</v>
      </c>
      <c r="M92" s="177"/>
      <c r="N92" s="177"/>
      <c r="O92" s="177"/>
      <c r="P92" s="177"/>
      <c r="Q92" s="177"/>
      <c r="R92" s="177"/>
      <c r="S92" s="177"/>
      <c r="T92" s="177"/>
      <c r="U92" s="177"/>
      <c r="V92" s="177"/>
      <c r="W92" s="177"/>
      <c r="X92" s="177"/>
      <c r="Y92" s="177"/>
      <c r="Z92" s="177"/>
      <c r="AA92" s="177"/>
      <c r="AB92" s="177"/>
      <c r="AC92" s="177"/>
      <c r="AD92" s="177"/>
      <c r="AE92" s="177"/>
      <c r="AF92" s="177"/>
      <c r="AG92" s="177"/>
      <c r="AH92" s="177"/>
      <c r="AI92" s="177"/>
      <c r="AJ92" s="177"/>
      <c r="AK92" s="177"/>
      <c r="AL92" s="177"/>
      <c r="AM92" s="177"/>
      <c r="AN92" s="177"/>
      <c r="AO92" s="177"/>
      <c r="AP92" s="177"/>
      <c r="AQ92" s="177"/>
      <c r="AR92" s="177"/>
      <c r="AS92" s="177"/>
      <c r="AT92" s="177"/>
      <c r="AU92" s="177"/>
      <c r="AV92" s="177"/>
      <c r="AW92" s="177"/>
      <c r="AX92" s="177"/>
      <c r="AY92" s="177"/>
      <c r="AZ92" s="87"/>
      <c r="BA92" s="87"/>
      <c r="BB92" s="87"/>
      <c r="BC92" s="87"/>
      <c r="BD92" s="87"/>
    </row>
    <row r="93" spans="1:64" customHeight="1" ht="12.75" hidden="true">
      <c r="A93" s="238"/>
      <c r="B93" s="238"/>
      <c r="C93" s="238" t="b">
        <f>IF(D93&gt;D92,D93,FALSE)</f>
        <v/>
      </c>
      <c r="D93" s="238">
        <f>D92+E93</f>
        <v>6</v>
      </c>
      <c r="E93" s="238">
        <f>IF(H93="X",1,0)</f>
        <v>0</v>
      </c>
      <c r="F93" s="88">
        <v>37</v>
      </c>
      <c r="G93" s="88">
        <f>DAIRYFREEZER!C297</f>
        <v>6</v>
      </c>
      <c r="H93" s="88">
        <f>DAIRYFREEZER!D297</f>
        <v/>
      </c>
      <c r="I93" s="90" t="s">
        <v>17</v>
      </c>
      <c r="J93" s="761" t="str">
        <f>DAIRYFREEZER!F294</f>
        <v>DAIRY/FREEZER SELF-AUDIT REVIEW</v>
      </c>
      <c r="K93" s="240">
        <f>DAIRYFREEZER!G294</f>
        <v/>
      </c>
      <c r="L93" s="86" t="str">
        <f>IF(AND(K93=F93, K93=D93, K93=C93), "", "x")</f>
        <v>x</v>
      </c>
      <c r="M93" s="177"/>
      <c r="N93" s="177"/>
      <c r="O93" s="177"/>
      <c r="P93" s="177"/>
      <c r="Q93" s="177"/>
      <c r="R93" s="177"/>
      <c r="S93" s="177"/>
      <c r="T93" s="177"/>
      <c r="U93" s="177"/>
      <c r="V93" s="177"/>
      <c r="W93" s="177"/>
      <c r="X93" s="177"/>
      <c r="Y93" s="177"/>
      <c r="Z93" s="177"/>
      <c r="AA93" s="177"/>
      <c r="AB93" s="177"/>
      <c r="AC93" s="177"/>
      <c r="AD93" s="177"/>
      <c r="AE93" s="177"/>
      <c r="AF93" s="177"/>
      <c r="AG93" s="177"/>
      <c r="AH93" s="177"/>
      <c r="AI93" s="177"/>
      <c r="AJ93" s="177"/>
      <c r="AK93" s="177"/>
      <c r="AL93" s="177"/>
      <c r="AM93" s="177"/>
      <c r="AN93" s="177"/>
      <c r="AO93" s="177"/>
      <c r="AP93" s="177"/>
      <c r="AQ93" s="177"/>
      <c r="AR93" s="177"/>
      <c r="AS93" s="177"/>
      <c r="AT93" s="177"/>
      <c r="AU93" s="177"/>
      <c r="AV93" s="177"/>
      <c r="AW93" s="177"/>
      <c r="AX93" s="177"/>
      <c r="AY93" s="177"/>
      <c r="AZ93" s="87"/>
      <c r="BA93" s="87"/>
      <c r="BB93" s="87"/>
      <c r="BC93" s="87"/>
      <c r="BD93" s="87"/>
    </row>
    <row r="94" spans="1:64" customHeight="1" ht="12.75" hidden="true">
      <c r="A94" s="238"/>
      <c r="B94" s="238"/>
      <c r="C94" s="238" t="b">
        <f>IF(D94&gt;D93,D94,FALSE)</f>
        <v/>
      </c>
      <c r="D94" s="238">
        <f>D93+E94</f>
        <v>6</v>
      </c>
      <c r="E94" s="238">
        <f>IF(H94="X",1,0)</f>
        <v>0</v>
      </c>
      <c r="F94" s="88">
        <v>38</v>
      </c>
      <c r="G94" s="88">
        <f>DAIRYFREEZER!C301</f>
        <v>10</v>
      </c>
      <c r="H94" s="88">
        <f>DAIRYFREEZER!D301</f>
        <v/>
      </c>
      <c r="I94" s="90" t="s">
        <v>17</v>
      </c>
      <c r="J94" s="761" t="str">
        <f>DAIRYFREEZER!F298</f>
        <v>DEPARTMENT SAFETY</v>
      </c>
      <c r="K94" s="240">
        <f>DAIRYFREEZER!G298</f>
        <v/>
      </c>
      <c r="L94" s="86" t="str">
        <f>IF(AND(K94=F94, K94=D94, K94=C94), "", "x")</f>
        <v>x</v>
      </c>
      <c r="M94" s="177"/>
      <c r="N94" s="177"/>
      <c r="T94" s="177"/>
      <c r="U94" s="177"/>
      <c r="V94" s="177"/>
      <c r="W94" s="177"/>
      <c r="X94" s="177"/>
      <c r="Y94" s="177"/>
      <c r="Z94" s="177"/>
      <c r="AA94" s="177"/>
      <c r="AB94" s="177"/>
      <c r="AC94" s="177"/>
      <c r="AD94" s="177"/>
      <c r="AE94" s="177"/>
      <c r="AF94" s="177"/>
      <c r="AG94" s="177"/>
      <c r="AH94" s="177"/>
      <c r="AI94" s="177"/>
      <c r="AJ94" s="177"/>
      <c r="AK94" s="177"/>
      <c r="AL94" s="177"/>
      <c r="AM94" s="177"/>
      <c r="AN94" s="177"/>
      <c r="AO94" s="177"/>
      <c r="AP94" s="177"/>
      <c r="AQ94" s="177"/>
      <c r="AR94" s="177"/>
      <c r="AS94" s="177"/>
      <c r="AT94" s="177"/>
      <c r="AU94" s="177"/>
      <c r="AV94" s="177"/>
      <c r="AW94" s="177"/>
      <c r="AX94" s="177"/>
      <c r="AY94" s="177"/>
      <c r="AZ94" s="87"/>
      <c r="BA94" s="87"/>
      <c r="BB94" s="87"/>
      <c r="BC94" s="87"/>
      <c r="BD94" s="87"/>
    </row>
    <row r="95" spans="1:64" customHeight="1" ht="12.75" hidden="true">
      <c r="A95" s="238"/>
      <c r="B95" s="238"/>
      <c r="C95" s="238" t="b">
        <f>IF(D95&gt;D94,D95,FALSE)</f>
        <v/>
      </c>
      <c r="D95" s="238">
        <f>D94+E95</f>
        <v>6</v>
      </c>
      <c r="E95" s="238">
        <f>IF(H95="X",1,0)</f>
        <v>0</v>
      </c>
      <c r="F95" s="88">
        <v>39</v>
      </c>
      <c r="G95" s="88">
        <f>DAIRYFREEZER!C304</f>
        <v>6</v>
      </c>
      <c r="H95" s="88">
        <f>DAIRYFREEZER!D304</f>
        <v/>
      </c>
      <c r="I95" s="90" t="s">
        <v>17</v>
      </c>
      <c r="J95" s="761" t="str">
        <f>DAIRYFREEZER!F302</f>
        <v>ASSISTANT DEPARTMENT MGR/NUMBER 2</v>
      </c>
      <c r="K95" s="240">
        <f>DAIRYFREEZER!G302</f>
        <v/>
      </c>
      <c r="L95" s="86" t="str">
        <f>IF(AND(K95=F95, K95=D95, K95=C95), "", "x")</f>
        <v>x</v>
      </c>
      <c r="M95" s="177"/>
      <c r="N95" s="177"/>
      <c r="O95" s="177"/>
      <c r="P95" s="177"/>
      <c r="Q95" s="177"/>
      <c r="R95" s="177"/>
      <c r="S95" s="177"/>
      <c r="T95" s="177"/>
      <c r="U95" s="177"/>
      <c r="V95" s="177"/>
      <c r="W95" s="177"/>
      <c r="X95" s="177"/>
      <c r="Y95" s="177"/>
      <c r="Z95" s="177"/>
      <c r="AA95" s="177"/>
      <c r="AB95" s="177"/>
      <c r="AC95" s="177"/>
      <c r="AD95" s="177"/>
      <c r="AE95" s="177"/>
      <c r="AF95" s="177"/>
      <c r="AG95" s="177"/>
      <c r="AH95" s="177"/>
      <c r="AI95" s="177"/>
      <c r="AJ95" s="177"/>
      <c r="AK95" s="177"/>
      <c r="AL95" s="177"/>
      <c r="AM95" s="177"/>
      <c r="AN95" s="177"/>
      <c r="AO95" s="177"/>
      <c r="AP95" s="177"/>
      <c r="AQ95" s="177"/>
      <c r="AR95" s="177"/>
      <c r="AS95" s="177"/>
      <c r="AT95" s="177"/>
      <c r="AU95" s="177"/>
      <c r="AV95" s="177"/>
      <c r="AW95" s="177"/>
      <c r="AX95" s="177"/>
      <c r="AY95" s="177"/>
      <c r="AZ95" s="87"/>
      <c r="BA95" s="87"/>
      <c r="BB95" s="87"/>
      <c r="BC95" s="87"/>
      <c r="BD95" s="87"/>
    </row>
    <row r="96" spans="1:64" customHeight="1" ht="12.75" hidden="true">
      <c r="A96" s="238"/>
      <c r="B96" s="238"/>
      <c r="C96" s="238" t="b">
        <f>IF(D96&gt;D95,D96,FALSE)</f>
        <v/>
      </c>
      <c r="D96" s="238">
        <f>D95+E96</f>
        <v>6</v>
      </c>
      <c r="E96" s="238">
        <f>IF(H96="X",1,0)</f>
        <v>0</v>
      </c>
      <c r="F96" s="88">
        <v>40</v>
      </c>
      <c r="G96" s="88">
        <f>DAIRYFREEZER!C308</f>
        <v>20</v>
      </c>
      <c r="H96" s="88">
        <f>DAIRYFREEZER!D308</f>
        <v/>
      </c>
      <c r="I96" s="90" t="s">
        <v>17</v>
      </c>
      <c r="J96" s="761" t="str">
        <f>DAIRYFREEZER!F305</f>
        <v>10 FOOT RULE</v>
      </c>
      <c r="K96" s="240">
        <f>DAIRYFREEZER!G305</f>
        <v/>
      </c>
      <c r="L96" s="86" t="str">
        <f>IF(AND(K96=F96, K96=D96, K96=C96), "", "x")</f>
        <v>x</v>
      </c>
      <c r="M96" s="177"/>
      <c r="N96" s="177"/>
      <c r="O96" s="177"/>
      <c r="P96" s="177"/>
      <c r="V96" s="177"/>
      <c r="W96" s="177"/>
      <c r="X96" s="177"/>
      <c r="Y96" s="177"/>
      <c r="Z96" s="177"/>
      <c r="AA96" s="177"/>
      <c r="AB96" s="177"/>
      <c r="AC96" s="177"/>
      <c r="AD96" s="177"/>
      <c r="AE96" s="177"/>
      <c r="AF96" s="177"/>
      <c r="AG96" s="177"/>
      <c r="AH96" s="177"/>
      <c r="AI96" s="177"/>
      <c r="AJ96" s="177"/>
      <c r="AK96" s="177"/>
      <c r="AL96" s="177"/>
      <c r="AM96" s="177"/>
      <c r="AN96" s="177"/>
      <c r="AO96" s="177"/>
      <c r="AP96" s="177"/>
      <c r="AQ96" s="177"/>
      <c r="AR96" s="177"/>
      <c r="AS96" s="177"/>
      <c r="AT96" s="177"/>
      <c r="AU96" s="177"/>
      <c r="AV96" s="177"/>
      <c r="AW96" s="177"/>
      <c r="AX96" s="177"/>
      <c r="AY96" s="177"/>
      <c r="AZ96" s="87"/>
      <c r="BA96" s="87"/>
      <c r="BB96" s="87"/>
      <c r="BC96" s="87"/>
      <c r="BD96" s="87"/>
    </row>
    <row r="97" spans="1:64" customHeight="1" ht="12.75" hidden="true">
      <c r="A97" s="238"/>
      <c r="B97" s="238"/>
      <c r="C97" s="238" t="b">
        <f>IF(D97&gt;D96,D97,FALSE)</f>
        <v/>
      </c>
      <c r="D97" s="238">
        <f>D96+E97</f>
        <v>6</v>
      </c>
      <c r="E97" s="238">
        <f>IF(H97="X",1,0)</f>
        <v>0</v>
      </c>
      <c r="F97" s="88">
        <v>1</v>
      </c>
      <c r="G97" s="88">
        <f>FLOOR!C14</f>
        <v>15</v>
      </c>
      <c r="H97" s="88" t="str">
        <f>FLOOR!D14</f>
        <v> </v>
      </c>
      <c r="I97" s="90" t="s">
        <v>18</v>
      </c>
      <c r="J97" s="761" t="str">
        <f>FLOOR!F9</f>
        <v>SODA JUICES AND BEVERAGES</v>
      </c>
      <c r="K97" s="240">
        <f>FLOOR!G9</f>
        <v/>
      </c>
      <c r="L97" s="86" t="str">
        <f>IF(AND(K97=F97, K97=D97, K97=C97), "", "x")</f>
        <v>x</v>
      </c>
      <c r="M97" s="177"/>
      <c r="N97" s="177"/>
      <c r="O97" s="177"/>
      <c r="P97" s="177"/>
      <c r="Q97" s="177"/>
      <c r="R97" s="177"/>
      <c r="S97" s="177"/>
      <c r="T97" s="177"/>
      <c r="U97" s="177"/>
      <c r="V97" s="177"/>
      <c r="W97" s="177"/>
      <c r="X97" s="177"/>
      <c r="Y97" s="177"/>
      <c r="Z97" s="177"/>
      <c r="AA97" s="177"/>
      <c r="AB97" s="177"/>
      <c r="AC97" s="177"/>
      <c r="AD97" s="177"/>
      <c r="AE97" s="177"/>
      <c r="AF97" s="177"/>
      <c r="AG97" s="177"/>
      <c r="AH97" s="177"/>
      <c r="AI97" s="177"/>
      <c r="AJ97" s="177"/>
      <c r="AK97" s="177"/>
      <c r="AL97" s="177"/>
      <c r="AM97" s="177"/>
      <c r="AN97" s="177"/>
      <c r="AO97" s="177"/>
      <c r="AP97" s="177"/>
      <c r="AQ97" s="177"/>
      <c r="AR97" s="177"/>
      <c r="AS97" s="177"/>
      <c r="AT97" s="177"/>
      <c r="AU97" s="177"/>
      <c r="AV97" s="177"/>
      <c r="AW97" s="177"/>
      <c r="AX97" s="177"/>
      <c r="AY97" s="177"/>
      <c r="AZ97" s="87"/>
      <c r="BA97" s="87"/>
      <c r="BB97" s="87"/>
      <c r="BC97" s="87"/>
      <c r="BD97" s="87"/>
    </row>
    <row r="98" spans="1:64" customHeight="1" ht="12.75" hidden="true">
      <c r="A98" s="238"/>
      <c r="B98" s="238"/>
      <c r="C98" s="238" t="b">
        <f>IF(D98&gt;D97,D98,FALSE)</f>
        <v/>
      </c>
      <c r="D98" s="238">
        <f>D97+E98</f>
        <v>6</v>
      </c>
      <c r="E98" s="238">
        <f>IF(H98="X",1,0)</f>
        <v>0</v>
      </c>
      <c r="F98" s="88">
        <v>2</v>
      </c>
      <c r="G98" s="88">
        <f>FLOOR!C20</f>
        <v>15</v>
      </c>
      <c r="H98" s="88" t="str">
        <f>FLOOR!D20</f>
        <v> </v>
      </c>
      <c r="I98" s="90" t="s">
        <v>18</v>
      </c>
      <c r="J98" s="761" t="str">
        <f>FLOOR!F15</f>
        <v>SALAD DRESSINGS, SAUCES AND CONDIMENTS</v>
      </c>
      <c r="K98" s="240">
        <f>FLOOR!G15</f>
        <v/>
      </c>
      <c r="L98" s="86" t="str">
        <f>IF(AND(K98=F98, K98=D98, K98=C98), "", "x")</f>
        <v>x</v>
      </c>
      <c r="M98" s="177"/>
      <c r="N98" s="177"/>
      <c r="O98" s="177"/>
      <c r="P98" s="177"/>
      <c r="Q98" s="177"/>
      <c r="R98" s="177"/>
      <c r="S98" s="177"/>
      <c r="T98" s="177"/>
      <c r="U98" s="177"/>
      <c r="V98" s="177"/>
      <c r="W98" s="177"/>
      <c r="X98" s="177"/>
      <c r="Y98" s="177"/>
      <c r="Z98" s="177"/>
      <c r="AA98" s="177"/>
      <c r="AB98" s="177"/>
      <c r="AC98" s="177"/>
      <c r="AD98" s="177"/>
      <c r="AE98" s="177"/>
      <c r="AF98" s="177"/>
      <c r="AG98" s="177"/>
      <c r="AH98" s="177"/>
      <c r="AI98" s="177"/>
      <c r="AJ98" s="177"/>
      <c r="AK98" s="177"/>
      <c r="AL98" s="177"/>
      <c r="AM98" s="177"/>
      <c r="AN98" s="177"/>
      <c r="AO98" s="177"/>
      <c r="AP98" s="177"/>
      <c r="AQ98" s="177"/>
      <c r="AR98" s="177"/>
      <c r="AS98" s="177"/>
      <c r="AT98" s="177"/>
      <c r="AU98" s="177"/>
      <c r="AV98" s="177"/>
      <c r="AW98" s="177"/>
      <c r="AX98" s="177"/>
      <c r="AY98" s="177"/>
      <c r="AZ98" s="87"/>
      <c r="BA98" s="87"/>
      <c r="BB98" s="87"/>
      <c r="BC98" s="87"/>
      <c r="BD98" s="87"/>
    </row>
    <row r="99" spans="1:64" customHeight="1" ht="12.75" hidden="true">
      <c r="A99" s="238"/>
      <c r="B99" s="238"/>
      <c r="C99" s="238" t="b">
        <f>IF(D99&gt;D98,D99,FALSE)</f>
        <v/>
      </c>
      <c r="D99" s="238">
        <f>D98+E99</f>
        <v>6</v>
      </c>
      <c r="E99" s="238">
        <f>IF(H99="X",1,0)</f>
        <v>0</v>
      </c>
      <c r="F99" s="88">
        <v>3</v>
      </c>
      <c r="G99" s="88">
        <f>FLOOR!C32</f>
        <v>15</v>
      </c>
      <c r="H99" s="88" t="str">
        <f>FLOOR!D26</f>
        <v> </v>
      </c>
      <c r="I99" s="90" t="s">
        <v>18</v>
      </c>
      <c r="J99" s="761" t="str">
        <f>FLOOR!F21</f>
        <v>SUGAR FLOUR AND CAKE MIXES</v>
      </c>
      <c r="K99" s="240">
        <f>FLOOR!G21</f>
        <v/>
      </c>
      <c r="L99" s="86" t="str">
        <f>IF(AND(K99=F99, K99=D99, K99=C99), "", "x")</f>
        <v>x</v>
      </c>
      <c r="M99" s="177"/>
      <c r="N99" s="177"/>
      <c r="O99" s="177"/>
      <c r="P99" s="177"/>
      <c r="Q99" s="177"/>
      <c r="R99" s="177"/>
      <c r="S99" s="177"/>
      <c r="T99" s="177"/>
      <c r="U99" s="177"/>
      <c r="V99" s="177"/>
      <c r="W99" s="177"/>
      <c r="X99" s="177"/>
      <c r="Y99" s="177"/>
      <c r="Z99" s="177"/>
      <c r="AA99" s="177"/>
      <c r="AB99" s="177"/>
      <c r="AC99" s="177"/>
      <c r="AD99" s="177"/>
      <c r="AE99" s="177"/>
      <c r="AF99" s="177"/>
      <c r="AG99" s="177"/>
      <c r="AH99" s="177"/>
      <c r="AI99" s="177"/>
      <c r="AJ99" s="177"/>
      <c r="AK99" s="177"/>
      <c r="AL99" s="177"/>
      <c r="AM99" s="177"/>
      <c r="AN99" s="177"/>
      <c r="AO99" s="177"/>
      <c r="AP99" s="177"/>
      <c r="AQ99" s="177"/>
      <c r="AR99" s="177"/>
      <c r="AS99" s="177"/>
      <c r="AT99" s="177"/>
      <c r="AU99" s="177"/>
      <c r="AV99" s="177"/>
      <c r="AW99" s="177"/>
      <c r="AX99" s="177"/>
      <c r="AY99" s="177"/>
      <c r="AZ99" s="87"/>
      <c r="BA99" s="87"/>
      <c r="BB99" s="87"/>
      <c r="BC99" s="87"/>
      <c r="BD99" s="87"/>
    </row>
    <row r="100" spans="1:64" customHeight="1" ht="12.75" hidden="true">
      <c r="A100" s="238"/>
      <c r="B100" s="238"/>
      <c r="C100" s="238" t="b">
        <f>IF(D100&gt;D99,D100,FALSE)</f>
        <v/>
      </c>
      <c r="D100" s="238">
        <f>D99+E100</f>
        <v>6</v>
      </c>
      <c r="E100" s="238">
        <f>IF(H100="X",1,0)</f>
        <v>0</v>
      </c>
      <c r="F100" s="88">
        <v>4</v>
      </c>
      <c r="G100" s="88">
        <f>FLOOR!C38</f>
        <v>15</v>
      </c>
      <c r="H100" s="88" t="str">
        <f>FLOOR!D32</f>
        <v> </v>
      </c>
      <c r="I100" s="90" t="s">
        <v>18</v>
      </c>
      <c r="J100" s="761" t="str">
        <f>FLOOR!F27</f>
        <v>CANDY, NUTS, SNACKS, CHIPS (All DSD except Bread)</v>
      </c>
      <c r="K100" s="240">
        <f>FLOOR!G27</f>
        <v/>
      </c>
      <c r="L100" s="86" t="str">
        <f>IF(AND(K100=F100, K100=D100, K100=C100), "", "x")</f>
        <v>x</v>
      </c>
      <c r="M100" s="177"/>
      <c r="N100" s="177"/>
      <c r="O100" s="177"/>
      <c r="P100" s="177"/>
      <c r="Q100" s="177"/>
      <c r="R100" s="177"/>
      <c r="S100" s="177"/>
      <c r="T100" s="177"/>
      <c r="U100" s="177"/>
      <c r="V100" s="177"/>
      <c r="W100" s="177"/>
      <c r="X100" s="177"/>
      <c r="Y100" s="177"/>
      <c r="Z100" s="177"/>
      <c r="AA100" s="177"/>
      <c r="AB100" s="177"/>
      <c r="AC100" s="177"/>
      <c r="AD100" s="177"/>
      <c r="AE100" s="177"/>
      <c r="AF100" s="177"/>
      <c r="AG100" s="177"/>
      <c r="AH100" s="177"/>
      <c r="AI100" s="177"/>
      <c r="AJ100" s="177"/>
      <c r="AK100" s="177"/>
      <c r="AL100" s="177"/>
      <c r="AM100" s="177"/>
      <c r="AN100" s="177"/>
      <c r="AO100" s="177"/>
      <c r="AP100" s="177"/>
      <c r="AQ100" s="177"/>
      <c r="AR100" s="177"/>
      <c r="AS100" s="177"/>
      <c r="AT100" s="177"/>
      <c r="AU100" s="177"/>
      <c r="AV100" s="177"/>
      <c r="AW100" s="177"/>
      <c r="AX100" s="177"/>
      <c r="AY100" s="177"/>
      <c r="AZ100" s="87"/>
      <c r="BA100" s="87"/>
      <c r="BB100" s="87"/>
      <c r="BC100" s="87"/>
      <c r="BD100" s="87"/>
    </row>
    <row r="101" spans="1:64" customHeight="1" ht="12.75" hidden="true">
      <c r="A101" s="238"/>
      <c r="B101" s="238"/>
      <c r="C101" s="238" t="b">
        <f>IF(D101&gt;D100,D101,FALSE)</f>
        <v/>
      </c>
      <c r="D101" s="238">
        <f>D100+E101</f>
        <v>6</v>
      </c>
      <c r="E101" s="238">
        <f>IF(H101="X",1,0)</f>
        <v>0</v>
      </c>
      <c r="F101" s="88">
        <v>5</v>
      </c>
      <c r="G101" s="88">
        <f>FLOOR!C38</f>
        <v>15</v>
      </c>
      <c r="H101" s="88" t="str">
        <f>FLOOR!D38</f>
        <v> </v>
      </c>
      <c r="I101" s="90" t="s">
        <v>18</v>
      </c>
      <c r="J101" s="761" t="str">
        <f>FLOOR!F33</f>
        <v>ALL OTHER PRODUCT NOT SPECIFIED ABOVE</v>
      </c>
      <c r="K101" s="240">
        <f>FLOOR!G33</f>
        <v/>
      </c>
      <c r="L101" s="86" t="str">
        <f>IF(AND(K101=F101, K101=D101, K101=C101), "", "x")</f>
        <v>x</v>
      </c>
      <c r="M101" s="177"/>
      <c r="N101" s="177"/>
      <c r="O101" s="177"/>
      <c r="P101" s="177"/>
      <c r="Q101" s="177"/>
      <c r="R101" s="177"/>
      <c r="S101" s="177"/>
      <c r="T101" s="177"/>
      <c r="U101" s="177"/>
      <c r="V101" s="177"/>
      <c r="W101" s="177"/>
      <c r="X101" s="177"/>
      <c r="Y101" s="177"/>
      <c r="Z101" s="177"/>
      <c r="AA101" s="177"/>
      <c r="AB101" s="177"/>
      <c r="AC101" s="177"/>
      <c r="AD101" s="177"/>
      <c r="AE101" s="177"/>
      <c r="AF101" s="177"/>
      <c r="AG101" s="177"/>
      <c r="AH101" s="177"/>
      <c r="AI101" s="177"/>
      <c r="AJ101" s="177"/>
      <c r="AK101" s="177"/>
      <c r="AL101" s="177"/>
      <c r="AM101" s="177"/>
      <c r="AN101" s="177"/>
      <c r="AO101" s="177"/>
      <c r="AP101" s="177"/>
      <c r="AQ101" s="177"/>
      <c r="AR101" s="177"/>
      <c r="AS101" s="177"/>
      <c r="AT101" s="177"/>
      <c r="AU101" s="177"/>
      <c r="AV101" s="177"/>
      <c r="AW101" s="177"/>
      <c r="AX101" s="177"/>
      <c r="AY101" s="177"/>
      <c r="AZ101" s="87"/>
      <c r="BA101" s="87"/>
      <c r="BB101" s="87"/>
      <c r="BC101" s="87"/>
      <c r="BD101" s="87"/>
    </row>
    <row r="102" spans="1:64" customHeight="1" ht="12.75" hidden="true">
      <c r="A102" s="238"/>
      <c r="B102" s="238"/>
      <c r="C102" s="238">
        <f>IF(D102&gt;D101,D102,FALSE)</f>
        <v>7</v>
      </c>
      <c r="D102" s="238">
        <f>D101+E102</f>
        <v>7</v>
      </c>
      <c r="E102" s="238">
        <f>IF(H102="X",1,0)</f>
        <v>1</v>
      </c>
      <c r="F102" s="88">
        <v>6</v>
      </c>
      <c r="G102" s="88">
        <f>FLOOR!C42</f>
        <v>8</v>
      </c>
      <c r="H102" s="88" t="str">
        <f>FLOOR!D42</f>
        <v>X</v>
      </c>
      <c r="I102" s="90" t="s">
        <v>18</v>
      </c>
      <c r="J102" s="761" t="str">
        <f>FLOOR!F39</f>
        <v>DENTED CANS</v>
      </c>
      <c r="K102" s="240" t="str">
        <f>FLOOR!G39</f>
        <v>Dented Pizza Sauce Cans. Vegetables and Beans cans dented as well</v>
      </c>
      <c r="L102" s="86" t="str">
        <f>IF(AND(K102=F102, K102=D102, K102=C102), "", "x")</f>
        <v>x</v>
      </c>
      <c r="M102" s="177"/>
      <c r="N102" s="177"/>
      <c r="O102" s="177"/>
      <c r="P102" s="177"/>
      <c r="Q102" s="177"/>
      <c r="R102" s="177"/>
      <c r="S102" s="177"/>
      <c r="T102" s="177"/>
      <c r="U102" s="177"/>
      <c r="V102" s="177"/>
      <c r="W102" s="177"/>
      <c r="X102" s="177"/>
      <c r="Y102" s="177"/>
      <c r="Z102" s="177"/>
      <c r="AA102" s="177"/>
      <c r="AB102" s="177"/>
      <c r="AC102" s="177"/>
      <c r="AD102" s="177"/>
      <c r="AE102" s="177"/>
      <c r="AF102" s="177"/>
      <c r="AG102" s="177"/>
      <c r="AH102" s="177"/>
      <c r="AI102" s="177"/>
      <c r="AJ102" s="177"/>
      <c r="AK102" s="177"/>
      <c r="AL102" s="177"/>
      <c r="AM102" s="177"/>
      <c r="AN102" s="177"/>
      <c r="AO102" s="177"/>
      <c r="AP102" s="177"/>
      <c r="AQ102" s="177"/>
      <c r="AR102" s="177"/>
      <c r="AS102" s="177"/>
      <c r="AT102" s="177"/>
      <c r="AU102" s="177"/>
      <c r="AV102" s="177"/>
      <c r="AW102" s="177"/>
      <c r="AX102" s="177"/>
      <c r="AY102" s="177"/>
      <c r="AZ102" s="87"/>
      <c r="BA102" s="87"/>
      <c r="BB102" s="87"/>
      <c r="BC102" s="87"/>
      <c r="BD102" s="87"/>
    </row>
    <row r="103" spans="1:64" customHeight="1" ht="12.75" hidden="true">
      <c r="A103" s="238"/>
      <c r="B103" s="238"/>
      <c r="C103" s="238" t="b">
        <f>IF(D103&gt;D102,D103,FALSE)</f>
        <v/>
      </c>
      <c r="D103" s="238">
        <f>D102+E103</f>
        <v>7</v>
      </c>
      <c r="E103" s="238">
        <f>IF(H103="X",1,0)</f>
        <v>0</v>
      </c>
      <c r="F103" s="88">
        <v>7</v>
      </c>
      <c r="G103" s="88">
        <f>FLOOR!C50</f>
        <v>15</v>
      </c>
      <c r="H103" s="88">
        <f>FLOOR!D50</f>
        <v/>
      </c>
      <c r="I103" s="90" t="s">
        <v>18</v>
      </c>
      <c r="J103" s="761" t="str">
        <f>FLOOR!F43</f>
        <v>"OPPORTUNITY BUY"/REDUCED RACKS</v>
      </c>
      <c r="K103" s="240">
        <f>FLOOR!G43</f>
        <v/>
      </c>
      <c r="L103" s="86" t="str">
        <f>IF(AND(K103=F103, K103=D103, K103=C103), "", "x")</f>
        <v>x</v>
      </c>
      <c r="M103" s="177"/>
      <c r="N103" s="177"/>
      <c r="O103" s="177"/>
      <c r="P103" s="177"/>
      <c r="Q103" s="177"/>
      <c r="R103" s="177"/>
      <c r="S103" s="177"/>
      <c r="T103" s="177"/>
      <c r="U103" s="177"/>
      <c r="V103" s="177"/>
      <c r="W103" s="177"/>
      <c r="X103" s="177"/>
      <c r="Y103" s="177"/>
      <c r="Z103" s="177"/>
      <c r="AA103" s="177"/>
      <c r="AB103" s="177"/>
      <c r="AC103" s="177"/>
      <c r="AD103" s="177"/>
      <c r="AE103" s="177"/>
      <c r="AF103" s="177"/>
      <c r="AG103" s="177"/>
      <c r="AH103" s="177"/>
      <c r="AI103" s="177"/>
      <c r="AJ103" s="177"/>
      <c r="AK103" s="177"/>
      <c r="AL103" s="177"/>
      <c r="AM103" s="177"/>
      <c r="AN103" s="177"/>
      <c r="AO103" s="177"/>
      <c r="AP103" s="177"/>
      <c r="AQ103" s="177"/>
      <c r="AR103" s="177"/>
      <c r="AS103" s="177"/>
      <c r="AT103" s="177"/>
      <c r="AU103" s="177"/>
      <c r="AV103" s="177"/>
      <c r="AW103" s="177"/>
      <c r="AX103" s="177"/>
      <c r="AY103" s="177"/>
      <c r="AZ103" s="87"/>
      <c r="BA103" s="87"/>
      <c r="BB103" s="87"/>
      <c r="BC103" s="87"/>
      <c r="BD103" s="87"/>
    </row>
    <row r="104" spans="1:64" customHeight="1" ht="12.75" hidden="true">
      <c r="A104" s="238"/>
      <c r="B104" s="238"/>
      <c r="C104" s="238" t="b">
        <f>IF(D104&gt;D103,D104,FALSE)</f>
        <v/>
      </c>
      <c r="D104" s="238">
        <f>D103+E104</f>
        <v>7</v>
      </c>
      <c r="E104" s="238">
        <f>IF(H104="X",1,0)</f>
        <v>0</v>
      </c>
      <c r="F104" s="88">
        <v>8</v>
      </c>
      <c r="G104" s="88">
        <f>FLOOR!C69</f>
        <v>25</v>
      </c>
      <c r="H104" s="88" t="str">
        <f>FLOOR!D69</f>
        <v> </v>
      </c>
      <c r="I104" s="90" t="s">
        <v>18</v>
      </c>
      <c r="J104" s="761" t="str">
        <f>FLOOR!F59</f>
        <v>BLOCK TAGGING</v>
      </c>
      <c r="K104" s="240" t="str">
        <f>FLOOR!G59</f>
        <v>A total of 34 block tags missing around the grocery department </v>
      </c>
      <c r="L104" s="86" t="str">
        <f>IF(AND(K104=F104, K104=D104, K104=C104), "", "x")</f>
        <v>x</v>
      </c>
      <c r="M104" s="177"/>
      <c r="N104" s="177"/>
      <c r="O104" s="177"/>
      <c r="P104" s="177"/>
      <c r="Q104" s="177"/>
      <c r="R104" s="177"/>
      <c r="S104" s="177"/>
      <c r="T104" s="177"/>
      <c r="U104" s="177"/>
      <c r="V104" s="177"/>
      <c r="W104" s="177"/>
      <c r="X104" s="177"/>
      <c r="Y104" s="177"/>
      <c r="Z104" s="177"/>
      <c r="AA104" s="177"/>
      <c r="AB104" s="177"/>
      <c r="AC104" s="177"/>
      <c r="AD104" s="177"/>
      <c r="AE104" s="177"/>
      <c r="AF104" s="177"/>
      <c r="AG104" s="177"/>
      <c r="AH104" s="177"/>
      <c r="AI104" s="177"/>
      <c r="AJ104" s="177"/>
      <c r="AK104" s="177"/>
      <c r="AL104" s="177"/>
      <c r="AM104" s="177"/>
      <c r="AN104" s="177"/>
      <c r="AO104" s="177"/>
      <c r="AP104" s="177"/>
      <c r="AQ104" s="177"/>
      <c r="AR104" s="177"/>
      <c r="AS104" s="177"/>
      <c r="AT104" s="177"/>
      <c r="AU104" s="177"/>
      <c r="AV104" s="177"/>
      <c r="AW104" s="177"/>
      <c r="AX104" s="177"/>
      <c r="AY104" s="177"/>
      <c r="AZ104" s="87"/>
      <c r="BA104" s="87"/>
      <c r="BB104" s="87"/>
      <c r="BC104" s="87"/>
      <c r="BD104" s="87"/>
    </row>
    <row r="105" spans="1:64" customHeight="1" ht="12.75" hidden="true">
      <c r="A105" s="238"/>
      <c r="B105" s="238"/>
      <c r="C105" s="238" t="b">
        <f>IF(D105&gt;D104,D105,FALSE)</f>
        <v/>
      </c>
      <c r="D105" s="238">
        <f>D104+E105</f>
        <v>7</v>
      </c>
      <c r="E105" s="238">
        <f>IF(H105="X",1,0)</f>
        <v>0</v>
      </c>
      <c r="F105" s="88">
        <v>9</v>
      </c>
      <c r="G105" s="88">
        <f>FLOOR!C71</f>
        <v>4</v>
      </c>
      <c r="H105" s="88">
        <f>FLOOR!D71</f>
        <v/>
      </c>
      <c r="I105" s="90" t="s">
        <v>18</v>
      </c>
      <c r="J105" s="761" t="str">
        <f>FLOOR!F70</f>
        <v>CHEMICAL STORAGE</v>
      </c>
      <c r="K105" s="240">
        <f>FLOOR!G70</f>
        <v/>
      </c>
      <c r="L105" s="86" t="str">
        <f>IF(AND(K105=F105, K105=D105, K105=C105), "", "x")</f>
        <v>x</v>
      </c>
      <c r="M105" s="177"/>
      <c r="N105" s="177"/>
      <c r="O105" s="177"/>
      <c r="P105" s="177"/>
      <c r="Q105" s="177"/>
      <c r="R105" s="177"/>
      <c r="S105" s="177"/>
      <c r="T105" s="177"/>
      <c r="U105" s="177"/>
      <c r="V105" s="177"/>
      <c r="W105" s="177"/>
      <c r="X105" s="177"/>
      <c r="Y105" s="177"/>
      <c r="Z105" s="177"/>
      <c r="AA105" s="177"/>
      <c r="AB105" s="177"/>
      <c r="AC105" s="177"/>
      <c r="AD105" s="177"/>
      <c r="AE105" s="177"/>
      <c r="AF105" s="177"/>
      <c r="AG105" s="177"/>
      <c r="AH105" s="177"/>
      <c r="AI105" s="177"/>
      <c r="AJ105" s="177"/>
      <c r="AK105" s="177"/>
      <c r="AL105" s="177"/>
      <c r="AM105" s="177"/>
      <c r="AN105" s="177"/>
      <c r="AO105" s="177"/>
      <c r="AP105" s="177"/>
      <c r="AQ105" s="177"/>
      <c r="AR105" s="177"/>
      <c r="AS105" s="177"/>
      <c r="AT105" s="177"/>
      <c r="AU105" s="177"/>
      <c r="AV105" s="177"/>
      <c r="AW105" s="177"/>
      <c r="AX105" s="177"/>
      <c r="AY105" s="177"/>
      <c r="AZ105" s="87"/>
      <c r="BA105" s="87"/>
      <c r="BB105" s="87"/>
      <c r="BC105" s="87"/>
      <c r="BD105" s="87"/>
    </row>
    <row r="106" spans="1:64" customHeight="1" ht="12.75" hidden="true">
      <c r="A106" s="238"/>
      <c r="B106" s="238"/>
      <c r="C106" s="238" t="b">
        <f>IF(D106&gt;D105,D106,FALSE)</f>
        <v/>
      </c>
      <c r="D106" s="238">
        <f>D105+E106</f>
        <v>7</v>
      </c>
      <c r="E106" s="238">
        <f>IF(H106="X",1,0)</f>
        <v>0</v>
      </c>
      <c r="F106" s="88">
        <v>10</v>
      </c>
      <c r="G106" s="88">
        <f>FLOOR!C73</f>
        <v>4</v>
      </c>
      <c r="H106" s="88">
        <f>FLOOR!D73</f>
        <v/>
      </c>
      <c r="I106" s="90" t="s">
        <v>18</v>
      </c>
      <c r="J106" s="761" t="str">
        <f>FLOOR!F72</f>
        <v>FOOD STORAGE</v>
      </c>
      <c r="K106" s="240">
        <f>FLOOR!G72</f>
        <v/>
      </c>
      <c r="L106" s="86" t="str">
        <f>IF(AND(K106=F106, K106=D106, K106=C106), "", "x")</f>
        <v>x</v>
      </c>
      <c r="M106" s="177"/>
      <c r="N106" s="177"/>
      <c r="O106" s="177"/>
      <c r="P106" s="177"/>
      <c r="Q106" s="177"/>
      <c r="R106" s="177"/>
      <c r="S106" s="177"/>
      <c r="T106" s="177"/>
      <c r="U106" s="177"/>
      <c r="V106" s="177"/>
      <c r="W106" s="177"/>
      <c r="X106" s="177"/>
      <c r="Y106" s="177"/>
      <c r="Z106" s="177"/>
      <c r="AA106" s="177"/>
      <c r="AB106" s="177"/>
      <c r="AC106" s="177"/>
      <c r="AD106" s="177"/>
      <c r="AE106" s="177"/>
      <c r="AF106" s="177"/>
      <c r="AG106" s="177"/>
      <c r="AH106" s="177"/>
      <c r="AI106" s="177"/>
      <c r="AJ106" s="177"/>
      <c r="AK106" s="177"/>
      <c r="AL106" s="177"/>
      <c r="AM106" s="177"/>
      <c r="AN106" s="177"/>
      <c r="AO106" s="177"/>
      <c r="AP106" s="177"/>
      <c r="AQ106" s="177"/>
      <c r="AR106" s="177"/>
      <c r="AS106" s="177"/>
      <c r="AT106" s="177"/>
      <c r="AU106" s="177"/>
      <c r="AV106" s="177"/>
      <c r="AW106" s="177"/>
      <c r="AX106" s="177"/>
      <c r="AY106" s="177"/>
      <c r="AZ106" s="87"/>
      <c r="BA106" s="87"/>
      <c r="BB106" s="87"/>
      <c r="BC106" s="87"/>
      <c r="BD106" s="87"/>
    </row>
    <row r="107" spans="1:64" customHeight="1" ht="12.75" hidden="true">
      <c r="A107" s="238"/>
      <c r="B107" s="238"/>
      <c r="C107" s="238" t="b">
        <f>IF(D107&gt;D106,D107,FALSE)</f>
        <v/>
      </c>
      <c r="D107" s="238">
        <f>D106+E107</f>
        <v>7</v>
      </c>
      <c r="E107" s="238">
        <f>IF(H107="X",1,0)</f>
        <v>0</v>
      </c>
      <c r="F107" s="88">
        <v>11</v>
      </c>
      <c r="G107" s="88">
        <f>FLOOR!C83</f>
        <v>20</v>
      </c>
      <c r="H107" s="88">
        <f>FLOOR!D83</f>
        <v/>
      </c>
      <c r="I107" s="90" t="s">
        <v>18</v>
      </c>
      <c r="J107" s="761" t="str">
        <f>FLOOR!F74</f>
        <v>MSS LOGS (review current and previous month)</v>
      </c>
      <c r="K107" s="240">
        <f>FLOOR!G74</f>
        <v/>
      </c>
      <c r="L107" s="86" t="str">
        <f>IF(AND(K107=F107, K107=D107, K107=C107), "", "x")</f>
        <v>x</v>
      </c>
      <c r="M107" s="177"/>
      <c r="N107" s="177"/>
      <c r="O107" s="177"/>
      <c r="P107" s="177"/>
      <c r="Q107" s="177"/>
      <c r="R107" s="177"/>
      <c r="S107" s="177"/>
      <c r="T107" s="177"/>
      <c r="U107" s="177"/>
      <c r="V107" s="177"/>
      <c r="W107" s="177"/>
      <c r="X107" s="177"/>
      <c r="Y107" s="177"/>
      <c r="Z107" s="177"/>
      <c r="AA107" s="177"/>
      <c r="AB107" s="177"/>
      <c r="AC107" s="177"/>
      <c r="AD107" s="177"/>
      <c r="AE107" s="177"/>
      <c r="AF107" s="177"/>
      <c r="AG107" s="177"/>
      <c r="AH107" s="177"/>
      <c r="AI107" s="177"/>
      <c r="AJ107" s="177"/>
      <c r="AK107" s="177"/>
      <c r="AL107" s="177"/>
      <c r="AM107" s="177"/>
      <c r="AN107" s="177"/>
      <c r="AO107" s="177"/>
      <c r="AP107" s="177"/>
      <c r="AQ107" s="177"/>
      <c r="AR107" s="177"/>
      <c r="AS107" s="177"/>
      <c r="AT107" s="177"/>
      <c r="AU107" s="177"/>
      <c r="AV107" s="177"/>
      <c r="AW107" s="177"/>
      <c r="AX107" s="177"/>
      <c r="AY107" s="177"/>
      <c r="AZ107" s="87"/>
      <c r="BA107" s="87"/>
      <c r="BB107" s="87"/>
      <c r="BC107" s="87"/>
      <c r="BD107" s="87"/>
    </row>
    <row r="108" spans="1:64" customHeight="1" ht="12.75" hidden="true">
      <c r="A108" s="238"/>
      <c r="B108" s="238"/>
      <c r="C108" s="238" t="b">
        <f>IF(D108&gt;D107,D108,FALSE)</f>
        <v/>
      </c>
      <c r="D108" s="238">
        <f>D107+E108</f>
        <v>7</v>
      </c>
      <c r="E108" s="238">
        <f>IF(H108="X",1,0)</f>
        <v>0</v>
      </c>
      <c r="F108" s="88">
        <v>12</v>
      </c>
      <c r="G108" s="88">
        <f>FLOOR!C87</f>
        <v>6</v>
      </c>
      <c r="H108" s="88">
        <f>FLOOR!D87</f>
        <v/>
      </c>
      <c r="I108" s="90" t="s">
        <v>18</v>
      </c>
      <c r="J108" s="761" t="str">
        <f>FLOOR!F84</f>
        <v>MOP &amp; BUCKET</v>
      </c>
      <c r="K108" s="240">
        <f>FLOOR!G84</f>
        <v/>
      </c>
      <c r="L108" s="86" t="str">
        <f>IF(AND(K108=F108, K108=D108, K108=C108), "", "x")</f>
        <v>x</v>
      </c>
      <c r="M108" s="177"/>
      <c r="N108" s="177"/>
      <c r="O108" s="177"/>
      <c r="P108" s="177"/>
      <c r="Q108" s="177"/>
      <c r="R108" s="177"/>
      <c r="S108" s="177"/>
      <c r="T108" s="177"/>
      <c r="U108" s="177"/>
      <c r="V108" s="177"/>
      <c r="W108" s="177"/>
      <c r="X108" s="177"/>
      <c r="Y108" s="177"/>
      <c r="Z108" s="177"/>
      <c r="AA108" s="177"/>
      <c r="AB108" s="177"/>
      <c r="AC108" s="177"/>
      <c r="AD108" s="177"/>
      <c r="AE108" s="177"/>
      <c r="AF108" s="177"/>
      <c r="AG108" s="177"/>
      <c r="AH108" s="177"/>
      <c r="AI108" s="177"/>
      <c r="AJ108" s="177"/>
      <c r="AK108" s="177"/>
      <c r="AL108" s="177"/>
      <c r="AM108" s="177"/>
      <c r="AN108" s="177"/>
      <c r="AO108" s="177"/>
      <c r="AP108" s="177"/>
      <c r="AQ108" s="177"/>
      <c r="AR108" s="177"/>
      <c r="AS108" s="177"/>
      <c r="AT108" s="177"/>
      <c r="AU108" s="177"/>
      <c r="AV108" s="177"/>
      <c r="AW108" s="177"/>
      <c r="AX108" s="177"/>
      <c r="AY108" s="177"/>
      <c r="AZ108" s="87"/>
      <c r="BA108" s="87"/>
      <c r="BB108" s="87"/>
      <c r="BC108" s="87"/>
      <c r="BD108" s="87"/>
    </row>
    <row r="109" spans="1:64" customHeight="1" ht="12.75" hidden="true">
      <c r="A109" s="238"/>
      <c r="B109" s="238"/>
      <c r="C109" s="238" t="b">
        <f>IF(D109&gt;D108,D109,FALSE)</f>
        <v/>
      </c>
      <c r="D109" s="238">
        <f>D108+E109</f>
        <v>7</v>
      </c>
      <c r="E109" s="238">
        <f>IF(H109="X",1,0)</f>
        <v>0</v>
      </c>
      <c r="F109" s="88">
        <v>13</v>
      </c>
      <c r="G109" s="88">
        <f>FLOOR!C98</f>
        <v>20</v>
      </c>
      <c r="H109" s="88">
        <f>FLOOR!D98</f>
        <v/>
      </c>
      <c r="I109" s="90" t="s">
        <v>18</v>
      </c>
      <c r="J109" s="761" t="str">
        <f>FLOOR!F89</f>
        <v>CONDITION OF PACK OUT ON FLOOR (no crates used for displays)</v>
      </c>
      <c r="K109" s="240">
        <f>FLOOR!G89</f>
        <v/>
      </c>
      <c r="L109" s="86" t="str">
        <f>IF(AND(K109=F109, K109=D109, K109=C109), "", "x")</f>
        <v>x</v>
      </c>
      <c r="M109" s="177"/>
      <c r="N109" s="177"/>
      <c r="T109" s="177"/>
      <c r="U109" s="177"/>
      <c r="V109" s="177"/>
      <c r="W109" s="177"/>
      <c r="X109" s="177"/>
      <c r="Y109" s="177"/>
      <c r="Z109" s="177"/>
      <c r="AA109" s="177"/>
      <c r="AB109" s="177"/>
      <c r="AC109" s="177"/>
      <c r="AD109" s="177"/>
      <c r="AE109" s="177"/>
      <c r="AF109" s="177"/>
      <c r="AG109" s="177"/>
      <c r="AH109" s="177"/>
      <c r="AI109" s="177"/>
      <c r="AJ109" s="177"/>
      <c r="AK109" s="177"/>
      <c r="AL109" s="177"/>
      <c r="AM109" s="177"/>
      <c r="AN109" s="177"/>
      <c r="AO109" s="177"/>
      <c r="AP109" s="177"/>
      <c r="AQ109" s="177"/>
      <c r="AR109" s="177"/>
      <c r="AS109" s="177"/>
      <c r="AT109" s="177"/>
      <c r="AU109" s="177"/>
      <c r="AV109" s="177"/>
      <c r="AW109" s="177"/>
      <c r="AX109" s="177"/>
      <c r="AY109" s="177"/>
      <c r="AZ109" s="87"/>
      <c r="BA109" s="87"/>
      <c r="BB109" s="87"/>
      <c r="BC109" s="87"/>
      <c r="BD109" s="87"/>
    </row>
    <row r="110" spans="1:64" customHeight="1" ht="12.75" hidden="true">
      <c r="A110" s="238"/>
      <c r="B110" s="238"/>
      <c r="C110" s="238" t="b">
        <f>IF(D110&gt;D109,D110,FALSE)</f>
        <v/>
      </c>
      <c r="D110" s="238">
        <f>D109+E110</f>
        <v>7</v>
      </c>
      <c r="E110" s="238">
        <f>IF(H110="X",1,0)</f>
        <v>0</v>
      </c>
      <c r="F110" s="88">
        <v>14</v>
      </c>
      <c r="G110" s="88">
        <f>FLOOR!C103</f>
        <v>4</v>
      </c>
      <c r="H110" s="88">
        <f>FLOOR!D103</f>
        <v/>
      </c>
      <c r="I110" s="90" t="s">
        <v>18</v>
      </c>
      <c r="J110" s="761" t="str">
        <f>FLOOR!F99</f>
        <v>DAMAGES (Review the previous two weeks)</v>
      </c>
      <c r="K110" s="240">
        <f>FLOOR!G99</f>
        <v/>
      </c>
      <c r="L110" s="86" t="str">
        <f>IF(AND(K110=F110, K110=D110, K110=C110), "", "x")</f>
        <v>x</v>
      </c>
      <c r="M110" s="177"/>
      <c r="N110" s="177"/>
      <c r="T110" s="177"/>
      <c r="U110" s="177"/>
      <c r="V110" s="177"/>
      <c r="W110" s="177"/>
      <c r="X110" s="177"/>
      <c r="Y110" s="177"/>
      <c r="Z110" s="177"/>
      <c r="AA110" s="177"/>
      <c r="AB110" s="177"/>
      <c r="AC110" s="177"/>
      <c r="AD110" s="177"/>
      <c r="AE110" s="177"/>
      <c r="AF110" s="177"/>
      <c r="AG110" s="177"/>
      <c r="AH110" s="177"/>
      <c r="AI110" s="177"/>
      <c r="AJ110" s="177"/>
      <c r="AK110" s="177"/>
      <c r="AL110" s="177"/>
      <c r="AM110" s="177"/>
      <c r="AN110" s="177"/>
      <c r="AO110" s="177"/>
      <c r="AP110" s="177"/>
      <c r="AQ110" s="177"/>
      <c r="AR110" s="177"/>
      <c r="AS110" s="177"/>
      <c r="AT110" s="177"/>
      <c r="AU110" s="177"/>
      <c r="AV110" s="177"/>
      <c r="AW110" s="177"/>
      <c r="AX110" s="177"/>
      <c r="AY110" s="177"/>
      <c r="AZ110" s="87"/>
      <c r="BA110" s="87"/>
      <c r="BB110" s="87"/>
      <c r="BC110" s="87"/>
      <c r="BD110" s="87"/>
    </row>
    <row r="111" spans="1:64" customHeight="1" ht="12.75" hidden="true">
      <c r="A111" s="238"/>
      <c r="B111" s="238"/>
      <c r="C111" s="238" t="b">
        <f>IF(D111&gt;D110,D111,FALSE)</f>
        <v/>
      </c>
      <c r="D111" s="238">
        <f>D110+E111</f>
        <v>7</v>
      </c>
      <c r="E111" s="238">
        <f>IF(H111="X",1,0)</f>
        <v>0</v>
      </c>
      <c r="F111" s="88">
        <v>15</v>
      </c>
      <c r="G111" s="88">
        <f>FLOOR!C112</f>
        <v>15</v>
      </c>
      <c r="H111" s="88">
        <f>FLOOR!D112</f>
        <v/>
      </c>
      <c r="I111" s="90" t="s">
        <v>18</v>
      </c>
      <c r="J111" s="761" t="str">
        <f>FLOOR!F104</f>
        <v>FIRST RECEIVED REPORT</v>
      </c>
      <c r="K111" s="240">
        <f>FLOOR!G104</f>
        <v/>
      </c>
      <c r="L111" s="86" t="str">
        <f>IF(AND(K111=F111, K111=D111, K111=C111), "", "x")</f>
        <v>x</v>
      </c>
      <c r="M111" s="177"/>
      <c r="N111" s="177"/>
      <c r="T111" s="177"/>
      <c r="U111" s="177"/>
      <c r="V111" s="177"/>
      <c r="W111" s="177"/>
      <c r="X111" s="177"/>
      <c r="Y111" s="177"/>
      <c r="Z111" s="177"/>
      <c r="AA111" s="177"/>
      <c r="AB111" s="177"/>
      <c r="AC111" s="177"/>
      <c r="AD111" s="177"/>
      <c r="AE111" s="177"/>
      <c r="AF111" s="177"/>
      <c r="AG111" s="177"/>
      <c r="AH111" s="177"/>
      <c r="AI111" s="177"/>
      <c r="AJ111" s="177"/>
      <c r="AK111" s="177"/>
      <c r="AL111" s="177"/>
      <c r="AM111" s="177"/>
      <c r="AN111" s="177"/>
      <c r="AO111" s="177"/>
      <c r="AP111" s="177"/>
      <c r="AQ111" s="177"/>
      <c r="AR111" s="177"/>
      <c r="AS111" s="177"/>
      <c r="AT111" s="177"/>
      <c r="AU111" s="177"/>
      <c r="AV111" s="177"/>
      <c r="AW111" s="177"/>
      <c r="AX111" s="177"/>
      <c r="AY111" s="177"/>
      <c r="AZ111" s="87"/>
      <c r="BA111" s="87"/>
      <c r="BB111" s="87"/>
      <c r="BC111" s="87"/>
      <c r="BD111" s="87"/>
    </row>
    <row r="112" spans="1:64" customHeight="1" ht="12.75" hidden="true">
      <c r="A112" s="238"/>
      <c r="B112" s="238"/>
      <c r="C112" s="238">
        <f>IF(D112&gt;D111,D112,FALSE)</f>
        <v>8</v>
      </c>
      <c r="D112" s="238">
        <f>D111+E112</f>
        <v>8</v>
      </c>
      <c r="E112" s="238">
        <f>IF(H112="X",1,0)</f>
        <v>1</v>
      </c>
      <c r="F112" s="88">
        <v>16</v>
      </c>
      <c r="G112" s="88">
        <f>FLOOR!C134</f>
        <v>15</v>
      </c>
      <c r="H112" s="88" t="str">
        <f>FLOOR!D134</f>
        <v>X</v>
      </c>
      <c r="I112" s="90" t="s">
        <v>18</v>
      </c>
      <c r="J112" s="761" t="str">
        <f>FLOOR!F120</f>
        <v>PRODUCT NOT SOLD BY ITEM REPORT (review 2 months)</v>
      </c>
      <c r="K112" s="240">
        <f>FLOOR!G120</f>
        <v/>
      </c>
      <c r="L112" s="86" t="str">
        <f>IF(AND(K112=F112, K112=D112, K112=C112), "", "x")</f>
        <v>x</v>
      </c>
      <c r="M112" s="177"/>
      <c r="N112" s="177"/>
      <c r="T112" s="177"/>
      <c r="U112" s="177"/>
      <c r="V112" s="177"/>
      <c r="W112" s="177"/>
      <c r="X112" s="177"/>
      <c r="Y112" s="177"/>
      <c r="Z112" s="177"/>
      <c r="AA112" s="177"/>
      <c r="AB112" s="177"/>
      <c r="AC112" s="177"/>
      <c r="AD112" s="177"/>
      <c r="AE112" s="177"/>
      <c r="AF112" s="177"/>
      <c r="AG112" s="177"/>
      <c r="AH112" s="177"/>
      <c r="AI112" s="177"/>
      <c r="AJ112" s="177"/>
      <c r="AK112" s="177"/>
      <c r="AL112" s="177"/>
      <c r="AM112" s="177"/>
      <c r="AN112" s="177"/>
      <c r="AO112" s="177"/>
      <c r="AP112" s="177"/>
      <c r="AQ112" s="177"/>
      <c r="AR112" s="177"/>
      <c r="AS112" s="177"/>
      <c r="AT112" s="177"/>
      <c r="AU112" s="177"/>
      <c r="AV112" s="177"/>
      <c r="AW112" s="177"/>
      <c r="AX112" s="177"/>
      <c r="AY112" s="177"/>
      <c r="AZ112" s="87"/>
      <c r="BA112" s="87"/>
      <c r="BB112" s="87"/>
      <c r="BC112" s="87"/>
      <c r="BD112" s="87"/>
    </row>
    <row r="113" spans="1:64" customHeight="1" ht="12.75" hidden="true">
      <c r="A113" s="238"/>
      <c r="B113" s="238"/>
      <c r="C113" s="238" t="b">
        <f>IF(D113&gt;D112,D113,FALSE)</f>
        <v/>
      </c>
      <c r="D113" s="238">
        <f>D112+E113</f>
        <v>8</v>
      </c>
      <c r="E113" s="238">
        <f>IF(H113="X",1,0)</f>
        <v>0</v>
      </c>
      <c r="F113" s="88">
        <v>17</v>
      </c>
      <c r="G113" s="88">
        <f>FLOOR!C147</f>
        <v>30</v>
      </c>
      <c r="H113" s="88">
        <f>FLOOR!D147</f>
        <v/>
      </c>
      <c r="I113" s="90" t="s">
        <v>18</v>
      </c>
      <c r="J113" s="761" t="str">
        <f>FLOOR!F135</f>
        <v>LOW STOCKS (Review the previous two (2) weeks low stocks)</v>
      </c>
      <c r="K113" s="240">
        <f>FLOOR!G135</f>
        <v/>
      </c>
      <c r="L113" s="86" t="str">
        <f>IF(AND(K113=F113, K113=D113, K113=C113), "", "x")</f>
        <v>x</v>
      </c>
      <c r="M113" s="177"/>
      <c r="N113" s="177"/>
      <c r="O113" s="177"/>
      <c r="P113" s="177"/>
      <c r="Q113" s="177"/>
      <c r="R113" s="177"/>
      <c r="S113" s="177"/>
      <c r="T113" s="177"/>
      <c r="U113" s="177"/>
      <c r="V113" s="177"/>
      <c r="W113" s="177"/>
      <c r="X113" s="177"/>
      <c r="Y113" s="177"/>
      <c r="Z113" s="177"/>
      <c r="AA113" s="177"/>
      <c r="AB113" s="177"/>
      <c r="AC113" s="177"/>
      <c r="AD113" s="177"/>
      <c r="AE113" s="177"/>
      <c r="AF113" s="177"/>
      <c r="AG113" s="177"/>
      <c r="AH113" s="177"/>
      <c r="AI113" s="177"/>
      <c r="AJ113" s="177"/>
      <c r="AK113" s="177"/>
      <c r="AL113" s="177"/>
      <c r="AM113" s="177"/>
      <c r="AN113" s="177"/>
      <c r="AO113" s="177"/>
      <c r="AP113" s="177"/>
      <c r="AQ113" s="177"/>
      <c r="AR113" s="177"/>
      <c r="AS113" s="177"/>
      <c r="AT113" s="177"/>
      <c r="AU113" s="177"/>
      <c r="AV113" s="177"/>
      <c r="AW113" s="177"/>
      <c r="AX113" s="177"/>
      <c r="AY113" s="177"/>
      <c r="AZ113" s="87"/>
      <c r="BA113" s="87"/>
      <c r="BB113" s="87"/>
      <c r="BC113" s="87"/>
      <c r="BD113" s="87"/>
    </row>
    <row r="114" spans="1:64" customHeight="1" ht="12.75" hidden="true">
      <c r="A114" s="238"/>
      <c r="B114" s="238"/>
      <c r="C114" s="238" t="b">
        <f>IF(D114&gt;D113,D114,FALSE)</f>
        <v/>
      </c>
      <c r="D114" s="238">
        <f>D113+E114</f>
        <v>8</v>
      </c>
      <c r="E114" s="238">
        <f>IF(H114="X",1,0)</f>
        <v>0</v>
      </c>
      <c r="F114" s="88">
        <v>18</v>
      </c>
      <c r="G114" s="88">
        <f>FLOOR!C152</f>
        <v>15</v>
      </c>
      <c r="H114" s="88">
        <f>FLOOR!D152</f>
        <v/>
      </c>
      <c r="I114" s="90" t="s">
        <v>18</v>
      </c>
      <c r="J114" s="761" t="str">
        <f>FLOOR!F148</f>
        <v>PRODUCT NOT BINNED REPORT</v>
      </c>
      <c r="K114" s="240">
        <f>FLOOR!G148</f>
        <v/>
      </c>
      <c r="L114" s="86" t="str">
        <f>IF(AND(K114=F114, K114=D114, K114=C114), "", "x")</f>
        <v>x</v>
      </c>
      <c r="M114" s="177"/>
      <c r="N114" s="177"/>
      <c r="O114" s="177"/>
      <c r="P114" s="177"/>
      <c r="Q114" s="177"/>
      <c r="R114" s="177"/>
      <c r="S114" s="177"/>
      <c r="T114" s="177"/>
      <c r="U114" s="177"/>
      <c r="V114" s="177"/>
      <c r="W114" s="177"/>
      <c r="X114" s="177"/>
      <c r="Y114" s="177"/>
      <c r="Z114" s="177"/>
      <c r="AA114" s="177"/>
      <c r="AB114" s="177"/>
      <c r="AC114" s="177"/>
      <c r="AD114" s="177"/>
      <c r="AE114" s="177"/>
      <c r="AF114" s="177"/>
      <c r="AG114" s="177"/>
      <c r="AH114" s="177"/>
      <c r="AI114" s="177"/>
      <c r="AJ114" s="177"/>
      <c r="AK114" s="177"/>
      <c r="AL114" s="177"/>
      <c r="AM114" s="177"/>
      <c r="AN114" s="177"/>
      <c r="AO114" s="177"/>
      <c r="AP114" s="177"/>
      <c r="AQ114" s="177"/>
      <c r="AR114" s="177"/>
      <c r="AS114" s="177"/>
      <c r="AT114" s="177"/>
      <c r="AU114" s="177"/>
      <c r="AV114" s="177"/>
      <c r="AW114" s="177"/>
      <c r="AX114" s="177"/>
      <c r="AY114" s="177"/>
      <c r="AZ114" s="87"/>
      <c r="BA114" s="87"/>
      <c r="BB114" s="87"/>
      <c r="BC114" s="87"/>
      <c r="BD114" s="87"/>
    </row>
    <row r="115" spans="1:64" customHeight="1" ht="12.75" hidden="true">
      <c r="A115" s="238"/>
      <c r="B115" s="238"/>
      <c r="C115" s="238" t="b">
        <f>IF(D115&gt;D114,D115,FALSE)</f>
        <v/>
      </c>
      <c r="D115" s="238">
        <f>D114+E115</f>
        <v>8</v>
      </c>
      <c r="E115" s="238">
        <f>IF(H115="X",1,0)</f>
        <v>0</v>
      </c>
      <c r="F115" s="88">
        <v>19</v>
      </c>
      <c r="G115" s="88">
        <f>FLOOR!C155</f>
        <v>4</v>
      </c>
      <c r="H115" s="88">
        <f>FLOOR!D155</f>
        <v/>
      </c>
      <c r="I115" s="90" t="s">
        <v>18</v>
      </c>
      <c r="J115" s="761" t="str">
        <f>FLOOR!F153</f>
        <v>OVERSTOCK MANAGEMENT</v>
      </c>
      <c r="K115" s="240">
        <f>FLOOR!G153</f>
        <v/>
      </c>
      <c r="L115" s="86" t="str">
        <f>IF(AND(K115=F115, K115=D115, K115=C115), "", "x")</f>
        <v>x</v>
      </c>
      <c r="M115" s="177"/>
      <c r="N115" s="177"/>
      <c r="O115" s="177"/>
      <c r="P115" s="177"/>
      <c r="Q115" s="177"/>
      <c r="R115" s="177"/>
      <c r="S115" s="177"/>
      <c r="T115" s="177"/>
      <c r="U115" s="177"/>
      <c r="V115" s="177"/>
      <c r="W115" s="177"/>
      <c r="X115" s="177"/>
      <c r="Y115" s="177"/>
      <c r="Z115" s="177"/>
      <c r="AA115" s="177"/>
      <c r="AB115" s="177"/>
      <c r="AC115" s="177"/>
      <c r="AD115" s="177"/>
      <c r="AE115" s="177"/>
      <c r="AF115" s="177"/>
      <c r="AG115" s="177"/>
      <c r="AH115" s="177"/>
      <c r="AI115" s="177"/>
      <c r="AJ115" s="177"/>
      <c r="AK115" s="177"/>
      <c r="AL115" s="177"/>
      <c r="AM115" s="177"/>
      <c r="AN115" s="177"/>
      <c r="AO115" s="177"/>
      <c r="AP115" s="177"/>
      <c r="AQ115" s="177"/>
      <c r="AR115" s="177"/>
      <c r="AS115" s="177"/>
      <c r="AT115" s="177"/>
      <c r="AU115" s="177"/>
      <c r="AV115" s="177"/>
      <c r="AW115" s="177"/>
      <c r="AX115" s="177"/>
      <c r="AY115" s="177"/>
      <c r="AZ115" s="87"/>
      <c r="BA115" s="87"/>
      <c r="BB115" s="87"/>
      <c r="BC115" s="87"/>
      <c r="BD115" s="87"/>
    </row>
    <row r="116" spans="1:64" customHeight="1" ht="12.75" hidden="true">
      <c r="A116" s="238"/>
      <c r="B116" s="238"/>
      <c r="C116" s="238" t="b">
        <f>IF(D116&gt;D115,D116,FALSE)</f>
        <v/>
      </c>
      <c r="D116" s="238">
        <f>D115+E116</f>
        <v>8</v>
      </c>
      <c r="E116" s="238">
        <f>IF(H116="X",1,0)</f>
        <v>0</v>
      </c>
      <c r="F116" s="88">
        <v>20</v>
      </c>
      <c r="G116" s="88">
        <f>FLOOR!C158</f>
        <v>4</v>
      </c>
      <c r="H116" s="88">
        <f>FLOOR!D158</f>
        <v/>
      </c>
      <c r="I116" s="90" t="s">
        <v>18</v>
      </c>
      <c r="J116" s="761" t="str">
        <f>FLOOR!F156</f>
        <v>SHADOW BOXES</v>
      </c>
      <c r="K116" s="240">
        <f>FLOOR!G156</f>
        <v/>
      </c>
      <c r="L116" s="86" t="str">
        <f>IF(AND(K116=F116, K116=D116, K116=C116), "", "x")</f>
        <v>x</v>
      </c>
      <c r="M116" s="177"/>
      <c r="N116" s="177"/>
      <c r="O116" s="177"/>
      <c r="P116" s="177"/>
      <c r="Q116" s="177"/>
      <c r="R116" s="177"/>
      <c r="S116" s="177"/>
      <c r="T116" s="177"/>
      <c r="U116" s="177"/>
      <c r="V116" s="177"/>
      <c r="W116" s="177"/>
      <c r="X116" s="177"/>
      <c r="Y116" s="177"/>
      <c r="Z116" s="177"/>
      <c r="AA116" s="177"/>
      <c r="AB116" s="177"/>
      <c r="AC116" s="177"/>
      <c r="AD116" s="177"/>
      <c r="AE116" s="177"/>
      <c r="AF116" s="177"/>
      <c r="AG116" s="177"/>
      <c r="AH116" s="177"/>
      <c r="AI116" s="177"/>
      <c r="AJ116" s="177"/>
      <c r="AK116" s="177"/>
      <c r="AL116" s="177"/>
      <c r="AM116" s="177"/>
      <c r="AN116" s="177"/>
      <c r="AO116" s="177"/>
      <c r="AP116" s="177"/>
      <c r="AQ116" s="177"/>
      <c r="AR116" s="177"/>
      <c r="AS116" s="177"/>
      <c r="AT116" s="177"/>
      <c r="AU116" s="177"/>
      <c r="AV116" s="177"/>
      <c r="AW116" s="177"/>
      <c r="AX116" s="177"/>
      <c r="AY116" s="177"/>
      <c r="AZ116" s="87"/>
      <c r="BA116" s="87"/>
      <c r="BB116" s="87"/>
      <c r="BC116" s="87"/>
      <c r="BD116" s="87"/>
    </row>
    <row r="117" spans="1:64" customHeight="1" ht="12.75" hidden="true">
      <c r="A117" s="238"/>
      <c r="B117" s="238"/>
      <c r="C117" s="238" t="b">
        <f>IF(D117&gt;D116,D117,FALSE)</f>
        <v/>
      </c>
      <c r="D117" s="238">
        <f>D116+E117</f>
        <v>8</v>
      </c>
      <c r="E117" s="238">
        <f>IF(H117="X",1,0)</f>
        <v>0</v>
      </c>
      <c r="F117" s="88">
        <v>21</v>
      </c>
      <c r="G117" s="88">
        <f>FLOOR!C163</f>
        <v>20</v>
      </c>
      <c r="H117" s="88">
        <f>FLOOR!D163</f>
        <v/>
      </c>
      <c r="I117" s="90" t="s">
        <v>18</v>
      </c>
      <c r="J117" s="761" t="str">
        <f>FLOOR!F159</f>
        <v>BLASTER LABELS</v>
      </c>
      <c r="K117" s="240">
        <f>FLOOR!G159</f>
        <v/>
      </c>
      <c r="L117" s="86" t="str">
        <f>IF(AND(K117=F117, K117=D117, K117=C117), "", "x")</f>
        <v>x</v>
      </c>
      <c r="M117" s="177"/>
      <c r="N117" s="177"/>
      <c r="O117" s="177"/>
      <c r="P117" s="177"/>
      <c r="Q117" s="177"/>
      <c r="R117" s="177"/>
      <c r="S117" s="177"/>
      <c r="T117" s="177"/>
      <c r="U117" s="177"/>
      <c r="V117" s="177"/>
      <c r="W117" s="177"/>
      <c r="X117" s="177"/>
      <c r="Y117" s="177"/>
      <c r="Z117" s="177"/>
      <c r="AA117" s="177"/>
      <c r="AB117" s="177"/>
      <c r="AC117" s="177"/>
      <c r="AD117" s="177"/>
      <c r="AE117" s="177"/>
      <c r="AF117" s="177"/>
      <c r="AG117" s="177"/>
      <c r="AH117" s="177"/>
      <c r="AI117" s="177"/>
      <c r="AJ117" s="177"/>
      <c r="AK117" s="177"/>
      <c r="AL117" s="177"/>
      <c r="AM117" s="177"/>
      <c r="AN117" s="177"/>
      <c r="AO117" s="177"/>
      <c r="AP117" s="177"/>
      <c r="AQ117" s="177"/>
      <c r="AR117" s="177"/>
      <c r="AS117" s="177"/>
      <c r="AT117" s="177"/>
      <c r="AU117" s="177"/>
      <c r="AV117" s="177"/>
      <c r="AW117" s="177"/>
      <c r="AX117" s="177"/>
      <c r="AY117" s="177"/>
      <c r="AZ117" s="87"/>
      <c r="BA117" s="87"/>
      <c r="BB117" s="87"/>
      <c r="BC117" s="87"/>
      <c r="BD117" s="87"/>
    </row>
    <row r="118" spans="1:64" customHeight="1" ht="12.75" hidden="true">
      <c r="A118" s="238"/>
      <c r="B118" s="238"/>
      <c r="C118" s="238">
        <f>IF(D118&gt;D117,D118,FALSE)</f>
        <v>9</v>
      </c>
      <c r="D118" s="238">
        <f>D117+E118</f>
        <v>9</v>
      </c>
      <c r="E118" s="238">
        <f>IF(H118="X",1,0)</f>
        <v>1</v>
      </c>
      <c r="F118" s="88">
        <v>22</v>
      </c>
      <c r="G118" s="88">
        <f>FLOOR!C168</f>
        <v>20</v>
      </c>
      <c r="H118" s="88" t="str">
        <f>FLOOR!D168</f>
        <v>X</v>
      </c>
      <c r="I118" s="90" t="s">
        <v>18</v>
      </c>
      <c r="J118" s="761" t="str">
        <f>FLOOR!F164</f>
        <v>COMPUTER GENERATED SIGNS</v>
      </c>
      <c r="K118" s="240">
        <f>FLOOR!G164</f>
        <v/>
      </c>
      <c r="L118" s="86" t="str">
        <f>IF(AND(K118=F118, K118=D118, K118=C118), "", "x")</f>
        <v>x</v>
      </c>
      <c r="M118" s="177"/>
      <c r="N118" s="177"/>
      <c r="O118" s="177"/>
      <c r="P118" s="177"/>
      <c r="Q118" s="177"/>
      <c r="R118" s="177"/>
      <c r="S118" s="177"/>
      <c r="T118" s="177"/>
      <c r="U118" s="177"/>
      <c r="V118" s="177"/>
      <c r="W118" s="177"/>
      <c r="X118" s="177"/>
      <c r="Y118" s="177"/>
      <c r="Z118" s="177"/>
      <c r="AA118" s="177"/>
      <c r="AB118" s="177"/>
      <c r="AC118" s="177"/>
      <c r="AD118" s="177"/>
      <c r="AE118" s="177"/>
      <c r="AF118" s="177"/>
      <c r="AG118" s="177"/>
      <c r="AH118" s="177"/>
      <c r="AI118" s="177"/>
      <c r="AJ118" s="177"/>
      <c r="AK118" s="177"/>
      <c r="AL118" s="177"/>
      <c r="AM118" s="177"/>
      <c r="AN118" s="177"/>
      <c r="AO118" s="177"/>
      <c r="AP118" s="177"/>
      <c r="AQ118" s="177"/>
      <c r="AR118" s="177"/>
      <c r="AS118" s="177"/>
      <c r="AT118" s="177"/>
      <c r="AU118" s="177"/>
      <c r="AV118" s="177"/>
      <c r="AW118" s="177"/>
      <c r="AX118" s="177"/>
      <c r="AY118" s="177"/>
      <c r="AZ118" s="87"/>
      <c r="BA118" s="87"/>
      <c r="BB118" s="87"/>
      <c r="BC118" s="87"/>
      <c r="BD118" s="87"/>
    </row>
    <row r="119" spans="1:64" customHeight="1" ht="12.75" hidden="true">
      <c r="A119" s="238"/>
      <c r="B119" s="238"/>
      <c r="C119" s="238" t="b">
        <f>IF(D119&gt;D118,D119,FALSE)</f>
        <v/>
      </c>
      <c r="D119" s="238">
        <f>D118+E119</f>
        <v>9</v>
      </c>
      <c r="E119" s="238">
        <f>IF(H119="X",1,0)</f>
        <v>0</v>
      </c>
      <c r="F119" s="88">
        <v>23</v>
      </c>
      <c r="G119" s="88">
        <f>FLOOR!C178</f>
        <v>4</v>
      </c>
      <c r="H119" s="88" t="str">
        <f>FLOOR!D178</f>
        <v>N/A</v>
      </c>
      <c r="I119" s="90" t="s">
        <v>18</v>
      </c>
      <c r="J119" s="761" t="str">
        <f>FLOOR!F174</f>
        <v>(JETRO HBA) COMPUTER GENERATED SIGNS (check 30)</v>
      </c>
      <c r="K119" s="240">
        <f>FLOOR!G174</f>
        <v/>
      </c>
      <c r="L119" s="86" t="str">
        <f>IF(AND(K119=F119, K119=D119, K119=C119), "", "x")</f>
        <v>x</v>
      </c>
      <c r="M119" s="177"/>
      <c r="N119" s="177"/>
      <c r="O119" s="177"/>
      <c r="P119" s="177"/>
      <c r="Q119" s="177"/>
      <c r="R119" s="177"/>
      <c r="S119" s="177"/>
      <c r="T119" s="177"/>
      <c r="U119" s="177"/>
      <c r="V119" s="177"/>
      <c r="W119" s="177"/>
      <c r="X119" s="177"/>
      <c r="Y119" s="177"/>
      <c r="Z119" s="177"/>
      <c r="AA119" s="177"/>
      <c r="AB119" s="177"/>
      <c r="AC119" s="177"/>
      <c r="AD119" s="177"/>
      <c r="AE119" s="177"/>
      <c r="AF119" s="177"/>
      <c r="AG119" s="177"/>
      <c r="AH119" s="177"/>
      <c r="AI119" s="177"/>
      <c r="AJ119" s="177"/>
      <c r="AK119" s="177"/>
      <c r="AL119" s="177"/>
      <c r="AM119" s="177"/>
      <c r="AN119" s="177"/>
      <c r="AO119" s="177"/>
      <c r="AP119" s="177"/>
      <c r="AQ119" s="177"/>
      <c r="AR119" s="177"/>
      <c r="AS119" s="177"/>
      <c r="AT119" s="177"/>
      <c r="AU119" s="177"/>
      <c r="AV119" s="177"/>
      <c r="AW119" s="177"/>
      <c r="AX119" s="177"/>
      <c r="AY119" s="177"/>
      <c r="AZ119" s="87"/>
      <c r="BA119" s="87"/>
      <c r="BB119" s="87"/>
      <c r="BC119" s="87"/>
      <c r="BD119" s="87"/>
    </row>
    <row r="120" spans="1:64" customHeight="1" ht="12.75" hidden="true">
      <c r="A120" s="238"/>
      <c r="B120" s="238"/>
      <c r="C120" s="238" t="b">
        <f>IF(D120&gt;D119,D120,FALSE)</f>
        <v/>
      </c>
      <c r="D120" s="238">
        <f>D119+E120</f>
        <v>9</v>
      </c>
      <c r="E120" s="238">
        <f>IF(H120="X",1,0)</f>
        <v>0</v>
      </c>
      <c r="F120" s="88">
        <v>24</v>
      </c>
      <c r="G120" s="88">
        <f>FLOOR!C181</f>
        <v>6</v>
      </c>
      <c r="H120" s="88">
        <f>FLOOR!D181</f>
        <v/>
      </c>
      <c r="I120" s="90" t="s">
        <v>18</v>
      </c>
      <c r="J120" s="761" t="str">
        <f>FLOOR!F179</f>
        <v>(JETRO) SALES FLYER</v>
      </c>
      <c r="K120" s="240">
        <f>FLOOR!G179</f>
        <v/>
      </c>
      <c r="L120" s="86" t="str">
        <f>IF(AND(K120=F120, K120=D120, K120=C120), "", "x")</f>
        <v>x</v>
      </c>
      <c r="M120" s="177"/>
      <c r="N120" s="177"/>
      <c r="O120" s="177"/>
      <c r="P120" s="177"/>
      <c r="Q120" s="177"/>
      <c r="R120" s="177"/>
      <c r="S120" s="177"/>
      <c r="T120" s="177"/>
      <c r="U120" s="177"/>
      <c r="V120" s="177"/>
      <c r="W120" s="177"/>
      <c r="X120" s="177"/>
      <c r="Y120" s="177"/>
      <c r="Z120" s="177"/>
      <c r="AA120" s="177"/>
      <c r="AB120" s="177"/>
      <c r="AC120" s="177"/>
      <c r="AD120" s="177"/>
      <c r="AE120" s="177"/>
      <c r="AF120" s="177"/>
      <c r="AG120" s="177"/>
      <c r="AH120" s="177"/>
      <c r="AI120" s="177"/>
      <c r="AJ120" s="177"/>
      <c r="AK120" s="177"/>
      <c r="AL120" s="177"/>
      <c r="AM120" s="177"/>
      <c r="AN120" s="177"/>
      <c r="AO120" s="177"/>
      <c r="AP120" s="177"/>
      <c r="AQ120" s="177"/>
      <c r="AR120" s="177"/>
      <c r="AS120" s="177"/>
      <c r="AT120" s="177"/>
      <c r="AU120" s="177"/>
      <c r="AV120" s="177"/>
      <c r="AW120" s="177"/>
      <c r="AX120" s="177"/>
      <c r="AY120" s="177"/>
      <c r="AZ120" s="87"/>
      <c r="BA120" s="87"/>
      <c r="BB120" s="87"/>
      <c r="BC120" s="87"/>
      <c r="BD120" s="87"/>
    </row>
    <row r="121" spans="1:64" customHeight="1" ht="12.75" hidden="true">
      <c r="A121" s="238"/>
      <c r="B121" s="238"/>
      <c r="C121" s="238" t="b">
        <f>IF(D121&gt;D120,D121,FALSE)</f>
        <v/>
      </c>
      <c r="D121" s="238">
        <f>D120+E121</f>
        <v>9</v>
      </c>
      <c r="E121" s="238">
        <f>IF(H121="X",1,0)</f>
        <v>0</v>
      </c>
      <c r="F121" s="88">
        <v>25</v>
      </c>
      <c r="G121" s="88">
        <f>FLOOR!C184</f>
        <v>6</v>
      </c>
      <c r="H121" s="88">
        <f>FLOOR!D184</f>
        <v/>
      </c>
      <c r="I121" s="90" t="s">
        <v>18</v>
      </c>
      <c r="J121" s="761" t="str">
        <f>FLOOR!F182</f>
        <v>(JETRO HBA) SALES FLYER</v>
      </c>
      <c r="K121" s="240">
        <f>FLOOR!G182</f>
        <v/>
      </c>
      <c r="L121" s="86" t="str">
        <f>IF(AND(K121=F121, K121=D121, K121=C121), "", "x")</f>
        <v>x</v>
      </c>
      <c r="M121" s="177"/>
      <c r="N121" s="177"/>
      <c r="O121" s="177"/>
      <c r="P121" s="177"/>
      <c r="Q121" s="177"/>
      <c r="R121" s="177"/>
      <c r="S121" s="177"/>
      <c r="T121" s="177"/>
      <c r="U121" s="177"/>
      <c r="V121" s="177"/>
      <c r="W121" s="177"/>
      <c r="X121" s="177"/>
      <c r="Y121" s="177"/>
      <c r="Z121" s="177"/>
      <c r="AA121" s="177"/>
      <c r="AB121" s="177"/>
      <c r="AC121" s="177"/>
      <c r="AD121" s="177"/>
      <c r="AE121" s="177"/>
      <c r="AF121" s="177"/>
      <c r="AG121" s="177"/>
      <c r="AH121" s="177"/>
      <c r="AI121" s="177"/>
      <c r="AJ121" s="177"/>
      <c r="AK121" s="177"/>
      <c r="AL121" s="177"/>
      <c r="AM121" s="177"/>
      <c r="AN121" s="177"/>
      <c r="AO121" s="177"/>
      <c r="AP121" s="177"/>
      <c r="AQ121" s="177"/>
      <c r="AR121" s="177"/>
      <c r="AS121" s="177"/>
      <c r="AT121" s="177"/>
      <c r="AU121" s="177"/>
      <c r="AV121" s="177"/>
      <c r="AW121" s="177"/>
      <c r="AX121" s="177"/>
      <c r="AY121" s="177"/>
      <c r="AZ121" s="87"/>
      <c r="BA121" s="87"/>
      <c r="BB121" s="87"/>
      <c r="BC121" s="87"/>
      <c r="BD121" s="87"/>
    </row>
    <row r="122" spans="1:64" customHeight="1" ht="12.75" hidden="true">
      <c r="A122" s="238"/>
      <c r="B122" s="238"/>
      <c r="C122" s="238" t="b">
        <f>IF(D122&gt;D121,D122,FALSE)</f>
        <v/>
      </c>
      <c r="D122" s="238">
        <f>D121+E122</f>
        <v>9</v>
      </c>
      <c r="E122" s="238">
        <f>IF(H122="X",1,0)</f>
        <v>0</v>
      </c>
      <c r="F122" s="88">
        <v>26</v>
      </c>
      <c r="G122" s="88">
        <f>FLOOR!C187</f>
        <v>20</v>
      </c>
      <c r="H122" s="88">
        <f>FLOOR!D187</f>
        <v/>
      </c>
      <c r="I122" s="90" t="s">
        <v>18</v>
      </c>
      <c r="J122" s="761" t="str">
        <f>FLOOR!F185</f>
        <v>SALES FLYER/VALUE DISCOUNT SIGNING</v>
      </c>
      <c r="K122" s="240">
        <f>FLOOR!G185</f>
        <v/>
      </c>
      <c r="L122" s="86" t="str">
        <f>IF(AND(K122=F122, K122=D122, K122=C122), "", "x")</f>
        <v>x</v>
      </c>
      <c r="M122" s="177"/>
      <c r="N122" s="177"/>
      <c r="O122" s="177"/>
      <c r="P122" s="177"/>
      <c r="Q122" s="177"/>
      <c r="R122" s="177"/>
      <c r="S122" s="177"/>
      <c r="T122" s="177"/>
      <c r="U122" s="177"/>
      <c r="V122" s="177"/>
      <c r="W122" s="177"/>
      <c r="X122" s="177"/>
      <c r="Y122" s="177"/>
      <c r="Z122" s="177"/>
      <c r="AA122" s="177"/>
      <c r="AB122" s="177"/>
      <c r="AC122" s="177"/>
      <c r="AD122" s="177"/>
      <c r="AE122" s="177"/>
      <c r="AF122" s="177"/>
      <c r="AG122" s="177"/>
      <c r="AH122" s="177"/>
      <c r="AI122" s="177"/>
      <c r="AJ122" s="177"/>
      <c r="AK122" s="177"/>
      <c r="AL122" s="177"/>
      <c r="AM122" s="177"/>
      <c r="AN122" s="177"/>
      <c r="AO122" s="177"/>
      <c r="AP122" s="177"/>
      <c r="AQ122" s="177"/>
      <c r="AR122" s="177"/>
      <c r="AS122" s="177"/>
      <c r="AT122" s="177"/>
      <c r="AU122" s="177"/>
      <c r="AV122" s="177"/>
      <c r="AW122" s="177"/>
      <c r="AX122" s="177"/>
      <c r="AY122" s="177"/>
      <c r="AZ122" s="87"/>
      <c r="BA122" s="87"/>
      <c r="BB122" s="87"/>
      <c r="BC122" s="87"/>
      <c r="BD122" s="87"/>
    </row>
    <row r="123" spans="1:64" customHeight="1" ht="12.75" hidden="true">
      <c r="A123" s="238"/>
      <c r="B123" s="238"/>
      <c r="C123" s="238" t="b">
        <f>IF(D123&gt;D122,D123,FALSE)</f>
        <v/>
      </c>
      <c r="D123" s="238">
        <f>D122+E123</f>
        <v>9</v>
      </c>
      <c r="E123" s="238">
        <f>IF(H123="X",1,0)</f>
        <v>0</v>
      </c>
      <c r="F123" s="88">
        <v>27</v>
      </c>
      <c r="G123" s="88">
        <f>FLOOR!C189</f>
        <v>6</v>
      </c>
      <c r="H123" s="88">
        <f>FLOOR!D189</f>
        <v/>
      </c>
      <c r="I123" s="90" t="s">
        <v>18</v>
      </c>
      <c r="J123" s="761" t="str">
        <f>FLOOR!F188</f>
        <v>CRV SIGNING (west coast only)</v>
      </c>
      <c r="K123" s="240">
        <f>FLOOR!G188</f>
        <v/>
      </c>
      <c r="L123" s="86" t="str">
        <f>IF(AND(K123=F123, K123=D123, K123=C123), "", "x")</f>
        <v>x</v>
      </c>
      <c r="M123" s="177"/>
      <c r="N123" s="177"/>
      <c r="O123" s="177"/>
      <c r="P123" s="177"/>
      <c r="Q123" s="177"/>
      <c r="R123" s="177"/>
      <c r="S123" s="177"/>
      <c r="T123" s="177"/>
      <c r="U123" s="177"/>
      <c r="V123" s="177"/>
      <c r="W123" s="177"/>
      <c r="X123" s="177"/>
      <c r="Y123" s="177"/>
      <c r="Z123" s="177"/>
      <c r="AA123" s="177"/>
      <c r="AB123" s="177"/>
      <c r="AC123" s="177"/>
      <c r="AD123" s="177"/>
      <c r="AE123" s="177"/>
      <c r="AF123" s="177"/>
      <c r="AG123" s="177"/>
      <c r="AH123" s="177"/>
      <c r="AI123" s="177"/>
      <c r="AJ123" s="177"/>
      <c r="AK123" s="177"/>
      <c r="AL123" s="177"/>
      <c r="AM123" s="177"/>
      <c r="AN123" s="177"/>
      <c r="AO123" s="177"/>
      <c r="AP123" s="177"/>
      <c r="AQ123" s="177"/>
      <c r="AR123" s="177"/>
      <c r="AS123" s="177"/>
      <c r="AT123" s="177"/>
      <c r="AU123" s="177"/>
      <c r="AV123" s="177"/>
      <c r="AW123" s="177"/>
      <c r="AX123" s="177"/>
      <c r="AY123" s="177"/>
      <c r="AZ123" s="87"/>
      <c r="BA123" s="87"/>
      <c r="BB123" s="87"/>
      <c r="BC123" s="87"/>
      <c r="BD123" s="87"/>
    </row>
    <row r="124" spans="1:64" customHeight="1" ht="12.75" hidden="true">
      <c r="A124" s="238"/>
      <c r="B124" s="238"/>
      <c r="C124" s="238" t="b">
        <f>IF(D124&gt;D123,D124,FALSE)</f>
        <v/>
      </c>
      <c r="D124" s="238">
        <f>D123+E124</f>
        <v>9</v>
      </c>
      <c r="E124" s="238">
        <f>IF(H124="X",1,0)</f>
        <v>0</v>
      </c>
      <c r="F124" s="88">
        <v>28</v>
      </c>
      <c r="G124" s="88">
        <f>FLOOR!C194</f>
        <v>4</v>
      </c>
      <c r="H124" s="88">
        <f>FLOOR!D194</f>
        <v/>
      </c>
      <c r="I124" s="90" t="s">
        <v>18</v>
      </c>
      <c r="J124" s="761" t="str">
        <f>FLOOR!F190</f>
        <v>HAND WRITTEN SIGNS (more than 1 missing/incorrect sign is a finding)</v>
      </c>
      <c r="K124" s="240">
        <f>FLOOR!G190</f>
        <v/>
      </c>
      <c r="L124" s="86" t="str">
        <f>IF(AND(K124=F124, K124=D124, K124=C124), "", "x")</f>
        <v>x</v>
      </c>
      <c r="M124" s="177"/>
      <c r="N124" s="177"/>
      <c r="O124" s="177"/>
      <c r="P124" s="177"/>
      <c r="Q124" s="177"/>
      <c r="R124" s="177"/>
      <c r="S124" s="177"/>
      <c r="T124" s="177"/>
      <c r="U124" s="177"/>
      <c r="V124" s="177"/>
      <c r="W124" s="177"/>
      <c r="X124" s="177"/>
      <c r="Y124" s="177"/>
      <c r="Z124" s="177"/>
      <c r="AA124" s="177"/>
      <c r="AB124" s="177"/>
      <c r="AC124" s="177"/>
      <c r="AD124" s="177"/>
      <c r="AE124" s="177"/>
      <c r="AF124" s="177"/>
      <c r="AG124" s="177"/>
      <c r="AH124" s="177"/>
      <c r="AI124" s="177"/>
      <c r="AJ124" s="177"/>
      <c r="AK124" s="177"/>
      <c r="AL124" s="177"/>
      <c r="AM124" s="177"/>
      <c r="AN124" s="177"/>
      <c r="AO124" s="177"/>
      <c r="AP124" s="177"/>
      <c r="AQ124" s="177"/>
      <c r="AR124" s="177"/>
      <c r="AS124" s="177"/>
      <c r="AT124" s="177"/>
      <c r="AU124" s="177"/>
      <c r="AV124" s="177"/>
      <c r="AW124" s="177"/>
      <c r="AX124" s="177"/>
      <c r="AY124" s="177"/>
      <c r="AZ124" s="87"/>
      <c r="BA124" s="87"/>
      <c r="BB124" s="87"/>
      <c r="BC124" s="87"/>
      <c r="BD124" s="87"/>
    </row>
    <row r="125" spans="1:64" customHeight="1" ht="12.75" hidden="true">
      <c r="A125" s="238"/>
      <c r="B125" s="238"/>
      <c r="C125" s="238" t="b">
        <f>IF(D125&gt;D124,D125,FALSE)</f>
        <v/>
      </c>
      <c r="D125" s="238">
        <f>D124+E125</f>
        <v>9</v>
      </c>
      <c r="E125" s="238">
        <f>IF(H125="X",1,0)</f>
        <v>0</v>
      </c>
      <c r="F125" s="88">
        <v>29</v>
      </c>
      <c r="G125" s="88">
        <f>FLOOR!C202</f>
        <v>4</v>
      </c>
      <c r="H125" s="88">
        <f>FLOOR!D202</f>
        <v/>
      </c>
      <c r="I125" s="90" t="s">
        <v>18</v>
      </c>
      <c r="J125" s="761" t="str">
        <f>FLOOR!F195</f>
        <v>DEMOS OCCURING IN DEPT (na if no demos)</v>
      </c>
      <c r="K125" s="240">
        <f>FLOOR!G195</f>
        <v/>
      </c>
      <c r="L125" s="86" t="str">
        <f>IF(AND(K125=F125, K125=D125, K125=C125), "", "x")</f>
        <v>x</v>
      </c>
      <c r="M125" s="177"/>
      <c r="N125" s="177"/>
      <c r="O125" s="177"/>
      <c r="P125" s="177"/>
      <c r="Q125" s="177"/>
      <c r="R125" s="177"/>
      <c r="S125" s="177"/>
      <c r="T125" s="177"/>
      <c r="U125" s="177"/>
      <c r="V125" s="177"/>
      <c r="W125" s="177"/>
      <c r="X125" s="177"/>
      <c r="Y125" s="177"/>
      <c r="Z125" s="177"/>
      <c r="AA125" s="177"/>
      <c r="AB125" s="177"/>
      <c r="AC125" s="177"/>
      <c r="AD125" s="177"/>
      <c r="AE125" s="177"/>
      <c r="AF125" s="177"/>
      <c r="AG125" s="177"/>
      <c r="AH125" s="177"/>
      <c r="AI125" s="177"/>
      <c r="AJ125" s="177"/>
      <c r="AK125" s="177"/>
      <c r="AL125" s="177"/>
      <c r="AM125" s="177"/>
      <c r="AN125" s="177"/>
      <c r="AO125" s="177"/>
      <c r="AP125" s="177"/>
      <c r="AQ125" s="177"/>
      <c r="AR125" s="177"/>
      <c r="AS125" s="177"/>
      <c r="AT125" s="177"/>
      <c r="AU125" s="177"/>
      <c r="AV125" s="177"/>
      <c r="AW125" s="177"/>
      <c r="AX125" s="177"/>
      <c r="AY125" s="177"/>
      <c r="AZ125" s="87"/>
      <c r="BA125" s="87"/>
      <c r="BB125" s="87"/>
      <c r="BC125" s="87"/>
      <c r="BD125" s="87"/>
    </row>
    <row r="126" spans="1:64" customHeight="1" ht="12.75" hidden="true">
      <c r="A126" s="238"/>
      <c r="B126" s="238"/>
      <c r="C126" s="238" t="b">
        <f>IF(D126&gt;D125,D126,FALSE)</f>
        <v/>
      </c>
      <c r="D126" s="238">
        <f>D125+E126</f>
        <v>9</v>
      </c>
      <c r="E126" s="238">
        <f>IF(H126="X",1,0)</f>
        <v>0</v>
      </c>
      <c r="F126" s="88">
        <v>30</v>
      </c>
      <c r="G126" s="88">
        <f>FLOOR!C212</f>
        <v>10</v>
      </c>
      <c r="H126" s="88">
        <f>FLOOR!D212</f>
        <v/>
      </c>
      <c r="I126" s="90" t="s">
        <v>18</v>
      </c>
      <c r="J126" s="761" t="str">
        <f>FLOOR!F203</f>
        <v>BEHAVIORAL OBSERVATIONS</v>
      </c>
      <c r="K126" s="240">
        <f>FLOOR!G203</f>
        <v/>
      </c>
      <c r="L126" s="86" t="str">
        <f>IF(AND(K126=F126, K126=D126, K126=C126), "", "x")</f>
        <v>x</v>
      </c>
      <c r="M126" s="177"/>
      <c r="N126" s="177"/>
      <c r="O126" s="177"/>
      <c r="P126" s="177"/>
      <c r="Q126" s="177"/>
      <c r="R126" s="177"/>
      <c r="S126" s="177"/>
      <c r="T126" s="177"/>
      <c r="U126" s="177"/>
      <c r="V126" s="177"/>
      <c r="W126" s="177"/>
      <c r="X126" s="177"/>
      <c r="Y126" s="177"/>
      <c r="Z126" s="177"/>
      <c r="AA126" s="177"/>
      <c r="AB126" s="177"/>
      <c r="AC126" s="177"/>
      <c r="AD126" s="177"/>
      <c r="AE126" s="177"/>
      <c r="AF126" s="177"/>
      <c r="AG126" s="177"/>
      <c r="AH126" s="177"/>
      <c r="AI126" s="177"/>
      <c r="AJ126" s="177"/>
      <c r="AK126" s="177"/>
      <c r="AL126" s="177"/>
      <c r="AM126" s="177"/>
      <c r="AN126" s="177"/>
      <c r="AO126" s="177"/>
      <c r="AP126" s="177"/>
      <c r="AQ126" s="177"/>
      <c r="AR126" s="177"/>
      <c r="AS126" s="177"/>
      <c r="AT126" s="177"/>
      <c r="AU126" s="177"/>
      <c r="AV126" s="177"/>
      <c r="AW126" s="177"/>
      <c r="AX126" s="177"/>
      <c r="AY126" s="177"/>
      <c r="AZ126" s="87"/>
      <c r="BA126" s="87"/>
      <c r="BB126" s="87"/>
      <c r="BC126" s="87"/>
      <c r="BD126" s="87"/>
    </row>
    <row r="127" spans="1:64" customHeight="1" ht="12.75" hidden="true">
      <c r="A127" s="238"/>
      <c r="B127" s="238"/>
      <c r="C127" s="238" t="b">
        <f>IF(D127&gt;D126,D127,FALSE)</f>
        <v/>
      </c>
      <c r="D127" s="238">
        <f>D126+E127</f>
        <v>9</v>
      </c>
      <c r="E127" s="238">
        <f>IF(H127="X",1,0)</f>
        <v>0</v>
      </c>
      <c r="F127" s="88">
        <v>31</v>
      </c>
      <c r="G127" s="88">
        <f>FLOOR!C214</f>
        <v>20</v>
      </c>
      <c r="H127" s="88">
        <f>FLOOR!D214</f>
        <v/>
      </c>
      <c r="I127" s="90" t="s">
        <v>18</v>
      </c>
      <c r="J127" s="761" t="str">
        <f>FLOOR!F213</f>
        <v>DEPT SAFETY</v>
      </c>
      <c r="K127" s="240">
        <f>FLOOR!G213</f>
        <v/>
      </c>
      <c r="L127" s="86" t="str">
        <f>IF(AND(K127=F127, K127=D127, K127=C127), "", "x")</f>
        <v>x</v>
      </c>
      <c r="M127" s="177"/>
      <c r="N127" s="177"/>
      <c r="O127" s="177"/>
      <c r="P127" s="177"/>
      <c r="Q127" s="177"/>
      <c r="R127" s="177"/>
      <c r="S127" s="177"/>
      <c r="T127" s="177"/>
      <c r="U127" s="177"/>
      <c r="V127" s="177"/>
      <c r="W127" s="177"/>
      <c r="X127" s="177"/>
      <c r="Y127" s="177"/>
      <c r="Z127" s="177"/>
      <c r="AA127" s="177"/>
      <c r="AB127" s="177"/>
      <c r="AC127" s="177"/>
      <c r="AD127" s="177"/>
      <c r="AE127" s="177"/>
      <c r="AF127" s="177"/>
      <c r="AG127" s="177"/>
      <c r="AH127" s="177"/>
      <c r="AI127" s="177"/>
      <c r="AJ127" s="177"/>
      <c r="AK127" s="177"/>
      <c r="AL127" s="177"/>
      <c r="AM127" s="177"/>
      <c r="AN127" s="177"/>
      <c r="AO127" s="177"/>
      <c r="AP127" s="177"/>
      <c r="AQ127" s="177"/>
      <c r="AR127" s="177"/>
      <c r="AS127" s="177"/>
      <c r="AT127" s="177"/>
      <c r="AU127" s="177"/>
      <c r="AV127" s="177"/>
      <c r="AW127" s="177"/>
      <c r="AX127" s="177"/>
      <c r="AY127" s="177"/>
      <c r="AZ127" s="87"/>
      <c r="BA127" s="87"/>
      <c r="BB127" s="87"/>
      <c r="BC127" s="87"/>
      <c r="BD127" s="87"/>
    </row>
    <row r="128" spans="1:64" customHeight="1" ht="12.75" hidden="true">
      <c r="A128" s="238"/>
      <c r="B128" s="238"/>
      <c r="C128" s="238" t="b">
        <f>IF(D128&gt;D127,D128,FALSE)</f>
        <v/>
      </c>
      <c r="D128" s="238">
        <f>D127+E128</f>
        <v>9</v>
      </c>
      <c r="E128" s="238">
        <f>IF(H128="X",1,0)</f>
        <v>0</v>
      </c>
      <c r="F128" s="88">
        <v>32</v>
      </c>
      <c r="G128" s="88">
        <f>FLOOR!C217</f>
        <v>10</v>
      </c>
      <c r="H128" s="88">
        <f>FLOOR!D217</f>
        <v/>
      </c>
      <c r="I128" s="90" t="s">
        <v>18</v>
      </c>
      <c r="J128" s="761" t="str">
        <f>FLOOR!F215</f>
        <v>"Negative Stock by Item" (Review previous day as well as the week)</v>
      </c>
      <c r="K128" s="240">
        <f>FLOOR!G215</f>
        <v/>
      </c>
      <c r="L128" s="86" t="str">
        <f>IF(AND(K128=F128, K128=D128, K128=C128), "", "x")</f>
        <v>x</v>
      </c>
      <c r="M128" s="177"/>
      <c r="N128" s="177"/>
      <c r="O128" s="177"/>
      <c r="P128" s="177"/>
      <c r="Q128" s="177"/>
      <c r="R128" s="177"/>
      <c r="S128" s="177"/>
      <c r="T128" s="177"/>
      <c r="U128" s="177"/>
      <c r="V128" s="177"/>
      <c r="W128" s="177"/>
      <c r="X128" s="177"/>
      <c r="Y128" s="177"/>
      <c r="Z128" s="177"/>
      <c r="AA128" s="177"/>
      <c r="AB128" s="177"/>
      <c r="AC128" s="177"/>
      <c r="AD128" s="177"/>
      <c r="AE128" s="177"/>
      <c r="AF128" s="177"/>
      <c r="AG128" s="177"/>
      <c r="AH128" s="177"/>
      <c r="AI128" s="177"/>
      <c r="AJ128" s="177"/>
      <c r="AK128" s="177"/>
      <c r="AL128" s="177"/>
      <c r="AM128" s="177"/>
      <c r="AN128" s="177"/>
      <c r="AO128" s="177"/>
      <c r="AP128" s="177"/>
      <c r="AQ128" s="177"/>
      <c r="AR128" s="177"/>
      <c r="AS128" s="177"/>
      <c r="AT128" s="177"/>
      <c r="AU128" s="177"/>
      <c r="AV128" s="177"/>
      <c r="AW128" s="177"/>
      <c r="AX128" s="177"/>
      <c r="AY128" s="177"/>
      <c r="AZ128" s="87"/>
      <c r="BA128" s="87"/>
      <c r="BB128" s="87"/>
      <c r="BC128" s="87"/>
      <c r="BD128" s="87"/>
    </row>
    <row r="129" spans="1:64" customHeight="1" ht="12.75" hidden="true">
      <c r="A129" s="238"/>
      <c r="B129" s="238"/>
      <c r="C129" s="238" t="b">
        <f>IF(D129&gt;D128,D129,FALSE)</f>
        <v/>
      </c>
      <c r="D129" s="238">
        <f>D128+E129</f>
        <v>9</v>
      </c>
      <c r="E129" s="238">
        <f>IF(H129="X",1,0)</f>
        <v>0</v>
      </c>
      <c r="F129" s="88">
        <v>33</v>
      </c>
      <c r="G129" s="88">
        <f>FLOOR!C221</f>
        <v>20</v>
      </c>
      <c r="H129" s="88">
        <f>FLOOR!D221</f>
        <v/>
      </c>
      <c r="I129" s="90" t="s">
        <v>18</v>
      </c>
      <c r="J129" s="761" t="str">
        <f>FLOOR!F218</f>
        <v>10 FOOT RULE</v>
      </c>
      <c r="K129" s="240">
        <f>FLOOR!G218</f>
        <v/>
      </c>
      <c r="L129" s="86" t="str">
        <f>IF(AND(K129=F129, K129=D129, K129=C129), "", "x")</f>
        <v>x</v>
      </c>
      <c r="M129" s="177"/>
      <c r="N129" s="177"/>
      <c r="O129" s="177"/>
      <c r="P129" s="177"/>
      <c r="Q129" s="177"/>
      <c r="R129" s="177"/>
      <c r="S129" s="177"/>
      <c r="T129" s="177"/>
      <c r="U129" s="177"/>
      <c r="V129" s="177"/>
      <c r="W129" s="177"/>
      <c r="X129" s="177"/>
      <c r="Y129" s="177"/>
      <c r="Z129" s="177"/>
      <c r="AA129" s="177"/>
      <c r="AB129" s="177"/>
      <c r="AC129" s="177"/>
      <c r="AD129" s="177"/>
      <c r="AE129" s="177"/>
      <c r="AF129" s="177"/>
      <c r="AG129" s="177"/>
      <c r="AH129" s="177"/>
      <c r="AI129" s="177"/>
      <c r="AJ129" s="177"/>
      <c r="AK129" s="177"/>
      <c r="AL129" s="177"/>
      <c r="AM129" s="177"/>
      <c r="AN129" s="177"/>
      <c r="AO129" s="177"/>
      <c r="AP129" s="177"/>
      <c r="AQ129" s="177"/>
      <c r="AR129" s="177"/>
      <c r="AS129" s="177"/>
      <c r="AT129" s="177"/>
      <c r="AU129" s="177"/>
      <c r="AV129" s="177"/>
      <c r="AW129" s="177"/>
      <c r="AX129" s="177"/>
      <c r="AY129" s="177"/>
      <c r="AZ129" s="87"/>
      <c r="BA129" s="87"/>
      <c r="BB129" s="87"/>
      <c r="BC129" s="87"/>
      <c r="BD129" s="87"/>
    </row>
    <row r="130" spans="1:64" customHeight="1" ht="12.75" hidden="true">
      <c r="A130" s="238"/>
      <c r="B130" s="238"/>
      <c r="C130" s="238" t="b">
        <f>IF(D130&gt;D129,D130,FALSE)</f>
        <v/>
      </c>
      <c r="D130" s="238">
        <f>D129+E130</f>
        <v>9</v>
      </c>
      <c r="E130" s="238">
        <f>IF(H130="X",1,0)</f>
        <v>0</v>
      </c>
      <c r="F130" s="88">
        <v>34</v>
      </c>
      <c r="G130" s="88">
        <f>FLOOR!C229</f>
        <v>15</v>
      </c>
      <c r="H130" s="88">
        <f>FLOOR!D229</f>
        <v/>
      </c>
      <c r="I130" s="90" t="s">
        <v>18</v>
      </c>
      <c r="J130" s="761" t="str">
        <f>FLOOR!F222</f>
        <v>MADATORY BUYER ENDCAPS/PALLET DISPLAYS/METRO RACKS</v>
      </c>
      <c r="K130" s="240">
        <f>FLOOR!G222</f>
        <v/>
      </c>
      <c r="L130" s="86" t="str">
        <f>IF(AND(K130=F130, K130=D130, K130=C130), "", "x")</f>
        <v>x</v>
      </c>
      <c r="M130" s="177"/>
      <c r="N130" s="177"/>
      <c r="O130" s="177"/>
      <c r="P130" s="177"/>
      <c r="Q130" s="177"/>
      <c r="R130" s="177"/>
      <c r="S130" s="177"/>
      <c r="T130" s="177"/>
      <c r="U130" s="177"/>
      <c r="V130" s="177"/>
      <c r="W130" s="177"/>
      <c r="X130" s="177"/>
      <c r="Y130" s="177"/>
      <c r="Z130" s="177"/>
      <c r="AA130" s="177"/>
      <c r="AB130" s="177"/>
      <c r="AC130" s="177"/>
      <c r="AD130" s="177"/>
      <c r="AE130" s="177"/>
      <c r="AF130" s="177"/>
      <c r="AG130" s="177"/>
      <c r="AH130" s="177"/>
      <c r="AI130" s="177"/>
      <c r="AJ130" s="177"/>
      <c r="AK130" s="177"/>
      <c r="AL130" s="177"/>
      <c r="AM130" s="177"/>
      <c r="AN130" s="177"/>
      <c r="AO130" s="177"/>
      <c r="AP130" s="177"/>
      <c r="AQ130" s="177"/>
      <c r="AR130" s="177"/>
      <c r="AS130" s="177"/>
      <c r="AT130" s="177"/>
      <c r="AU130" s="177"/>
      <c r="AV130" s="177"/>
      <c r="AW130" s="177"/>
      <c r="AX130" s="177"/>
      <c r="AY130" s="177"/>
      <c r="AZ130" s="87"/>
      <c r="BA130" s="87"/>
      <c r="BB130" s="87"/>
      <c r="BC130" s="87"/>
      <c r="BD130" s="87"/>
    </row>
    <row r="131" spans="1:64" customHeight="1" ht="12.75" hidden="true">
      <c r="A131" s="238"/>
      <c r="B131" s="238"/>
      <c r="C131" s="238" t="b">
        <f>IF(D131&gt;D130,D131,FALSE)</f>
        <v/>
      </c>
      <c r="D131" s="238">
        <f>D130+E131</f>
        <v>9</v>
      </c>
      <c r="E131" s="238">
        <f>IF(H131="X",1,0)</f>
        <v>0</v>
      </c>
      <c r="F131" s="88">
        <v>1</v>
      </c>
      <c r="G131" s="88">
        <f>FRONTEND!C12</f>
        <v>8</v>
      </c>
      <c r="H131" s="88">
        <f>FRONTEND!D12</f>
        <v/>
      </c>
      <c r="I131" s="91" t="s">
        <v>19</v>
      </c>
      <c r="J131" s="761" t="str">
        <f>FRONTEND!F9</f>
        <v>CASHIER CUSTOMER SERVICE</v>
      </c>
      <c r="K131" s="240">
        <f>FRONTEND!G9</f>
        <v/>
      </c>
      <c r="L131" s="86" t="str">
        <f>IF(AND(K131=F131, K131=D131, K131=C131), "", "x")</f>
        <v>x</v>
      </c>
      <c r="M131" s="177"/>
      <c r="N131" s="177"/>
      <c r="O131" s="177"/>
      <c r="P131" s="177"/>
      <c r="Q131" s="177"/>
      <c r="R131" s="177"/>
      <c r="S131" s="177"/>
      <c r="T131" s="177"/>
      <c r="U131" s="177"/>
      <c r="V131" s="177"/>
      <c r="W131" s="177"/>
      <c r="X131" s="177"/>
      <c r="Y131" s="177"/>
      <c r="Z131" s="177"/>
      <c r="AA131" s="177"/>
      <c r="AB131" s="177"/>
      <c r="AC131" s="177"/>
      <c r="AD131" s="177"/>
      <c r="AE131" s="177"/>
      <c r="AF131" s="177"/>
      <c r="AG131" s="177"/>
      <c r="AH131" s="177"/>
      <c r="AI131" s="177"/>
      <c r="AJ131" s="177"/>
      <c r="AK131" s="177"/>
      <c r="AL131" s="177"/>
      <c r="AM131" s="177"/>
      <c r="AN131" s="177"/>
      <c r="AO131" s="177"/>
      <c r="AP131" s="177"/>
      <c r="AQ131" s="177"/>
      <c r="AR131" s="177"/>
      <c r="AS131" s="177"/>
      <c r="AT131" s="177"/>
      <c r="AU131" s="177"/>
      <c r="AV131" s="177"/>
      <c r="AW131" s="177"/>
      <c r="AX131" s="177"/>
      <c r="AY131" s="177"/>
      <c r="AZ131" s="87"/>
      <c r="BA131" s="87"/>
      <c r="BB131" s="87"/>
      <c r="BC131" s="87"/>
      <c r="BD131" s="87"/>
    </row>
    <row r="132" spans="1:64" customHeight="1" ht="12.75" hidden="true">
      <c r="A132" s="238"/>
      <c r="B132" s="238"/>
      <c r="C132" s="238" t="b">
        <f>IF(D132&gt;D131,D132,FALSE)</f>
        <v/>
      </c>
      <c r="D132" s="238">
        <f>D131+E132</f>
        <v>9</v>
      </c>
      <c r="E132" s="238">
        <f>IF(H132="X",1,0)</f>
        <v>0</v>
      </c>
      <c r="F132" s="88">
        <v>2</v>
      </c>
      <c r="G132" s="88">
        <f>FRONTEND!C17</f>
        <v>6</v>
      </c>
      <c r="H132" s="88">
        <f>FRONTEND!D17</f>
        <v/>
      </c>
      <c r="I132" s="91" t="s">
        <v>19</v>
      </c>
      <c r="J132" s="761" t="str">
        <f>FRONTEND!F13</f>
        <v>FRONT END READINESS</v>
      </c>
      <c r="K132" s="240">
        <f>FRONTEND!G13</f>
        <v/>
      </c>
      <c r="L132" s="86" t="str">
        <f>IF(AND(K132=F132, K132=D132, K132=C132), "", "x")</f>
        <v>x</v>
      </c>
      <c r="M132" s="177"/>
      <c r="N132" s="177"/>
      <c r="O132" s="177"/>
      <c r="P132" s="177"/>
      <c r="Q132" s="177"/>
      <c r="R132" s="177"/>
      <c r="S132" s="177"/>
      <c r="T132" s="177"/>
      <c r="U132" s="177"/>
      <c r="V132" s="177"/>
      <c r="W132" s="177"/>
      <c r="X132" s="177"/>
      <c r="Y132" s="177"/>
      <c r="Z132" s="177"/>
      <c r="AA132" s="177"/>
      <c r="AB132" s="177"/>
      <c r="AC132" s="177"/>
      <c r="AD132" s="177"/>
      <c r="AE132" s="177"/>
      <c r="AF132" s="177"/>
      <c r="AG132" s="177"/>
      <c r="AH132" s="177"/>
      <c r="AI132" s="177"/>
      <c r="AJ132" s="177"/>
      <c r="AK132" s="177"/>
      <c r="AL132" s="177"/>
      <c r="AM132" s="177"/>
      <c r="AN132" s="177"/>
      <c r="AO132" s="177"/>
      <c r="AP132" s="177"/>
      <c r="AQ132" s="177"/>
      <c r="AR132" s="177"/>
      <c r="AS132" s="177"/>
      <c r="AT132" s="177"/>
      <c r="AU132" s="177"/>
      <c r="AV132" s="177"/>
      <c r="AW132" s="177"/>
      <c r="AX132" s="177"/>
      <c r="AY132" s="177"/>
      <c r="AZ132" s="87"/>
      <c r="BA132" s="87"/>
      <c r="BB132" s="87"/>
      <c r="BC132" s="87"/>
      <c r="BD132" s="87"/>
    </row>
    <row r="133" spans="1:64" customHeight="1" ht="12.75" hidden="true">
      <c r="A133" s="238"/>
      <c r="B133" s="238"/>
      <c r="C133" s="238" t="b">
        <f>IF(D133&gt;D132,D133,FALSE)</f>
        <v/>
      </c>
      <c r="D133" s="238">
        <f>D132+E133</f>
        <v>9</v>
      </c>
      <c r="E133" s="238">
        <f>IF(H133="X",1,0)</f>
        <v>0</v>
      </c>
      <c r="F133" s="88">
        <v>3</v>
      </c>
      <c r="G133" s="88">
        <f>FRONTEND!C26</f>
        <v>15</v>
      </c>
      <c r="H133" s="88">
        <f>FRONTEND!D26</f>
        <v/>
      </c>
      <c r="I133" s="91" t="s">
        <v>19</v>
      </c>
      <c r="J133" s="761" t="str">
        <f>FRONTEND!F18</f>
        <v>SUPERVISOR'S COMMAND OF FRONT END</v>
      </c>
      <c r="K133" s="240">
        <f>FRONTEND!G18</f>
        <v/>
      </c>
      <c r="L133" s="86" t="str">
        <f>IF(AND(K133=F133, K133=D133, K133=C133), "", "x")</f>
        <v>x</v>
      </c>
      <c r="M133" s="177"/>
      <c r="N133" s="177"/>
      <c r="O133" s="177"/>
      <c r="U133" s="177"/>
      <c r="V133" s="177"/>
      <c r="W133" s="177"/>
      <c r="X133" s="177"/>
      <c r="Y133" s="177"/>
      <c r="Z133" s="177"/>
      <c r="AA133" s="177"/>
      <c r="AB133" s="177"/>
      <c r="AC133" s="177"/>
      <c r="AD133" s="177"/>
      <c r="AE133" s="177"/>
      <c r="AF133" s="177"/>
      <c r="AG133" s="177"/>
      <c r="AH133" s="177"/>
      <c r="AI133" s="177"/>
      <c r="AJ133" s="177"/>
      <c r="AK133" s="177"/>
      <c r="AL133" s="177"/>
      <c r="AM133" s="177"/>
      <c r="AN133" s="177"/>
      <c r="AO133" s="177"/>
      <c r="AP133" s="177"/>
      <c r="AQ133" s="177"/>
      <c r="AR133" s="177"/>
      <c r="AS133" s="177"/>
      <c r="AT133" s="177"/>
      <c r="AU133" s="177"/>
      <c r="AV133" s="177"/>
      <c r="AW133" s="177"/>
      <c r="AX133" s="177"/>
      <c r="AY133" s="177"/>
      <c r="AZ133" s="87"/>
      <c r="BA133" s="87"/>
      <c r="BB133" s="87"/>
      <c r="BC133" s="87"/>
      <c r="BD133" s="87"/>
    </row>
    <row r="134" spans="1:64" customHeight="1" ht="12.75" hidden="true">
      <c r="A134" s="238"/>
      <c r="B134" s="238"/>
      <c r="C134" s="238" t="b">
        <f>IF(D134&gt;D133,D134,FALSE)</f>
        <v/>
      </c>
      <c r="D134" s="238">
        <f>D133+E134</f>
        <v>9</v>
      </c>
      <c r="E134" s="238">
        <f>IF(H135="X",1,0)</f>
        <v>0</v>
      </c>
      <c r="F134" s="88">
        <v>4</v>
      </c>
      <c r="G134" s="88">
        <f>FRONTEND!C34</f>
        <v>30</v>
      </c>
      <c r="H134" s="88">
        <f>FRONTEND!D34</f>
        <v/>
      </c>
      <c r="I134" s="91" t="s">
        <v>19</v>
      </c>
      <c r="J134" s="761" t="str">
        <f>FRONTEND!F27</f>
        <v>FRONT END SUPERVISORS</v>
      </c>
      <c r="K134" s="240">
        <f>FRONTEND!G27</f>
        <v/>
      </c>
      <c r="L134" s="86" t="str">
        <f>IF(AND(K134=F134, K134=D134, K134=C134), "", "x")</f>
        <v>x</v>
      </c>
      <c r="M134" s="177"/>
      <c r="N134" s="177"/>
      <c r="O134" s="177"/>
      <c r="P134" s="177"/>
      <c r="Q134" s="177"/>
      <c r="R134" s="177"/>
      <c r="S134" s="177"/>
      <c r="T134" s="177"/>
      <c r="U134" s="177"/>
      <c r="V134" s="177"/>
      <c r="W134" s="177"/>
      <c r="X134" s="177"/>
      <c r="Y134" s="177"/>
      <c r="Z134" s="177"/>
      <c r="AA134" s="177"/>
      <c r="AB134" s="177"/>
      <c r="AC134" s="177"/>
      <c r="AD134" s="177"/>
      <c r="AE134" s="177"/>
      <c r="AF134" s="177"/>
      <c r="AG134" s="177"/>
      <c r="AH134" s="177"/>
      <c r="AI134" s="177"/>
      <c r="AJ134" s="177"/>
      <c r="AK134" s="177"/>
      <c r="AL134" s="177"/>
      <c r="AM134" s="177"/>
      <c r="AN134" s="177"/>
      <c r="AO134" s="177"/>
      <c r="AP134" s="177"/>
      <c r="AQ134" s="177"/>
      <c r="AR134" s="177"/>
      <c r="AS134" s="177"/>
      <c r="AT134" s="177"/>
      <c r="AU134" s="177"/>
      <c r="AV134" s="177"/>
      <c r="AW134" s="177"/>
      <c r="AX134" s="177"/>
      <c r="AY134" s="177"/>
      <c r="AZ134" s="87"/>
      <c r="BA134" s="87"/>
      <c r="BB134" s="87"/>
      <c r="BC134" s="87"/>
      <c r="BD134" s="87"/>
    </row>
    <row r="135" spans="1:64" customHeight="1" ht="12.75" hidden="true">
      <c r="A135" s="238"/>
      <c r="B135" s="238"/>
      <c r="C135" s="238">
        <f>IF(D135&gt;D134,D135,FALSE)</f>
        <v>10</v>
      </c>
      <c r="D135" s="238">
        <f>D134+E135</f>
        <v>10</v>
      </c>
      <c r="E135" s="238">
        <f>IF(H136="X",1,0)</f>
        <v>1</v>
      </c>
      <c r="F135" s="88">
        <v>5</v>
      </c>
      <c r="G135" s="88">
        <f>FRONTEND!C38</f>
        <v>20</v>
      </c>
      <c r="H135" s="88">
        <f>FRONTEND!D38</f>
        <v/>
      </c>
      <c r="I135" s="91" t="s">
        <v>19</v>
      </c>
      <c r="J135" s="761" t="str">
        <f>FRONTEND!F35</f>
        <v>U-BOAT/CART COLLECTION &amp; SAFETY</v>
      </c>
      <c r="K135" s="240">
        <f>FRONTEND!G35</f>
        <v/>
      </c>
      <c r="L135" s="86" t="str">
        <f>IF(AND(K135=F135, K135=D135, K135=C135), "", "x")</f>
        <v>x</v>
      </c>
      <c r="M135" s="177"/>
      <c r="N135" s="177"/>
      <c r="O135" s="177"/>
      <c r="P135" s="177"/>
      <c r="Q135" s="177"/>
      <c r="R135" s="177"/>
      <c r="S135" s="177"/>
      <c r="T135" s="177"/>
      <c r="U135" s="177"/>
      <c r="V135" s="177"/>
      <c r="W135" s="177"/>
      <c r="X135" s="177"/>
      <c r="Y135" s="177"/>
      <c r="Z135" s="177"/>
      <c r="AA135" s="177"/>
      <c r="AB135" s="177"/>
      <c r="AC135" s="177"/>
      <c r="AD135" s="177"/>
      <c r="AE135" s="177"/>
      <c r="AF135" s="177"/>
      <c r="AG135" s="177"/>
      <c r="AH135" s="177"/>
      <c r="AI135" s="177"/>
      <c r="AJ135" s="177"/>
      <c r="AK135" s="177"/>
      <c r="AL135" s="177"/>
      <c r="AM135" s="177"/>
      <c r="AN135" s="177"/>
      <c r="AO135" s="177"/>
      <c r="AP135" s="177"/>
      <c r="AQ135" s="177"/>
      <c r="AR135" s="177"/>
      <c r="AS135" s="177"/>
      <c r="AT135" s="177"/>
      <c r="AU135" s="177"/>
      <c r="AV135" s="177"/>
      <c r="AW135" s="177"/>
      <c r="AX135" s="177"/>
      <c r="AY135" s="177"/>
      <c r="AZ135" s="87"/>
      <c r="BA135" s="87"/>
      <c r="BB135" s="87"/>
      <c r="BC135" s="87"/>
      <c r="BD135" s="87"/>
    </row>
    <row r="136" spans="1:64" customHeight="1" ht="12.75" hidden="true">
      <c r="A136" s="238"/>
      <c r="B136" s="238"/>
      <c r="C136" s="238" t="b">
        <f>IF(D136&gt;D135,D136,FALSE)</f>
        <v/>
      </c>
      <c r="D136" s="238">
        <f>D135+E136</f>
        <v>10</v>
      </c>
      <c r="E136" s="238">
        <f>IF(H137="X",1,0)</f>
        <v>0</v>
      </c>
      <c r="F136" s="88">
        <v>6</v>
      </c>
      <c r="G136" s="88">
        <f>FRONTEND!C40</f>
        <v>4</v>
      </c>
      <c r="H136" s="88" t="str">
        <f>FRONTEND!D40</f>
        <v>X</v>
      </c>
      <c r="I136" s="91" t="s">
        <v>19</v>
      </c>
      <c r="J136" s="761" t="str">
        <f>FRONTEND!F39</f>
        <v>PARKING LOT CLEANLINESS</v>
      </c>
      <c r="K136" s="240" t="str">
        <f>FRONTEND!G39</f>
        <v>Parking Lot needs cleaning, debriss and garbage around lot</v>
      </c>
      <c r="L136" s="86" t="str">
        <f>IF(AND(K136=F136, K136=D136, K136=C136), "", "x")</f>
        <v>x</v>
      </c>
      <c r="M136" s="177"/>
      <c r="N136" s="177"/>
      <c r="O136" s="177"/>
      <c r="P136" s="177"/>
      <c r="Q136" s="177"/>
      <c r="R136" s="177"/>
      <c r="S136" s="177"/>
      <c r="T136" s="177"/>
      <c r="U136" s="177"/>
      <c r="V136" s="177"/>
      <c r="W136" s="177"/>
      <c r="X136" s="177"/>
      <c r="Y136" s="177"/>
      <c r="Z136" s="177"/>
      <c r="AA136" s="177"/>
      <c r="AB136" s="177"/>
      <c r="AC136" s="177"/>
      <c r="AD136" s="177"/>
      <c r="AE136" s="177"/>
      <c r="AF136" s="177"/>
      <c r="AG136" s="177"/>
      <c r="AH136" s="177"/>
      <c r="AI136" s="177"/>
      <c r="AJ136" s="177"/>
      <c r="AK136" s="177"/>
      <c r="AL136" s="177"/>
      <c r="AM136" s="177"/>
      <c r="AN136" s="177"/>
      <c r="AO136" s="177"/>
      <c r="AP136" s="177"/>
      <c r="AQ136" s="177"/>
      <c r="AR136" s="177"/>
      <c r="AS136" s="177"/>
      <c r="AT136" s="177"/>
      <c r="AU136" s="177"/>
      <c r="AV136" s="177"/>
      <c r="AW136" s="177"/>
      <c r="AX136" s="177"/>
      <c r="AY136" s="177"/>
      <c r="AZ136" s="87"/>
      <c r="BA136" s="87"/>
      <c r="BB136" s="87"/>
      <c r="BC136" s="87"/>
      <c r="BD136" s="87"/>
    </row>
    <row r="137" spans="1:64" customHeight="1" ht="12.75" hidden="true">
      <c r="A137" s="238"/>
      <c r="B137" s="238"/>
      <c r="C137" s="238" t="b">
        <f>IF(D137&gt;D136,D137,FALSE)</f>
        <v/>
      </c>
      <c r="D137" s="238">
        <f>D136+E137</f>
        <v>10</v>
      </c>
      <c r="E137" s="238">
        <f>IF(H138="X",1,0)</f>
        <v>0</v>
      </c>
      <c r="F137" s="88">
        <v>7</v>
      </c>
      <c r="G137" s="88">
        <f>FRONTEND!C55</f>
        <v>8</v>
      </c>
      <c r="H137" s="88">
        <f>FRONTEND!D55</f>
        <v/>
      </c>
      <c r="I137" s="91" t="s">
        <v>19</v>
      </c>
      <c r="J137" s="761" t="str">
        <f>FRONTEND!F41</f>
        <v>RECEIPT VERIFICATION</v>
      </c>
      <c r="K137" s="240">
        <f>FRONTEND!G41</f>
        <v/>
      </c>
      <c r="L137" s="86" t="str">
        <f>IF(AND(K137=F137, K137=D137, K137=C137), "", "x")</f>
        <v>x</v>
      </c>
      <c r="M137" s="177"/>
      <c r="N137" s="177"/>
      <c r="O137" s="177"/>
      <c r="P137" s="177"/>
      <c r="Q137" s="177"/>
      <c r="R137" s="177"/>
      <c r="S137" s="177"/>
      <c r="T137" s="177"/>
      <c r="U137" s="177"/>
      <c r="V137" s="177"/>
      <c r="W137" s="177"/>
      <c r="X137" s="177"/>
      <c r="Y137" s="177"/>
      <c r="Z137" s="177"/>
      <c r="AA137" s="177"/>
      <c r="AB137" s="177"/>
      <c r="AC137" s="177"/>
      <c r="AD137" s="177"/>
      <c r="AE137" s="177"/>
      <c r="AF137" s="177"/>
      <c r="AG137" s="177"/>
      <c r="AH137" s="177"/>
      <c r="AI137" s="177"/>
      <c r="AJ137" s="177"/>
      <c r="AK137" s="177"/>
      <c r="AL137" s="177"/>
      <c r="AM137" s="177"/>
      <c r="AN137" s="177"/>
      <c r="AO137" s="177"/>
      <c r="AP137" s="177"/>
      <c r="AQ137" s="177"/>
      <c r="AR137" s="177"/>
      <c r="AS137" s="177"/>
      <c r="AT137" s="177"/>
      <c r="AU137" s="177"/>
      <c r="AV137" s="177"/>
      <c r="AW137" s="177"/>
      <c r="AX137" s="177"/>
      <c r="AY137" s="177"/>
      <c r="AZ137" s="87"/>
      <c r="BA137" s="87"/>
      <c r="BB137" s="87"/>
      <c r="BC137" s="87"/>
      <c r="BD137" s="87"/>
    </row>
    <row r="138" spans="1:64" customHeight="1" ht="12.75" hidden="true">
      <c r="A138" s="238"/>
      <c r="B138" s="238"/>
      <c r="C138" s="238" t="b">
        <f>IF(D138&gt;D137,D138,FALSE)</f>
        <v/>
      </c>
      <c r="D138" s="238">
        <f>D137+E138</f>
        <v>10</v>
      </c>
      <c r="E138" s="238">
        <f>IF(H139="X",1,0)</f>
        <v>0</v>
      </c>
      <c r="F138" s="88">
        <v>8</v>
      </c>
      <c r="G138" s="88">
        <f>FRONTEND!C70</f>
        <v>6</v>
      </c>
      <c r="H138" s="88">
        <f>FRONTEND!D70</f>
        <v/>
      </c>
      <c r="I138" s="91" t="s">
        <v>19</v>
      </c>
      <c r="J138" s="761" t="str">
        <f>FRONTEND!F62</f>
        <v>DOOR SECURITY FOR PALLETIZED PRODUCTS</v>
      </c>
      <c r="K138" s="240">
        <f>FRONTEND!G62</f>
        <v/>
      </c>
      <c r="L138" s="86" t="str">
        <f>IF(AND(K138=F138, K138=D138, K138=C138), "", "x")</f>
        <v>x</v>
      </c>
      <c r="M138" s="177"/>
      <c r="N138" s="177"/>
      <c r="O138" s="177"/>
      <c r="P138" s="177"/>
      <c r="Q138" s="177"/>
      <c r="R138" s="177"/>
      <c r="S138" s="177"/>
      <c r="T138" s="177"/>
      <c r="U138" s="177"/>
      <c r="V138" s="177"/>
      <c r="W138" s="177"/>
      <c r="X138" s="177"/>
      <c r="Y138" s="177"/>
      <c r="Z138" s="177"/>
      <c r="AA138" s="177"/>
      <c r="AB138" s="177"/>
      <c r="AC138" s="177"/>
      <c r="AD138" s="177"/>
      <c r="AE138" s="177"/>
      <c r="AF138" s="177"/>
      <c r="AG138" s="177"/>
      <c r="AH138" s="177"/>
      <c r="AI138" s="177"/>
      <c r="AJ138" s="177"/>
      <c r="AK138" s="177"/>
      <c r="AL138" s="177"/>
      <c r="AM138" s="177"/>
      <c r="AN138" s="177"/>
      <c r="AO138" s="177"/>
      <c r="AP138" s="177"/>
      <c r="AQ138" s="177"/>
      <c r="AR138" s="177"/>
      <c r="AS138" s="177"/>
      <c r="AT138" s="177"/>
      <c r="AU138" s="177"/>
      <c r="AV138" s="177"/>
      <c r="AW138" s="177"/>
      <c r="AX138" s="177"/>
      <c r="AY138" s="177"/>
      <c r="AZ138" s="87"/>
      <c r="BA138" s="87"/>
      <c r="BB138" s="87"/>
      <c r="BC138" s="87"/>
      <c r="BD138" s="87"/>
    </row>
    <row r="139" spans="1:64" customHeight="1" ht="12.75" hidden="true">
      <c r="A139" s="238"/>
      <c r="B139" s="238"/>
      <c r="C139" s="238" t="b">
        <f>IF(D139&gt;D138,D139,FALSE)</f>
        <v/>
      </c>
      <c r="D139" s="238">
        <f>D138+E139</f>
        <v>10</v>
      </c>
      <c r="E139" s="238">
        <f>IF(H140="X",1,0)</f>
        <v>0</v>
      </c>
      <c r="F139" s="88">
        <v>9</v>
      </c>
      <c r="G139" s="88">
        <f>FRONTEND!C77</f>
        <v>8</v>
      </c>
      <c r="H139" s="88">
        <f>FRONTEND!D77</f>
        <v/>
      </c>
      <c r="I139" s="91" t="s">
        <v>19</v>
      </c>
      <c r="J139" s="761" t="str">
        <f>FRONTEND!F71</f>
        <v>TEST CHECKS</v>
      </c>
      <c r="K139" s="240">
        <f>FRONTEND!G71</f>
        <v/>
      </c>
      <c r="L139" s="86" t="str">
        <f>IF(AND(K139=F139, K139=D139, K139=C139), "", "x")</f>
        <v>x</v>
      </c>
      <c r="M139" s="177"/>
      <c r="N139" s="177"/>
      <c r="O139" s="177"/>
      <c r="P139" s="177"/>
      <c r="Q139" s="177"/>
      <c r="R139" s="177"/>
      <c r="S139" s="177"/>
      <c r="T139" s="177"/>
      <c r="U139" s="177"/>
      <c r="V139" s="177"/>
      <c r="W139" s="177"/>
      <c r="X139" s="177"/>
      <c r="Y139" s="177"/>
      <c r="Z139" s="177"/>
      <c r="AA139" s="177"/>
      <c r="AB139" s="177"/>
      <c r="AC139" s="177"/>
      <c r="AD139" s="177"/>
      <c r="AE139" s="177"/>
      <c r="AF139" s="177"/>
      <c r="AG139" s="177"/>
      <c r="AH139" s="177"/>
      <c r="AI139" s="177"/>
      <c r="AJ139" s="177"/>
      <c r="AK139" s="177"/>
      <c r="AL139" s="177"/>
      <c r="AM139" s="177"/>
      <c r="AN139" s="177"/>
      <c r="AO139" s="177"/>
      <c r="AP139" s="177"/>
      <c r="AQ139" s="177"/>
      <c r="AR139" s="177"/>
      <c r="AS139" s="177"/>
      <c r="AT139" s="177"/>
      <c r="AU139" s="177"/>
      <c r="AV139" s="177"/>
      <c r="AW139" s="177"/>
      <c r="AX139" s="177"/>
      <c r="AY139" s="177"/>
      <c r="AZ139" s="87"/>
      <c r="BA139" s="87"/>
      <c r="BB139" s="87"/>
      <c r="BC139" s="87"/>
      <c r="BD139" s="87"/>
    </row>
    <row r="140" spans="1:64" customHeight="1" ht="12.75" hidden="true">
      <c r="A140" s="238"/>
      <c r="B140" s="238"/>
      <c r="C140" s="238" t="b">
        <f>IF(D140&gt;D139,D140,FALSE)</f>
        <v/>
      </c>
      <c r="D140" s="238">
        <f>D139+E140</f>
        <v>10</v>
      </c>
      <c r="E140" s="238">
        <f>IF(H134="X",1,0)</f>
        <v>0</v>
      </c>
      <c r="F140" s="88">
        <v>10</v>
      </c>
      <c r="G140" s="88">
        <f>FRONTEND!C81</f>
        <v>4</v>
      </c>
      <c r="H140" s="88">
        <f>FRONTEND!D81</f>
        <v/>
      </c>
      <c r="I140" s="91" t="s">
        <v>19</v>
      </c>
      <c r="J140" s="761" t="str">
        <f>FRONTEND!F78</f>
        <v>CASH DRAWER VERIFICATION</v>
      </c>
      <c r="K140" s="240">
        <f>FRONTEND!G78</f>
        <v/>
      </c>
      <c r="L140" s="86" t="str">
        <f>IF(AND(K140=F140, K140=D140, K140=C140), "", "x")</f>
        <v>x</v>
      </c>
      <c r="M140" s="177"/>
      <c r="S140" s="177"/>
      <c r="T140" s="177"/>
      <c r="U140" s="177"/>
      <c r="V140" s="177"/>
      <c r="W140" s="177"/>
      <c r="X140" s="177"/>
      <c r="Y140" s="177"/>
      <c r="Z140" s="177"/>
      <c r="AA140" s="177"/>
      <c r="AB140" s="177"/>
      <c r="AC140" s="177"/>
      <c r="AD140" s="177"/>
      <c r="AE140" s="177"/>
      <c r="AF140" s="177"/>
      <c r="AG140" s="177"/>
      <c r="AH140" s="177"/>
      <c r="AI140" s="177"/>
      <c r="AJ140" s="177"/>
      <c r="AK140" s="177"/>
      <c r="AL140" s="177"/>
      <c r="AM140" s="177"/>
      <c r="AN140" s="177"/>
      <c r="AO140" s="177"/>
      <c r="AP140" s="177"/>
      <c r="AQ140" s="177"/>
      <c r="AR140" s="177"/>
      <c r="AS140" s="177"/>
      <c r="AT140" s="177"/>
      <c r="AU140" s="177"/>
      <c r="AV140" s="177"/>
      <c r="AW140" s="177"/>
      <c r="AX140" s="177"/>
      <c r="AY140" s="177"/>
      <c r="AZ140" s="87"/>
      <c r="BA140" s="87"/>
      <c r="BB140" s="87"/>
      <c r="BC140" s="87"/>
      <c r="BD140" s="87"/>
    </row>
    <row r="141" spans="1:64" customHeight="1" ht="12.75" hidden="true">
      <c r="A141" s="238"/>
      <c r="B141" s="238"/>
      <c r="C141" s="238" t="b">
        <f>IF(D141&gt;D140,D141,FALSE)</f>
        <v/>
      </c>
      <c r="D141" s="238">
        <f>D140+E141</f>
        <v>10</v>
      </c>
      <c r="E141" s="238">
        <f>IF(H141="X",1,0)</f>
        <v>0</v>
      </c>
      <c r="F141" s="88">
        <v>11</v>
      </c>
      <c r="G141" s="88">
        <f>FRONTEND!C85</f>
        <v>15</v>
      </c>
      <c r="H141" s="88">
        <f>FRONTEND!D85</f>
        <v/>
      </c>
      <c r="I141" s="91" t="s">
        <v>19</v>
      </c>
      <c r="J141" s="761" t="str">
        <f>FRONTEND!F82</f>
        <v>ALPHA LOOKUP &amp; AUTHORIZED UPC BOOKS</v>
      </c>
      <c r="K141" s="240">
        <f>FRONTEND!G82</f>
        <v/>
      </c>
      <c r="L141" s="86" t="str">
        <f>IF(AND(K141=F141, K141=D141, K141=C141), "", "x")</f>
        <v>x</v>
      </c>
      <c r="M141" s="177"/>
      <c r="N141" s="177"/>
      <c r="O141" s="177"/>
      <c r="P141" s="177"/>
      <c r="Q141" s="177"/>
      <c r="R141" s="177"/>
      <c r="S141" s="177"/>
      <c r="T141" s="177"/>
      <c r="U141" s="177"/>
      <c r="V141" s="177"/>
      <c r="W141" s="177"/>
      <c r="X141" s="177"/>
      <c r="Y141" s="177"/>
      <c r="Z141" s="177"/>
      <c r="AA141" s="177"/>
      <c r="AB141" s="177"/>
      <c r="AC141" s="177"/>
      <c r="AD141" s="177"/>
      <c r="AE141" s="177"/>
      <c r="AF141" s="177"/>
      <c r="AG141" s="177"/>
      <c r="AH141" s="177"/>
      <c r="AI141" s="177"/>
      <c r="AJ141" s="177"/>
      <c r="AK141" s="177"/>
      <c r="AL141" s="177"/>
      <c r="AM141" s="177"/>
      <c r="AN141" s="177"/>
      <c r="AO141" s="177"/>
      <c r="AP141" s="177"/>
      <c r="AQ141" s="177"/>
      <c r="AR141" s="177"/>
      <c r="AS141" s="177"/>
      <c r="AT141" s="177"/>
      <c r="AU141" s="177"/>
      <c r="AV141" s="177"/>
      <c r="AW141" s="177"/>
      <c r="AX141" s="177"/>
      <c r="AY141" s="177"/>
      <c r="AZ141" s="87"/>
      <c r="BA141" s="87"/>
      <c r="BB141" s="87"/>
      <c r="BC141" s="87"/>
      <c r="BD141" s="87"/>
    </row>
    <row r="142" spans="1:64" customHeight="1" ht="12.75" hidden="true">
      <c r="A142" s="238"/>
      <c r="B142" s="238"/>
      <c r="C142" s="238" t="b">
        <f>IF(D142&gt;D141,D142,FALSE)</f>
        <v/>
      </c>
      <c r="D142" s="238">
        <f>D141+E142</f>
        <v>10</v>
      </c>
      <c r="E142" s="238">
        <f>IF(H142="X",1,0)</f>
        <v>0</v>
      </c>
      <c r="F142" s="88">
        <v>12</v>
      </c>
      <c r="G142" s="88">
        <f>FRONTEND!C93</f>
        <v>20</v>
      </c>
      <c r="H142" s="88">
        <f>FRONTEND!D93</f>
        <v/>
      </c>
      <c r="I142" s="91" t="s">
        <v>19</v>
      </c>
      <c r="J142" s="761" t="str">
        <f>FRONTEND!F86</f>
        <v>UPC SCANNING ISSUES</v>
      </c>
      <c r="K142" s="240">
        <f>FRONTEND!G86</f>
        <v/>
      </c>
      <c r="L142" s="86" t="str">
        <f>IF(AND(K142=F142, K142=D142, K142=C142), "", "x")</f>
        <v>x</v>
      </c>
      <c r="M142" s="177"/>
      <c r="N142" s="177"/>
      <c r="O142" s="177"/>
      <c r="P142" s="177"/>
      <c r="Q142" s="177"/>
      <c r="R142" s="177"/>
      <c r="S142" s="177"/>
      <c r="T142" s="177"/>
      <c r="U142" s="177"/>
      <c r="V142" s="177"/>
      <c r="W142" s="177"/>
      <c r="X142" s="177"/>
      <c r="Y142" s="177"/>
      <c r="Z142" s="177"/>
      <c r="AA142" s="177"/>
      <c r="AB142" s="177"/>
      <c r="AC142" s="177"/>
      <c r="AD142" s="177"/>
      <c r="AE142" s="177"/>
      <c r="AF142" s="177"/>
      <c r="AG142" s="177"/>
      <c r="AH142" s="177"/>
      <c r="AI142" s="177"/>
      <c r="AJ142" s="177"/>
      <c r="AK142" s="177"/>
      <c r="AL142" s="177"/>
      <c r="AM142" s="177"/>
      <c r="AN142" s="177"/>
      <c r="AO142" s="177"/>
      <c r="AP142" s="177"/>
      <c r="AQ142" s="177"/>
      <c r="AR142" s="177"/>
      <c r="AS142" s="177"/>
      <c r="AT142" s="177"/>
      <c r="AU142" s="177"/>
      <c r="AV142" s="177"/>
      <c r="AW142" s="177"/>
      <c r="AX142" s="177"/>
      <c r="AY142" s="177"/>
      <c r="AZ142" s="87"/>
      <c r="BA142" s="87"/>
      <c r="BB142" s="87"/>
      <c r="BC142" s="87"/>
      <c r="BD142" s="87"/>
    </row>
    <row r="143" spans="1:64" customHeight="1" ht="12.75" hidden="true">
      <c r="A143" s="238"/>
      <c r="B143" s="238"/>
      <c r="C143" s="238" t="b">
        <f>IF(D143&gt;D142,D143,FALSE)</f>
        <v/>
      </c>
      <c r="D143" s="238">
        <f>D142+E143</f>
        <v>10</v>
      </c>
      <c r="E143" s="238">
        <f>IF(H143="X",1,0)</f>
        <v>0</v>
      </c>
      <c r="F143" s="88">
        <v>13</v>
      </c>
      <c r="G143" s="88">
        <f>FRONTEND!C95</f>
        <v>4</v>
      </c>
      <c r="H143" s="88">
        <f>FRONTEND!D95</f>
        <v/>
      </c>
      <c r="I143" s="91" t="s">
        <v>19</v>
      </c>
      <c r="J143" s="761" t="str">
        <f>FRONTEND!F94</f>
        <v>CASHIER OBSERVATION (manual key)</v>
      </c>
      <c r="K143" s="240">
        <f>FRONTEND!G94</f>
        <v/>
      </c>
      <c r="L143" s="86" t="str">
        <f>IF(AND(K143=F143, K143=D143, K143=C143), "", "x")</f>
        <v>x</v>
      </c>
      <c r="M143" s="177"/>
      <c r="N143" s="177"/>
      <c r="O143" s="177"/>
      <c r="P143" s="177"/>
      <c r="Q143" s="177"/>
      <c r="R143" s="177"/>
      <c r="S143" s="177"/>
      <c r="T143" s="177"/>
      <c r="U143" s="177"/>
      <c r="V143" s="177"/>
      <c r="W143" s="177"/>
      <c r="X143" s="177"/>
      <c r="Y143" s="177"/>
      <c r="Z143" s="177"/>
      <c r="AA143" s="177"/>
      <c r="AB143" s="177"/>
      <c r="AC143" s="177"/>
      <c r="AD143" s="177"/>
      <c r="AE143" s="177"/>
      <c r="AF143" s="177"/>
      <c r="AG143" s="177"/>
      <c r="AH143" s="177"/>
      <c r="AI143" s="177"/>
      <c r="AJ143" s="177"/>
      <c r="AK143" s="177"/>
      <c r="AL143" s="177"/>
      <c r="AM143" s="177"/>
      <c r="AN143" s="177"/>
      <c r="AO143" s="177"/>
      <c r="AP143" s="177"/>
      <c r="AQ143" s="177"/>
      <c r="AR143" s="177"/>
      <c r="AS143" s="177"/>
      <c r="AT143" s="177"/>
      <c r="AU143" s="177"/>
      <c r="AV143" s="177"/>
      <c r="AW143" s="177"/>
      <c r="AX143" s="177"/>
      <c r="AY143" s="177"/>
      <c r="AZ143" s="87"/>
      <c r="BA143" s="87"/>
      <c r="BB143" s="87"/>
      <c r="BC143" s="87"/>
      <c r="BD143" s="87"/>
    </row>
    <row r="144" spans="1:64" customHeight="1" ht="12.75" hidden="true">
      <c r="A144" s="238"/>
      <c r="B144" s="238"/>
      <c r="C144" s="238" t="b">
        <f>IF(D144&gt;D143,D144,FALSE)</f>
        <v/>
      </c>
      <c r="D144" s="238">
        <f>D143+E144</f>
        <v>10</v>
      </c>
      <c r="E144" s="238">
        <f>IF(H144="X",1,0)</f>
        <v>0</v>
      </c>
      <c r="F144" s="88">
        <v>14</v>
      </c>
      <c r="G144" s="88">
        <f>FRONTEND!C100</f>
        <v>15</v>
      </c>
      <c r="H144" s="88">
        <f>FRONTEND!D100</f>
        <v/>
      </c>
      <c r="I144" s="91" t="s">
        <v>19</v>
      </c>
      <c r="J144" s="761" t="str">
        <f>FRONTEND!F96</f>
        <v>CASHIER OBSERVATION (view display)</v>
      </c>
      <c r="K144" s="240">
        <f>FRONTEND!G96</f>
        <v/>
      </c>
      <c r="L144" s="86" t="str">
        <f>IF(AND(K144=F144, K144=D144, K144=C144), "", "x")</f>
        <v>x</v>
      </c>
      <c r="M144" s="177"/>
      <c r="N144" s="177"/>
      <c r="O144" s="177"/>
      <c r="P144" s="177"/>
      <c r="Q144" s="177"/>
      <c r="R144" s="177"/>
      <c r="S144" s="177"/>
      <c r="T144" s="177"/>
      <c r="U144" s="177"/>
      <c r="V144" s="177"/>
      <c r="W144" s="177"/>
      <c r="X144" s="177"/>
      <c r="Y144" s="177"/>
      <c r="Z144" s="177"/>
      <c r="AA144" s="177"/>
      <c r="AB144" s="177"/>
      <c r="AC144" s="177"/>
      <c r="AD144" s="177"/>
      <c r="AE144" s="177"/>
      <c r="AF144" s="177"/>
      <c r="AG144" s="177"/>
      <c r="AH144" s="177"/>
      <c r="AI144" s="177"/>
      <c r="AJ144" s="177"/>
      <c r="AK144" s="177"/>
      <c r="AL144" s="177"/>
      <c r="AM144" s="177"/>
      <c r="AN144" s="177"/>
      <c r="AO144" s="177"/>
      <c r="AP144" s="177"/>
      <c r="AQ144" s="177"/>
      <c r="AR144" s="177"/>
      <c r="AS144" s="177"/>
      <c r="AT144" s="177"/>
      <c r="AU144" s="177"/>
      <c r="AV144" s="177"/>
      <c r="AW144" s="177"/>
      <c r="AX144" s="177"/>
      <c r="AY144" s="177"/>
      <c r="AZ144" s="87"/>
      <c r="BA144" s="87"/>
      <c r="BB144" s="87"/>
      <c r="BC144" s="87"/>
      <c r="BD144" s="87"/>
    </row>
    <row r="145" spans="1:64" customHeight="1" ht="12.75" hidden="true">
      <c r="A145" s="238"/>
      <c r="B145" s="238"/>
      <c r="C145" s="238" t="b">
        <f>IF(D145&gt;D144,D145,FALSE)</f>
        <v/>
      </c>
      <c r="D145" s="238">
        <f>D144+E145</f>
        <v>10</v>
      </c>
      <c r="E145" s="238">
        <f>IF(H145="X",1,0)</f>
        <v>0</v>
      </c>
      <c r="F145" s="88">
        <v>15</v>
      </c>
      <c r="G145" s="88">
        <f>FRONTEND!C103</f>
        <v>15</v>
      </c>
      <c r="H145" s="88">
        <f>FRONTEND!D103</f>
        <v/>
      </c>
      <c r="I145" s="91" t="s">
        <v>19</v>
      </c>
      <c r="J145" s="761" t="str">
        <f>FRONTEND!F101</f>
        <v>CASHIER OBSERVATION (item marking)</v>
      </c>
      <c r="K145" s="240">
        <f>FRONTEND!G101</f>
        <v/>
      </c>
      <c r="L145" s="86" t="str">
        <f>IF(AND(K145=F145, K145=D145, K145=C145), "", "x")</f>
        <v>x</v>
      </c>
      <c r="M145" s="177"/>
      <c r="N145" s="177"/>
      <c r="O145" s="177"/>
      <c r="P145" s="177"/>
      <c r="Q145" s="177"/>
      <c r="R145" s="177"/>
      <c r="S145" s="177"/>
      <c r="T145" s="177"/>
      <c r="U145" s="177"/>
      <c r="V145" s="177"/>
      <c r="W145" s="177"/>
      <c r="X145" s="177"/>
      <c r="Y145" s="177"/>
      <c r="Z145" s="177"/>
      <c r="AA145" s="177"/>
      <c r="AB145" s="177"/>
      <c r="AC145" s="177"/>
      <c r="AD145" s="177"/>
      <c r="AE145" s="177"/>
      <c r="AF145" s="177"/>
      <c r="AG145" s="177"/>
      <c r="AH145" s="177"/>
      <c r="AI145" s="177"/>
      <c r="AJ145" s="177"/>
      <c r="AK145" s="177"/>
      <c r="AL145" s="177"/>
      <c r="AM145" s="177"/>
      <c r="AN145" s="177"/>
      <c r="AO145" s="177"/>
      <c r="AP145" s="177"/>
      <c r="AQ145" s="177"/>
      <c r="AR145" s="177"/>
      <c r="AS145" s="177"/>
      <c r="AT145" s="177"/>
      <c r="AU145" s="177"/>
      <c r="AV145" s="177"/>
      <c r="AW145" s="177"/>
      <c r="AX145" s="177"/>
      <c r="AY145" s="177"/>
      <c r="AZ145" s="87"/>
      <c r="BA145" s="87"/>
      <c r="BB145" s="87"/>
      <c r="BC145" s="87"/>
      <c r="BD145" s="87"/>
    </row>
    <row r="146" spans="1:64" customHeight="1" ht="12.75" hidden="true">
      <c r="A146" s="238"/>
      <c r="B146" s="238"/>
      <c r="C146" s="238" t="b">
        <f>IF(D146&gt;D145,D146,FALSE)</f>
        <v/>
      </c>
      <c r="D146" s="238">
        <f>D145+E146</f>
        <v>10</v>
      </c>
      <c r="E146" s="238">
        <f>IF(H146="X",1,0)</f>
        <v>0</v>
      </c>
      <c r="F146" s="88">
        <v>16</v>
      </c>
      <c r="G146" s="88">
        <f>FRONTEND!C106</f>
        <v>4</v>
      </c>
      <c r="H146" s="88">
        <f>FRONTEND!D106</f>
        <v/>
      </c>
      <c r="I146" s="91" t="s">
        <v>19</v>
      </c>
      <c r="J146" s="761" t="str">
        <f>FRONTEND!F104</f>
        <v>CASHIER OBSERVATIONS (multiple U-boats/carts)</v>
      </c>
      <c r="K146" s="240">
        <f>FRONTEND!G104</f>
        <v/>
      </c>
      <c r="L146" s="86" t="str">
        <f>IF(AND(K146=F146, K146=D146, K146=C146), "", "x")</f>
        <v>x</v>
      </c>
      <c r="M146" s="177"/>
      <c r="N146" s="177"/>
      <c r="O146" s="177"/>
      <c r="P146" s="177"/>
      <c r="Q146" s="177"/>
      <c r="R146" s="177"/>
      <c r="S146" s="177"/>
      <c r="T146" s="177"/>
      <c r="U146" s="177"/>
      <c r="V146" s="177"/>
      <c r="W146" s="177"/>
      <c r="X146" s="177"/>
      <c r="Y146" s="177"/>
      <c r="Z146" s="177"/>
      <c r="AA146" s="177"/>
      <c r="AB146" s="177"/>
      <c r="AC146" s="177"/>
      <c r="AD146" s="177"/>
      <c r="AE146" s="177"/>
      <c r="AF146" s="177"/>
      <c r="AG146" s="177"/>
      <c r="AH146" s="177"/>
      <c r="AI146" s="177"/>
      <c r="AJ146" s="177"/>
      <c r="AK146" s="177"/>
      <c r="AL146" s="177"/>
      <c r="AM146" s="177"/>
      <c r="AN146" s="177"/>
      <c r="AO146" s="177"/>
      <c r="AP146" s="177"/>
      <c r="AQ146" s="177"/>
      <c r="AR146" s="177"/>
      <c r="AS146" s="177"/>
      <c r="AT146" s="177"/>
      <c r="AU146" s="177"/>
      <c r="AV146" s="177"/>
      <c r="AW146" s="177"/>
      <c r="AX146" s="177"/>
      <c r="AY146" s="177"/>
      <c r="AZ146" s="87"/>
      <c r="BA146" s="87"/>
      <c r="BB146" s="87"/>
      <c r="BC146" s="87"/>
      <c r="BD146" s="87"/>
    </row>
    <row r="147" spans="1:64" customHeight="1" ht="12.75" hidden="true">
      <c r="A147" s="238"/>
      <c r="B147" s="238"/>
      <c r="C147" s="238" t="b">
        <f>IF(D147&gt;D146,D147,FALSE)</f>
        <v/>
      </c>
      <c r="D147" s="238">
        <f>D146+E147</f>
        <v>10</v>
      </c>
      <c r="E147" s="238">
        <f>IF(H147="X",1,0)</f>
        <v>0</v>
      </c>
      <c r="F147" s="88">
        <v>17</v>
      </c>
      <c r="G147" s="88">
        <f>FRONTEND!C114</f>
        <v>6</v>
      </c>
      <c r="H147" s="88">
        <f>FRONTEND!D114</f>
        <v/>
      </c>
      <c r="I147" s="91" t="s">
        <v>19</v>
      </c>
      <c r="J147" s="761" t="str">
        <f>FRONTEND!F107</f>
        <v>ERROR RECORDING</v>
      </c>
      <c r="K147" s="240">
        <f>FRONTEND!G107</f>
        <v/>
      </c>
      <c r="L147" s="86" t="str">
        <f>IF(AND(K147=F147, K147=D147, K147=C147), "", "x")</f>
        <v>x</v>
      </c>
      <c r="M147" s="177"/>
      <c r="N147" s="177"/>
      <c r="O147" s="177"/>
      <c r="P147" s="177"/>
      <c r="Q147" s="177"/>
      <c r="R147" s="177"/>
      <c r="S147" s="177"/>
      <c r="T147" s="177"/>
      <c r="U147" s="177"/>
      <c r="V147" s="177"/>
      <c r="W147" s="177"/>
      <c r="X147" s="177"/>
      <c r="Y147" s="177"/>
      <c r="Z147" s="177"/>
      <c r="AA147" s="177"/>
      <c r="AB147" s="177"/>
      <c r="AC147" s="177"/>
      <c r="AD147" s="177"/>
      <c r="AE147" s="177"/>
      <c r="AF147" s="177"/>
      <c r="AG147" s="177"/>
      <c r="AH147" s="177"/>
      <c r="AI147" s="177"/>
      <c r="AJ147" s="177"/>
      <c r="AK147" s="177"/>
      <c r="AL147" s="177"/>
      <c r="AM147" s="177"/>
      <c r="AN147" s="177"/>
      <c r="AO147" s="177"/>
      <c r="AP147" s="177"/>
      <c r="AQ147" s="177"/>
      <c r="AR147" s="177"/>
      <c r="AS147" s="177"/>
      <c r="AT147" s="177"/>
      <c r="AU147" s="177"/>
      <c r="AV147" s="177"/>
      <c r="AW147" s="177"/>
      <c r="AX147" s="177"/>
      <c r="AY147" s="177"/>
      <c r="AZ147" s="87"/>
      <c r="BA147" s="87"/>
      <c r="BB147" s="87"/>
      <c r="BC147" s="87"/>
      <c r="BD147" s="87"/>
    </row>
    <row r="148" spans="1:64" customHeight="1" ht="12.75" hidden="true">
      <c r="A148" s="238"/>
      <c r="B148" s="238"/>
      <c r="C148" s="238" t="b">
        <f>IF(D148&gt;D147,D148,FALSE)</f>
        <v/>
      </c>
      <c r="D148" s="238">
        <f>D147+E148</f>
        <v>10</v>
      </c>
      <c r="E148" s="238">
        <f>IF(H148="X",1,0)</f>
        <v>0</v>
      </c>
      <c r="F148" s="88">
        <v>18</v>
      </c>
      <c r="G148" s="88">
        <f>FRONTEND!C131</f>
        <v>30</v>
      </c>
      <c r="H148" s="88">
        <f>FRONTEND!D131</f>
        <v/>
      </c>
      <c r="I148" s="91" t="s">
        <v>19</v>
      </c>
      <c r="J148" s="761" t="str">
        <f>FRONTEND!F123</f>
        <v>CUSTOMER NUMBER USAGE </v>
      </c>
      <c r="K148" s="240">
        <f>FRONTEND!G123</f>
        <v/>
      </c>
      <c r="L148" s="86" t="str">
        <f>IF(AND(K148=F148, K148=D148, K148=C148), "", "x")</f>
        <v>x</v>
      </c>
      <c r="M148" s="177"/>
      <c r="N148" s="177"/>
      <c r="O148" s="177"/>
      <c r="P148" s="177"/>
      <c r="Q148" s="177"/>
      <c r="R148" s="177"/>
      <c r="S148" s="177"/>
      <c r="T148" s="177"/>
      <c r="U148" s="177"/>
      <c r="V148" s="177"/>
      <c r="W148" s="177"/>
      <c r="X148" s="177"/>
      <c r="Y148" s="177"/>
      <c r="Z148" s="177"/>
      <c r="AA148" s="177"/>
      <c r="AB148" s="177"/>
      <c r="AC148" s="177"/>
      <c r="AD148" s="177"/>
      <c r="AE148" s="177"/>
      <c r="AF148" s="177"/>
      <c r="AG148" s="177"/>
      <c r="AH148" s="177"/>
      <c r="AI148" s="177"/>
      <c r="AJ148" s="177"/>
      <c r="AK148" s="177"/>
      <c r="AL148" s="177"/>
      <c r="AM148" s="177"/>
      <c r="AN148" s="177"/>
      <c r="AO148" s="177"/>
      <c r="AP148" s="177"/>
      <c r="AQ148" s="177"/>
      <c r="AR148" s="177"/>
      <c r="AS148" s="177"/>
      <c r="AT148" s="177"/>
      <c r="AU148" s="177"/>
      <c r="AV148" s="177"/>
      <c r="AW148" s="177"/>
      <c r="AX148" s="177"/>
      <c r="AY148" s="177"/>
      <c r="AZ148" s="87"/>
      <c r="BA148" s="87"/>
      <c r="BB148" s="87"/>
      <c r="BC148" s="87"/>
      <c r="BD148" s="87"/>
    </row>
    <row r="149" spans="1:64" customHeight="1" ht="12.75" hidden="true">
      <c r="A149" s="238"/>
      <c r="B149" s="238"/>
      <c r="C149" s="238" t="b">
        <f>IF(D149&gt;D148,D149,FALSE)</f>
        <v/>
      </c>
      <c r="D149" s="238">
        <f>D148+E149</f>
        <v>10</v>
      </c>
      <c r="E149" s="238">
        <f>IF(H149="X",1,0)</f>
        <v>0</v>
      </c>
      <c r="F149" s="88">
        <v>19</v>
      </c>
      <c r="G149" s="88">
        <f>FRONTEND!C134</f>
        <v>10</v>
      </c>
      <c r="H149" s="88">
        <f>FRONTEND!D134</f>
        <v/>
      </c>
      <c r="I149" s="91" t="s">
        <v>19</v>
      </c>
      <c r="J149" s="761" t="str">
        <f>FRONTEND!F132</f>
        <v>CLICK &amp; COLLECT REPORTS</v>
      </c>
      <c r="K149" s="240">
        <f>FRONTEND!G132</f>
        <v/>
      </c>
      <c r="L149" s="86" t="str">
        <f>IF(AND(K149=F149, K149=D149, K149=C149), "", "x")</f>
        <v>x</v>
      </c>
      <c r="M149" s="177"/>
      <c r="N149" s="177"/>
      <c r="O149" s="177"/>
      <c r="P149" s="177"/>
      <c r="Q149" s="177"/>
      <c r="R149" s="177"/>
      <c r="S149" s="177"/>
      <c r="T149" s="177"/>
      <c r="U149" s="177"/>
      <c r="V149" s="177"/>
      <c r="W149" s="177"/>
      <c r="X149" s="177"/>
      <c r="Y149" s="177"/>
      <c r="Z149" s="177"/>
      <c r="AA149" s="177"/>
      <c r="AB149" s="177"/>
      <c r="AC149" s="177"/>
      <c r="AD149" s="177"/>
      <c r="AE149" s="177"/>
      <c r="AF149" s="177"/>
      <c r="AG149" s="177"/>
      <c r="AH149" s="177"/>
      <c r="AI149" s="177"/>
      <c r="AJ149" s="177"/>
      <c r="AK149" s="177"/>
      <c r="AL149" s="177"/>
      <c r="AM149" s="177"/>
      <c r="AN149" s="177"/>
      <c r="AO149" s="177"/>
      <c r="AP149" s="177"/>
      <c r="AQ149" s="177"/>
      <c r="AR149" s="177"/>
      <c r="AS149" s="177"/>
      <c r="AT149" s="177"/>
      <c r="AU149" s="177"/>
      <c r="AV149" s="177"/>
      <c r="AW149" s="177"/>
      <c r="AX149" s="177"/>
      <c r="AY149" s="177"/>
      <c r="AZ149" s="87"/>
      <c r="BA149" s="87"/>
      <c r="BB149" s="87"/>
      <c r="BC149" s="87"/>
      <c r="BD149" s="87"/>
    </row>
    <row r="150" spans="1:64" customHeight="1" ht="12.75" hidden="true">
      <c r="A150" s="238"/>
      <c r="B150" s="238"/>
      <c r="C150" s="238" t="b">
        <f>IF(D150&gt;D149,D150,FALSE)</f>
        <v/>
      </c>
      <c r="D150" s="238">
        <f>D149+E150</f>
        <v>10</v>
      </c>
      <c r="E150" s="238">
        <f>IF(H150="X",1,0)</f>
        <v>0</v>
      </c>
      <c r="F150" s="88">
        <v>20</v>
      </c>
      <c r="G150" s="88">
        <f>FRONTEND!C142</f>
        <v>20</v>
      </c>
      <c r="H150" s="88">
        <f>FRONTEND!D142</f>
        <v/>
      </c>
      <c r="I150" s="91" t="s">
        <v>19</v>
      </c>
      <c r="J150" s="761" t="str">
        <f>FRONTEND!F135</f>
        <v>HYPERCOM &amp; CELLUAR BACK-UP MACHINE</v>
      </c>
      <c r="K150" s="240">
        <f>FRONTEND!G135</f>
        <v/>
      </c>
      <c r="L150" s="86" t="str">
        <f>IF(AND(K150=F150, K150=D150, K150=C150), "", "x")</f>
        <v>x</v>
      </c>
      <c r="M150" s="177"/>
      <c r="N150" s="177"/>
      <c r="O150" s="177"/>
      <c r="P150" s="177"/>
      <c r="Q150" s="177"/>
      <c r="R150" s="177"/>
      <c r="S150" s="177"/>
      <c r="T150" s="177"/>
      <c r="U150" s="177"/>
      <c r="V150" s="177"/>
      <c r="W150" s="177"/>
      <c r="X150" s="177"/>
      <c r="Y150" s="177"/>
      <c r="Z150" s="177"/>
      <c r="AA150" s="177"/>
      <c r="AB150" s="177"/>
      <c r="AC150" s="177"/>
      <c r="AD150" s="177"/>
      <c r="AE150" s="177"/>
      <c r="AF150" s="177"/>
      <c r="AG150" s="177"/>
      <c r="AH150" s="177"/>
      <c r="AI150" s="177"/>
      <c r="AJ150" s="177"/>
      <c r="AK150" s="177"/>
      <c r="AL150" s="177"/>
      <c r="AM150" s="177"/>
      <c r="AN150" s="177"/>
      <c r="AO150" s="177"/>
      <c r="AP150" s="177"/>
      <c r="AQ150" s="177"/>
      <c r="AR150" s="177"/>
      <c r="AS150" s="177"/>
      <c r="AT150" s="177"/>
      <c r="AU150" s="177"/>
      <c r="AV150" s="177"/>
      <c r="AW150" s="177"/>
      <c r="AX150" s="177"/>
      <c r="AY150" s="177"/>
      <c r="AZ150" s="87"/>
      <c r="BA150" s="87"/>
      <c r="BB150" s="87"/>
      <c r="BC150" s="87"/>
      <c r="BD150" s="87"/>
    </row>
    <row r="151" spans="1:64" customHeight="1" ht="12.75" hidden="true">
      <c r="A151" s="238"/>
      <c r="B151" s="238"/>
      <c r="C151" s="238" t="b">
        <f>IF(D151&gt;D150,D151,FALSE)</f>
        <v/>
      </c>
      <c r="D151" s="238">
        <f>D150+E151</f>
        <v>10</v>
      </c>
      <c r="E151" s="238">
        <f>IF(H151="X",1,0)</f>
        <v>0</v>
      </c>
      <c r="F151" s="88">
        <v>21</v>
      </c>
      <c r="G151" s="88">
        <f>FRONTEND!C152</f>
        <v>4</v>
      </c>
      <c r="H151" s="88">
        <f>FRONTEND!D152</f>
        <v/>
      </c>
      <c r="I151" s="91" t="s">
        <v>19</v>
      </c>
      <c r="J151" s="761" t="str">
        <f>FRONTEND!F143</f>
        <v>CHECK INFORMATION</v>
      </c>
      <c r="K151" s="240">
        <f>FRONTEND!G143</f>
        <v/>
      </c>
      <c r="L151" s="86" t="str">
        <f>IF(AND(K151=F151, K151=D151, K151=C151), "", "x")</f>
        <v>x</v>
      </c>
      <c r="M151" s="177"/>
      <c r="N151" s="177"/>
      <c r="O151" s="177"/>
      <c r="P151" s="177"/>
      <c r="Q151" s="177"/>
      <c r="R151" s="177"/>
      <c r="S151" s="177"/>
      <c r="T151" s="177"/>
      <c r="U151" s="177"/>
      <c r="V151" s="177"/>
      <c r="W151" s="177"/>
      <c r="X151" s="177"/>
      <c r="Y151" s="177"/>
      <c r="Z151" s="177"/>
      <c r="AA151" s="177"/>
      <c r="AB151" s="177"/>
      <c r="AC151" s="177"/>
      <c r="AD151" s="177"/>
      <c r="AE151" s="177"/>
      <c r="AF151" s="177"/>
      <c r="AG151" s="177"/>
      <c r="AH151" s="177"/>
      <c r="AI151" s="177"/>
      <c r="AJ151" s="177"/>
      <c r="AK151" s="177"/>
      <c r="AL151" s="177"/>
      <c r="AM151" s="177"/>
      <c r="AN151" s="177"/>
      <c r="AO151" s="177"/>
      <c r="AP151" s="177"/>
      <c r="AQ151" s="177"/>
      <c r="AR151" s="177"/>
      <c r="AS151" s="177"/>
      <c r="AT151" s="177"/>
      <c r="AU151" s="177"/>
      <c r="AV151" s="177"/>
      <c r="AW151" s="177"/>
      <c r="AX151" s="177"/>
      <c r="AY151" s="177"/>
      <c r="AZ151" s="87"/>
      <c r="BA151" s="87"/>
      <c r="BB151" s="87"/>
      <c r="BC151" s="87"/>
      <c r="BD151" s="87"/>
    </row>
    <row r="152" spans="1:64" customHeight="1" ht="12.75" hidden="true">
      <c r="A152" s="238"/>
      <c r="B152" s="238"/>
      <c r="C152" s="238" t="b">
        <f>IF(D152&gt;D151,D152,FALSE)</f>
        <v/>
      </c>
      <c r="D152" s="238">
        <f>D151+E152</f>
        <v>10</v>
      </c>
      <c r="E152" s="238">
        <f>IF(H152="X",1,0)</f>
        <v>0</v>
      </c>
      <c r="F152" s="88">
        <v>22</v>
      </c>
      <c r="G152" s="88">
        <f>FRONTEND!C155</f>
        <v>4</v>
      </c>
      <c r="H152" s="88">
        <f>FRONTEND!D155</f>
        <v/>
      </c>
      <c r="I152" s="91" t="s">
        <v>19</v>
      </c>
      <c r="J152" s="761" t="str">
        <f>FRONTEND!F153</f>
        <v>PRODUCT HANDLING</v>
      </c>
      <c r="K152" s="240">
        <f>FRONTEND!G153</f>
        <v/>
      </c>
      <c r="L152" s="86" t="str">
        <f>IF(AND(K152=F152, K152=D152, K152=C152), "", "x")</f>
        <v>x</v>
      </c>
      <c r="M152" s="177"/>
      <c r="N152" s="177"/>
      <c r="O152" s="177"/>
      <c r="P152" s="177"/>
      <c r="Q152" s="177"/>
      <c r="R152" s="177"/>
      <c r="S152" s="177"/>
      <c r="T152" s="177"/>
      <c r="U152" s="177"/>
      <c r="V152" s="177"/>
      <c r="W152" s="177"/>
      <c r="X152" s="177"/>
      <c r="Y152" s="177"/>
      <c r="Z152" s="177"/>
      <c r="AA152" s="177"/>
      <c r="AB152" s="177"/>
      <c r="AC152" s="177"/>
      <c r="AD152" s="177"/>
      <c r="AE152" s="177"/>
      <c r="AF152" s="177"/>
      <c r="AG152" s="177"/>
      <c r="AH152" s="177"/>
      <c r="AI152" s="177"/>
      <c r="AJ152" s="177"/>
      <c r="AK152" s="177"/>
      <c r="AL152" s="177"/>
      <c r="AM152" s="177"/>
      <c r="AN152" s="177"/>
      <c r="AO152" s="177"/>
      <c r="AP152" s="177"/>
      <c r="AQ152" s="177"/>
      <c r="AR152" s="177"/>
      <c r="AS152" s="177"/>
      <c r="AT152" s="177"/>
      <c r="AU152" s="177"/>
      <c r="AV152" s="177"/>
      <c r="AW152" s="177"/>
      <c r="AX152" s="177"/>
      <c r="AY152" s="177"/>
      <c r="AZ152" s="87"/>
      <c r="BA152" s="87"/>
      <c r="BB152" s="87"/>
      <c r="BC152" s="87"/>
      <c r="BD152" s="87"/>
    </row>
    <row r="153" spans="1:64" customHeight="1" ht="12.75" hidden="true">
      <c r="A153" s="238"/>
      <c r="B153" s="238"/>
      <c r="C153" s="238" t="b">
        <f>IF(D153&gt;D152,D153,FALSE)</f>
        <v/>
      </c>
      <c r="D153" s="238">
        <f>D152+E153</f>
        <v>10</v>
      </c>
      <c r="E153" s="238">
        <f>IF(H153="X",1,0)</f>
        <v>0</v>
      </c>
      <c r="F153" s="88">
        <v>23</v>
      </c>
      <c r="G153" s="88">
        <f>FRONTEND!C160</f>
        <v>15</v>
      </c>
      <c r="H153" s="88">
        <f>FRONTEND!D160</f>
        <v/>
      </c>
      <c r="I153" s="91" t="s">
        <v>19</v>
      </c>
      <c r="J153" s="761" t="str">
        <f>FRONTEND!F156</f>
        <v>DAMAGES (review 2 weeks)</v>
      </c>
      <c r="K153" s="240">
        <f>FRONTEND!G156</f>
        <v/>
      </c>
      <c r="L153" s="86" t="str">
        <f>IF(AND(K153=F153, K153=D153, K153=C153), "", "x")</f>
        <v>x</v>
      </c>
      <c r="M153" s="177"/>
      <c r="N153" s="177"/>
      <c r="O153" s="177"/>
      <c r="P153" s="177"/>
      <c r="Q153" s="177"/>
      <c r="R153" s="177"/>
      <c r="S153" s="177"/>
      <c r="T153" s="177"/>
      <c r="U153" s="177"/>
      <c r="V153" s="177"/>
      <c r="W153" s="177"/>
      <c r="X153" s="177"/>
      <c r="Y153" s="177"/>
      <c r="Z153" s="177"/>
      <c r="AA153" s="177"/>
      <c r="AB153" s="177"/>
      <c r="AC153" s="177"/>
      <c r="AD153" s="177"/>
      <c r="AE153" s="177"/>
      <c r="AF153" s="177"/>
      <c r="AG153" s="177"/>
      <c r="AH153" s="177"/>
      <c r="AI153" s="177"/>
      <c r="AJ153" s="177"/>
      <c r="AK153" s="177"/>
      <c r="AL153" s="177"/>
      <c r="AM153" s="177"/>
      <c r="AN153" s="177"/>
      <c r="AO153" s="177"/>
      <c r="AP153" s="177"/>
      <c r="AQ153" s="177"/>
      <c r="AR153" s="177"/>
      <c r="AS153" s="177"/>
      <c r="AT153" s="177"/>
      <c r="AU153" s="177"/>
      <c r="AV153" s="177"/>
      <c r="AW153" s="177"/>
      <c r="AX153" s="177"/>
      <c r="AY153" s="177"/>
      <c r="AZ153" s="87"/>
      <c r="BA153" s="87"/>
      <c r="BB153" s="87"/>
      <c r="BC153" s="87"/>
      <c r="BD153" s="87"/>
    </row>
    <row r="154" spans="1:64" customHeight="1" ht="12.75" hidden="true">
      <c r="A154" s="238"/>
      <c r="B154" s="238"/>
      <c r="C154" s="238" t="b">
        <f>IF(D154&gt;D153,D154,FALSE)</f>
        <v/>
      </c>
      <c r="D154" s="238">
        <f>D153+E154</f>
        <v>10</v>
      </c>
      <c r="E154" s="238">
        <f>IF(H154="X",1,0)</f>
        <v>0</v>
      </c>
      <c r="F154" s="88">
        <v>24</v>
      </c>
      <c r="G154" s="88">
        <f>FRONTEND!C166</f>
        <v>4</v>
      </c>
      <c r="H154" s="88">
        <f>FRONTEND!D166</f>
        <v/>
      </c>
      <c r="I154" s="91" t="s">
        <v>19</v>
      </c>
      <c r="J154" s="761" t="str">
        <f>FRONTEND!F161</f>
        <v>CHECK STAND MATERIAL</v>
      </c>
      <c r="K154" s="240">
        <f>FRONTEND!G161</f>
        <v/>
      </c>
      <c r="L154" s="86" t="str">
        <f>IF(AND(K154=F154, K154=D154, K154=C154), "", "x")</f>
        <v>x</v>
      </c>
      <c r="M154" s="177"/>
      <c r="N154" s="177"/>
      <c r="O154" s="177"/>
      <c r="P154" s="177"/>
      <c r="Q154" s="177"/>
      <c r="R154" s="177"/>
      <c r="S154" s="177"/>
      <c r="T154" s="177"/>
      <c r="U154" s="177"/>
      <c r="V154" s="177"/>
      <c r="W154" s="177"/>
      <c r="X154" s="177"/>
      <c r="Y154" s="177"/>
      <c r="Z154" s="177"/>
      <c r="AA154" s="177"/>
      <c r="AB154" s="177"/>
      <c r="AC154" s="177"/>
      <c r="AD154" s="177"/>
      <c r="AE154" s="177"/>
      <c r="AF154" s="177"/>
      <c r="AG154" s="177"/>
      <c r="AH154" s="177"/>
      <c r="AI154" s="177"/>
      <c r="AJ154" s="177"/>
      <c r="AK154" s="177"/>
      <c r="AL154" s="177"/>
      <c r="AM154" s="177"/>
      <c r="AN154" s="177"/>
      <c r="AO154" s="177"/>
      <c r="AP154" s="177"/>
      <c r="AQ154" s="177"/>
      <c r="AR154" s="177"/>
      <c r="AS154" s="177"/>
      <c r="AT154" s="177"/>
      <c r="AU154" s="177"/>
      <c r="AV154" s="177"/>
      <c r="AW154" s="177"/>
      <c r="AX154" s="177"/>
      <c r="AY154" s="177"/>
      <c r="AZ154" s="87"/>
      <c r="BA154" s="87"/>
      <c r="BB154" s="87"/>
      <c r="BC154" s="87"/>
      <c r="BD154" s="87"/>
    </row>
    <row r="155" spans="1:64" customHeight="1" ht="12.75" hidden="true">
      <c r="A155" s="238"/>
      <c r="B155" s="238"/>
      <c r="C155" s="238" t="b">
        <f>IF(D155&gt;D154,D155,FALSE)</f>
        <v/>
      </c>
      <c r="D155" s="238">
        <f>D154+E155</f>
        <v>10</v>
      </c>
      <c r="E155" s="238">
        <f>IF(H155="X",1,0)</f>
        <v>0</v>
      </c>
      <c r="F155" s="88">
        <v>25</v>
      </c>
      <c r="G155" s="88">
        <f>FRONTEND!C169</f>
        <v>4</v>
      </c>
      <c r="H155" s="88">
        <f>FRONTEND!D169</f>
        <v/>
      </c>
      <c r="I155" s="91" t="s">
        <v>19</v>
      </c>
      <c r="J155" s="761" t="str">
        <f>FRONTEND!F167</f>
        <v>PCI COMPLIANCE</v>
      </c>
      <c r="K155" s="240">
        <f>FRONTEND!G167</f>
        <v/>
      </c>
      <c r="L155" s="86" t="str">
        <f>IF(AND(K155=F155, K155=D155, K155=C155), "", "x")</f>
        <v>x</v>
      </c>
      <c r="M155" s="177"/>
      <c r="N155" s="177"/>
      <c r="O155" s="177"/>
      <c r="P155" s="177"/>
      <c r="Q155" s="177"/>
      <c r="R155" s="177"/>
      <c r="S155" s="177"/>
      <c r="T155" s="177"/>
      <c r="U155" s="177"/>
      <c r="V155" s="177"/>
      <c r="W155" s="177"/>
      <c r="X155" s="177"/>
      <c r="Y155" s="177"/>
      <c r="Z155" s="177"/>
      <c r="AA155" s="177"/>
      <c r="AB155" s="177"/>
      <c r="AC155" s="177"/>
      <c r="AD155" s="177"/>
      <c r="AE155" s="177"/>
      <c r="AF155" s="177"/>
      <c r="AG155" s="177"/>
      <c r="AH155" s="177"/>
      <c r="AI155" s="177"/>
      <c r="AJ155" s="177"/>
      <c r="AK155" s="177"/>
      <c r="AL155" s="177"/>
      <c r="AM155" s="177"/>
      <c r="AN155" s="177"/>
      <c r="AO155" s="177"/>
      <c r="AP155" s="177"/>
      <c r="AQ155" s="177"/>
      <c r="AR155" s="177"/>
      <c r="AS155" s="177"/>
      <c r="AT155" s="177"/>
      <c r="AU155" s="177"/>
      <c r="AV155" s="177"/>
      <c r="AW155" s="177"/>
      <c r="AX155" s="177"/>
      <c r="AY155" s="177"/>
      <c r="AZ155" s="87"/>
      <c r="BA155" s="87"/>
      <c r="BB155" s="87"/>
      <c r="BC155" s="87"/>
      <c r="BD155" s="87"/>
    </row>
    <row r="156" spans="1:64" customHeight="1" ht="12.75" hidden="true">
      <c r="A156" s="238"/>
      <c r="B156" s="238"/>
      <c r="C156" s="238" t="b">
        <f>IF(D156&gt;D155,D156,FALSE)</f>
        <v/>
      </c>
      <c r="D156" s="238">
        <f>D155+E156</f>
        <v>10</v>
      </c>
      <c r="E156" s="238">
        <f>IF(H156="X",1,0)</f>
        <v>0</v>
      </c>
      <c r="F156" s="88">
        <v>26</v>
      </c>
      <c r="G156" s="88">
        <f>FRONTEND!C182</f>
        <v>6</v>
      </c>
      <c r="H156" s="88">
        <f>FRONTEND!D182</f>
        <v/>
      </c>
      <c r="I156" s="91" t="s">
        <v>19</v>
      </c>
      <c r="J156" s="761" t="str">
        <f>FRONTEND!F178</f>
        <v>CASHIER CERTIFICATION</v>
      </c>
      <c r="K156" s="240">
        <f>FRONTEND!G178</f>
        <v/>
      </c>
      <c r="L156" s="86" t="str">
        <f>IF(AND(K156=F156, K156=D156, K156=C156), "", "x")</f>
        <v>x</v>
      </c>
      <c r="M156" s="177"/>
      <c r="N156" s="177"/>
      <c r="O156" s="177"/>
      <c r="P156" s="177"/>
      <c r="Q156" s="177"/>
      <c r="R156" s="177"/>
      <c r="S156" s="177"/>
      <c r="T156" s="177"/>
      <c r="U156" s="177"/>
      <c r="V156" s="177"/>
      <c r="W156" s="177"/>
      <c r="X156" s="177"/>
      <c r="Y156" s="177"/>
      <c r="Z156" s="177"/>
      <c r="AA156" s="177"/>
      <c r="AB156" s="177"/>
      <c r="AC156" s="177"/>
      <c r="AD156" s="177"/>
      <c r="AE156" s="177"/>
      <c r="AF156" s="177"/>
      <c r="AG156" s="177"/>
      <c r="AH156" s="177"/>
      <c r="AI156" s="177"/>
      <c r="AJ156" s="177"/>
      <c r="AK156" s="177"/>
      <c r="AL156" s="177"/>
      <c r="AM156" s="177"/>
      <c r="AN156" s="177"/>
      <c r="AO156" s="177"/>
      <c r="AP156" s="177"/>
      <c r="AQ156" s="177"/>
      <c r="AR156" s="177"/>
      <c r="AS156" s="177"/>
      <c r="AT156" s="177"/>
      <c r="AU156" s="177"/>
      <c r="AV156" s="177"/>
      <c r="AW156" s="177"/>
      <c r="AX156" s="177"/>
      <c r="AY156" s="177"/>
      <c r="AZ156" s="87"/>
      <c r="BA156" s="87"/>
      <c r="BB156" s="87"/>
      <c r="BC156" s="87"/>
      <c r="BD156" s="87"/>
    </row>
    <row r="157" spans="1:64" customHeight="1" ht="12.75" hidden="true">
      <c r="A157" s="238"/>
      <c r="B157" s="238"/>
      <c r="C157" s="238" t="b">
        <f>IF(D157&gt;D156,D157,FALSE)</f>
        <v/>
      </c>
      <c r="D157" s="238">
        <f>D156+E157</f>
        <v>10</v>
      </c>
      <c r="E157" s="238">
        <f>IF(H157="X",1,0)</f>
        <v>0</v>
      </c>
      <c r="F157" s="88">
        <v>27</v>
      </c>
      <c r="G157" s="88">
        <f>FRONTEND!C186</f>
        <v>4</v>
      </c>
      <c r="H157" s="88">
        <f>FRONTEND!D186</f>
        <v/>
      </c>
      <c r="I157" s="91" t="s">
        <v>19</v>
      </c>
      <c r="J157" s="761" t="str">
        <f>FRONTEND!F183</f>
        <v>SHELLFISH LOGS (WA, OR, NY, CA and TX only)</v>
      </c>
      <c r="K157" s="240">
        <f>FRONTEND!G183</f>
        <v/>
      </c>
      <c r="L157" s="86" t="str">
        <f>IF(AND(K157=F157, K157=D157, K157=C157), "", "x")</f>
        <v>x</v>
      </c>
      <c r="M157" s="177"/>
      <c r="N157" s="177"/>
      <c r="O157" s="177"/>
      <c r="P157" s="177"/>
      <c r="Q157" s="177"/>
      <c r="R157" s="177"/>
      <c r="S157" s="177"/>
      <c r="T157" s="177"/>
      <c r="U157" s="177"/>
      <c r="V157" s="177"/>
      <c r="W157" s="177"/>
      <c r="X157" s="177"/>
      <c r="Y157" s="177"/>
      <c r="Z157" s="177"/>
      <c r="AA157" s="177"/>
      <c r="AB157" s="177"/>
      <c r="AC157" s="177"/>
      <c r="AD157" s="177"/>
      <c r="AE157" s="177"/>
      <c r="AF157" s="177"/>
      <c r="AG157" s="177"/>
      <c r="AH157" s="177"/>
      <c r="AI157" s="177"/>
      <c r="AJ157" s="177"/>
      <c r="AK157" s="177"/>
      <c r="AL157" s="177"/>
      <c r="AM157" s="177"/>
      <c r="AN157" s="177"/>
      <c r="AO157" s="177"/>
      <c r="AP157" s="177"/>
      <c r="AQ157" s="177"/>
      <c r="AR157" s="177"/>
      <c r="AS157" s="177"/>
      <c r="AT157" s="177"/>
      <c r="AU157" s="177"/>
      <c r="AV157" s="177"/>
      <c r="AW157" s="177"/>
      <c r="AX157" s="177"/>
      <c r="AY157" s="177"/>
      <c r="AZ157" s="87"/>
      <c r="BA157" s="87"/>
      <c r="BB157" s="87"/>
      <c r="BC157" s="87"/>
      <c r="BD157" s="87"/>
    </row>
    <row r="158" spans="1:64" customHeight="1" ht="12.75" hidden="true">
      <c r="A158" s="238"/>
      <c r="B158" s="238"/>
      <c r="C158" s="238" t="b">
        <f>IF(D158&gt;D157,D158,FALSE)</f>
        <v/>
      </c>
      <c r="D158" s="238">
        <f>D157+E158</f>
        <v>10</v>
      </c>
      <c r="E158" s="238">
        <f>IF(H158="X",1,0)</f>
        <v>0</v>
      </c>
      <c r="F158" s="88">
        <v>28</v>
      </c>
      <c r="G158" s="88">
        <f>FRONTEND!C189</f>
        <v>4</v>
      </c>
      <c r="H158" s="88">
        <f>FRONTEND!D189</f>
        <v/>
      </c>
      <c r="I158" s="91" t="s">
        <v>19</v>
      </c>
      <c r="J158" s="761" t="str">
        <f>FRONTEND!F187</f>
        <v>REGISTER/LRT LOG</v>
      </c>
      <c r="K158" s="240">
        <f>FRONTEND!G187</f>
        <v/>
      </c>
      <c r="L158" s="86" t="str">
        <f>IF(AND(K158=F158, K158=D158, K158=C158), "", "x")</f>
        <v>x</v>
      </c>
      <c r="M158" s="177"/>
      <c r="N158" s="177"/>
      <c r="O158" s="177"/>
      <c r="P158" s="177"/>
      <c r="Q158" s="177"/>
      <c r="R158" s="177"/>
      <c r="S158" s="177"/>
      <c r="T158" s="177"/>
      <c r="U158" s="177"/>
      <c r="V158" s="177"/>
      <c r="W158" s="177"/>
      <c r="X158" s="177"/>
      <c r="Y158" s="177"/>
      <c r="Z158" s="177"/>
      <c r="AA158" s="177"/>
      <c r="AB158" s="177"/>
      <c r="AC158" s="177"/>
      <c r="AD158" s="177"/>
      <c r="AE158" s="177"/>
      <c r="AF158" s="177"/>
      <c r="AG158" s="177"/>
      <c r="AH158" s="177"/>
      <c r="AI158" s="177"/>
      <c r="AJ158" s="177"/>
      <c r="AK158" s="177"/>
      <c r="AL158" s="177"/>
      <c r="AM158" s="177"/>
      <c r="AN158" s="177"/>
      <c r="AO158" s="177"/>
      <c r="AP158" s="177"/>
      <c r="AQ158" s="177"/>
      <c r="AR158" s="177"/>
      <c r="AS158" s="177"/>
      <c r="AT158" s="177"/>
      <c r="AU158" s="177"/>
      <c r="AV158" s="177"/>
      <c r="AW158" s="177"/>
      <c r="AX158" s="177"/>
      <c r="AY158" s="177"/>
      <c r="AZ158" s="87"/>
      <c r="BA158" s="87"/>
      <c r="BB158" s="87"/>
      <c r="BC158" s="87"/>
      <c r="BD158" s="87"/>
    </row>
    <row r="159" spans="1:64" customHeight="1" ht="12.75" hidden="true">
      <c r="A159" s="238"/>
      <c r="B159" s="238"/>
      <c r="C159" s="238" t="b">
        <f>IF(D159&gt;D158,D159,FALSE)</f>
        <v/>
      </c>
      <c r="D159" s="238">
        <f>D158+E159</f>
        <v>10</v>
      </c>
      <c r="E159" s="238">
        <f>IF(H159="X",1,0)</f>
        <v>0</v>
      </c>
      <c r="F159" s="88">
        <v>29</v>
      </c>
      <c r="G159" s="88">
        <f>FRONTEND!C195</f>
        <v>15</v>
      </c>
      <c r="H159" s="88">
        <f>FRONTEND!D195</f>
        <v/>
      </c>
      <c r="I159" s="91" t="s">
        <v>19</v>
      </c>
      <c r="J159" s="761" t="str">
        <f>FRONTEND!F191</f>
        <v>BROKEN POS EQUIPMENT</v>
      </c>
      <c r="K159" s="240">
        <f>FRONTEND!G191</f>
        <v/>
      </c>
      <c r="L159" s="86" t="str">
        <f>IF(AND(K159=F159, K159=D159, K159=C159), "", "x")</f>
        <v>x</v>
      </c>
      <c r="M159" s="177"/>
      <c r="N159" s="177"/>
      <c r="O159" s="177"/>
      <c r="P159" s="177"/>
      <c r="Q159" s="177"/>
      <c r="R159" s="177"/>
      <c r="S159" s="177"/>
      <c r="T159" s="177"/>
      <c r="U159" s="177"/>
      <c r="V159" s="177"/>
      <c r="W159" s="177"/>
      <c r="X159" s="177"/>
      <c r="Y159" s="177"/>
      <c r="Z159" s="177"/>
      <c r="AA159" s="177"/>
      <c r="AB159" s="177"/>
      <c r="AC159" s="177"/>
      <c r="AD159" s="177"/>
      <c r="AE159" s="177"/>
      <c r="AF159" s="177"/>
      <c r="AG159" s="177"/>
      <c r="AH159" s="177"/>
      <c r="AI159" s="177"/>
      <c r="AJ159" s="177"/>
      <c r="AK159" s="177"/>
      <c r="AL159" s="177"/>
      <c r="AM159" s="177"/>
      <c r="AN159" s="177"/>
      <c r="AO159" s="177"/>
      <c r="AP159" s="177"/>
      <c r="AQ159" s="177"/>
      <c r="AR159" s="177"/>
      <c r="AS159" s="177"/>
      <c r="AT159" s="177"/>
      <c r="AU159" s="177"/>
      <c r="AV159" s="177"/>
      <c r="AW159" s="177"/>
      <c r="AX159" s="177"/>
      <c r="AY159" s="177"/>
      <c r="AZ159" s="87"/>
      <c r="BA159" s="87"/>
      <c r="BB159" s="87"/>
      <c r="BC159" s="87"/>
      <c r="BD159" s="87"/>
    </row>
    <row r="160" spans="1:64" customHeight="1" ht="12.75" hidden="true">
      <c r="A160" s="238"/>
      <c r="B160" s="238"/>
      <c r="C160" s="238" t="b">
        <f>IF(D160&gt;D159,D160,FALSE)</f>
        <v/>
      </c>
      <c r="D160" s="238">
        <f>D159+E160</f>
        <v>10</v>
      </c>
      <c r="E160" s="238">
        <f>IF(H160="X",1,0)</f>
        <v>0</v>
      </c>
      <c r="F160" s="88">
        <v>30</v>
      </c>
      <c r="G160" s="88">
        <f>FRONTEND!C201</f>
        <v>6</v>
      </c>
      <c r="H160" s="88">
        <f>FRONTEND!D201</f>
        <v/>
      </c>
      <c r="I160" s="91" t="s">
        <v>19</v>
      </c>
      <c r="J160" s="761" t="str">
        <f>FRONTEND!F197</f>
        <v>DOOR SECURITY</v>
      </c>
      <c r="K160" s="240">
        <f>FRONTEND!G197</f>
        <v/>
      </c>
      <c r="L160" s="86" t="str">
        <f>IF(AND(K160=F160, K160=D160, K160=C160), "", "x")</f>
        <v>x</v>
      </c>
      <c r="M160" s="177"/>
      <c r="N160" s="177"/>
      <c r="O160" s="177"/>
      <c r="P160" s="177"/>
      <c r="Q160" s="177"/>
      <c r="R160" s="177"/>
      <c r="S160" s="177"/>
      <c r="T160" s="177"/>
      <c r="U160" s="177"/>
      <c r="V160" s="177"/>
      <c r="W160" s="177"/>
      <c r="X160" s="177"/>
      <c r="Y160" s="177"/>
      <c r="Z160" s="177"/>
      <c r="AA160" s="177"/>
      <c r="AB160" s="177"/>
      <c r="AC160" s="177"/>
      <c r="AD160" s="177"/>
      <c r="AE160" s="177"/>
      <c r="AF160" s="177"/>
      <c r="AG160" s="177"/>
      <c r="AH160" s="177"/>
      <c r="AI160" s="177"/>
      <c r="AJ160" s="177"/>
      <c r="AK160" s="177"/>
      <c r="AL160" s="177"/>
      <c r="AM160" s="177"/>
      <c r="AN160" s="177"/>
      <c r="AO160" s="177"/>
      <c r="AP160" s="177"/>
      <c r="AQ160" s="177"/>
      <c r="AR160" s="177"/>
      <c r="AS160" s="177"/>
      <c r="AT160" s="177"/>
      <c r="AU160" s="177"/>
      <c r="AV160" s="177"/>
      <c r="AW160" s="177"/>
      <c r="AX160" s="177"/>
      <c r="AY160" s="177"/>
      <c r="AZ160" s="87"/>
      <c r="BA160" s="87"/>
      <c r="BB160" s="87"/>
      <c r="BC160" s="87"/>
      <c r="BD160" s="87"/>
    </row>
    <row r="161" spans="1:64" customHeight="1" ht="12.75" hidden="true">
      <c r="A161" s="238"/>
      <c r="B161" s="238"/>
      <c r="C161" s="238" t="b">
        <f>IF(D161&gt;D160,D161,FALSE)</f>
        <v/>
      </c>
      <c r="D161" s="238">
        <f>D160+E161</f>
        <v>10</v>
      </c>
      <c r="E161" s="238">
        <f>IF(H161="X",1,0)</f>
        <v>0</v>
      </c>
      <c r="F161" s="88">
        <v>31</v>
      </c>
      <c r="G161" s="88">
        <f>FRONTEND!C205</f>
        <v>10</v>
      </c>
      <c r="H161" s="88">
        <f>FRONTEND!D205</f>
        <v/>
      </c>
      <c r="I161" s="91" t="s">
        <v>19</v>
      </c>
      <c r="J161" s="761" t="str">
        <f>FRONTEND!F202</f>
        <v>SAFETY VIOLATIONS</v>
      </c>
      <c r="K161" s="240">
        <f>FRONTEND!G202</f>
        <v/>
      </c>
      <c r="L161" s="86" t="str">
        <f>IF(AND(K161=F161, K161=D161, K161=C161), "", "x")</f>
        <v>x</v>
      </c>
      <c r="M161" s="177"/>
      <c r="N161" s="177"/>
      <c r="O161" s="177"/>
      <c r="P161" s="177"/>
      <c r="Q161" s="177"/>
      <c r="R161" s="177"/>
      <c r="S161" s="177"/>
      <c r="T161" s="177"/>
      <c r="U161" s="177"/>
      <c r="V161" s="177"/>
      <c r="W161" s="177"/>
      <c r="X161" s="177"/>
      <c r="Y161" s="177"/>
      <c r="Z161" s="177"/>
      <c r="AA161" s="177"/>
      <c r="AB161" s="177"/>
      <c r="AC161" s="177"/>
      <c r="AD161" s="177"/>
      <c r="AE161" s="177"/>
      <c r="AF161" s="177"/>
      <c r="AG161" s="177"/>
      <c r="AH161" s="177"/>
      <c r="AI161" s="177"/>
      <c r="AJ161" s="177"/>
      <c r="AK161" s="177"/>
      <c r="AL161" s="177"/>
      <c r="AM161" s="177"/>
      <c r="AN161" s="177"/>
      <c r="AO161" s="177"/>
      <c r="AP161" s="177"/>
      <c r="AQ161" s="177"/>
      <c r="AR161" s="177"/>
      <c r="AS161" s="177"/>
      <c r="AT161" s="177"/>
      <c r="AU161" s="177"/>
      <c r="AV161" s="177"/>
      <c r="AW161" s="177"/>
      <c r="AX161" s="177"/>
      <c r="AY161" s="177"/>
      <c r="AZ161" s="87"/>
      <c r="BA161" s="87"/>
      <c r="BB161" s="87"/>
      <c r="BC161" s="87"/>
      <c r="BD161" s="87"/>
    </row>
    <row r="162" spans="1:64" customHeight="1" ht="12.75" hidden="true">
      <c r="A162" s="238"/>
      <c r="B162" s="238"/>
      <c r="C162" s="238" t="b">
        <f>IF(D162&gt;D161,D162,FALSE)</f>
        <v/>
      </c>
      <c r="D162" s="238">
        <f>D161+E162</f>
        <v>10</v>
      </c>
      <c r="E162" s="238">
        <f>IF(H162="X",1,0)</f>
        <v>0</v>
      </c>
      <c r="F162" s="88">
        <v>32</v>
      </c>
      <c r="G162" s="88">
        <f>FRONTEND!C207</f>
        <v>2</v>
      </c>
      <c r="H162" s="88">
        <f>FRONTEND!D207</f>
        <v/>
      </c>
      <c r="I162" s="91" t="s">
        <v>19</v>
      </c>
      <c r="J162" s="761" t="str">
        <f>FRONTEND!F206</f>
        <v>SAFETY MATS</v>
      </c>
      <c r="K162" s="240">
        <f>FRONTEND!G206</f>
        <v/>
      </c>
      <c r="L162" s="86" t="str">
        <f>IF(AND(K162=F162, K162=D162, K162=C162), "", "x")</f>
        <v>x</v>
      </c>
      <c r="M162" s="177"/>
      <c r="N162" s="177"/>
      <c r="O162" s="177"/>
      <c r="P162" s="177"/>
      <c r="Q162" s="177"/>
      <c r="R162" s="177"/>
      <c r="S162" s="177"/>
      <c r="T162" s="177"/>
      <c r="U162" s="177"/>
      <c r="V162" s="177"/>
      <c r="W162" s="177"/>
      <c r="X162" s="177"/>
      <c r="Y162" s="177"/>
      <c r="Z162" s="177"/>
      <c r="AA162" s="177"/>
      <c r="AB162" s="177"/>
      <c r="AC162" s="177"/>
      <c r="AD162" s="177"/>
      <c r="AE162" s="177"/>
      <c r="AF162" s="177"/>
      <c r="AG162" s="177"/>
      <c r="AH162" s="177"/>
      <c r="AI162" s="177"/>
      <c r="AJ162" s="177"/>
      <c r="AK162" s="177"/>
      <c r="AL162" s="177"/>
      <c r="AM162" s="177"/>
      <c r="AN162" s="177"/>
      <c r="AO162" s="177"/>
      <c r="AP162" s="177"/>
      <c r="AQ162" s="177"/>
      <c r="AR162" s="177"/>
      <c r="AS162" s="177"/>
      <c r="AT162" s="177"/>
      <c r="AU162" s="177"/>
      <c r="AV162" s="177"/>
      <c r="AW162" s="177"/>
      <c r="AX162" s="177"/>
      <c r="AY162" s="177"/>
      <c r="AZ162" s="87"/>
      <c r="BA162" s="87"/>
      <c r="BB162" s="87"/>
      <c r="BC162" s="87"/>
      <c r="BD162" s="87"/>
    </row>
    <row r="163" spans="1:64" customHeight="1" ht="12.75" hidden="true">
      <c r="A163" s="238"/>
      <c r="B163" s="238"/>
      <c r="C163" s="238" t="b">
        <f>IF(D163&gt;D162,D163,FALSE)</f>
        <v/>
      </c>
      <c r="D163" s="238">
        <f>D162+E163</f>
        <v>10</v>
      </c>
      <c r="E163" s="238">
        <f>IF(H163="X",1,0)</f>
        <v>0</v>
      </c>
      <c r="F163" s="88">
        <v>33</v>
      </c>
      <c r="G163" s="88">
        <f>FRONTEND!C218</f>
        <v>20</v>
      </c>
      <c r="H163" s="88">
        <f>FRONTEND!D218</f>
        <v/>
      </c>
      <c r="I163" s="91" t="s">
        <v>19</v>
      </c>
      <c r="J163" s="761" t="str">
        <f>FRONTEND!F209</f>
        <v>MSS Log: Review the current and previous month</v>
      </c>
      <c r="K163" s="240">
        <f>FRONTEND!G209</f>
        <v/>
      </c>
      <c r="L163" s="86" t="str">
        <f>IF(AND(K163=F163, K163=D163, K163=C163), "", "x")</f>
        <v>x</v>
      </c>
      <c r="M163" s="177"/>
      <c r="N163" s="177"/>
      <c r="O163" s="177"/>
      <c r="P163" s="177"/>
      <c r="Q163" s="177"/>
      <c r="R163" s="177"/>
      <c r="S163" s="177"/>
      <c r="T163" s="177"/>
      <c r="U163" s="177"/>
      <c r="V163" s="177"/>
      <c r="W163" s="177"/>
      <c r="X163" s="177"/>
      <c r="Y163" s="177"/>
      <c r="Z163" s="177"/>
      <c r="AA163" s="177"/>
      <c r="AB163" s="177"/>
      <c r="AC163" s="177"/>
      <c r="AD163" s="177"/>
      <c r="AE163" s="177"/>
      <c r="AF163" s="177"/>
      <c r="AG163" s="177"/>
      <c r="AH163" s="177"/>
      <c r="AI163" s="177"/>
      <c r="AJ163" s="177"/>
      <c r="AK163" s="177"/>
      <c r="AL163" s="177"/>
      <c r="AM163" s="177"/>
      <c r="AN163" s="177"/>
      <c r="AO163" s="177"/>
      <c r="AP163" s="177"/>
      <c r="AQ163" s="177"/>
      <c r="AR163" s="177"/>
      <c r="AS163" s="177"/>
      <c r="AT163" s="177"/>
      <c r="AU163" s="177"/>
      <c r="AV163" s="177"/>
      <c r="AW163" s="177"/>
      <c r="AX163" s="177"/>
      <c r="AY163" s="177"/>
      <c r="AZ163" s="87"/>
      <c r="BA163" s="87"/>
      <c r="BB163" s="87"/>
      <c r="BC163" s="87"/>
      <c r="BD163" s="87"/>
    </row>
    <row r="164" spans="1:64" customHeight="1" ht="12.75" hidden="true">
      <c r="A164" s="238"/>
      <c r="B164" s="238"/>
      <c r="C164" s="238" t="b">
        <f>IF(D164&gt;D163,D164,FALSE)</f>
        <v/>
      </c>
      <c r="D164" s="238">
        <f>D163+E164</f>
        <v>10</v>
      </c>
      <c r="E164" s="238">
        <f>IF(H164="X",1,0)</f>
        <v>0</v>
      </c>
      <c r="F164" s="88">
        <v>34</v>
      </c>
      <c r="G164" s="88">
        <f>FRONTEND!C224</f>
        <v>15</v>
      </c>
      <c r="H164" s="88">
        <f>FRONTEND!D224</f>
        <v/>
      </c>
      <c r="I164" s="91" t="s">
        <v>19</v>
      </c>
      <c r="J164" s="761" t="str">
        <f>FRONTEND!F219</f>
        <v>KEEP IT KOOL (KIK) (na if temps under 80 degrees)</v>
      </c>
      <c r="K164" s="240">
        <f>FRONTEND!G219</f>
        <v/>
      </c>
      <c r="L164" s="86" t="str">
        <f>IF(AND(K164=F164, K164=D164, K164=C164), "", "x")</f>
        <v>x</v>
      </c>
      <c r="M164" s="177"/>
      <c r="N164" s="177"/>
      <c r="O164" s="177"/>
      <c r="P164" s="177"/>
      <c r="Q164" s="177"/>
      <c r="R164" s="177"/>
      <c r="S164" s="177"/>
      <c r="T164" s="177"/>
      <c r="U164" s="177"/>
      <c r="V164" s="177"/>
      <c r="W164" s="177"/>
      <c r="X164" s="177"/>
      <c r="Y164" s="177"/>
      <c r="Z164" s="177"/>
      <c r="AA164" s="177"/>
      <c r="AB164" s="177"/>
      <c r="AC164" s="177"/>
      <c r="AD164" s="177"/>
      <c r="AE164" s="177"/>
      <c r="AF164" s="177"/>
      <c r="AG164" s="177"/>
      <c r="AH164" s="177"/>
      <c r="AI164" s="177"/>
      <c r="AJ164" s="177"/>
      <c r="AK164" s="177"/>
      <c r="AL164" s="177"/>
      <c r="AM164" s="177"/>
      <c r="AN164" s="177"/>
      <c r="AO164" s="177"/>
      <c r="AP164" s="177"/>
      <c r="AQ164" s="177"/>
      <c r="AR164" s="177"/>
      <c r="AS164" s="177"/>
      <c r="AT164" s="177"/>
      <c r="AU164" s="177"/>
      <c r="AV164" s="177"/>
      <c r="AW164" s="177"/>
      <c r="AX164" s="177"/>
      <c r="AY164" s="177"/>
      <c r="AZ164" s="87"/>
      <c r="BA164" s="87"/>
      <c r="BB164" s="87"/>
      <c r="BC164" s="87"/>
      <c r="BD164" s="87"/>
    </row>
    <row r="165" spans="1:64" customHeight="1" ht="12.75" hidden="true">
      <c r="A165" s="238"/>
      <c r="B165" s="238"/>
      <c r="C165" s="238" t="b">
        <f>IF(D165&gt;D164,D165,FALSE)</f>
        <v/>
      </c>
      <c r="D165" s="238">
        <f>D164+E165</f>
        <v>10</v>
      </c>
      <c r="E165" s="238">
        <f>IF(H165="X",1,0)</f>
        <v>0</v>
      </c>
      <c r="F165" s="88">
        <v>1</v>
      </c>
      <c r="G165" s="88">
        <f>GEN.OPS!C20</f>
        <v>6</v>
      </c>
      <c r="H165" s="88">
        <f>GEN.OPS!D20</f>
        <v/>
      </c>
      <c r="I165" s="91" t="s">
        <v>20</v>
      </c>
      <c r="J165" s="761" t="str">
        <f>GEN.OPS!F9</f>
        <v>CASH/CHECK/CREDIT CARD SETTLEMENT</v>
      </c>
      <c r="K165" s="240">
        <f>GEN.OPS!G9</f>
        <v/>
      </c>
      <c r="L165" s="86" t="str">
        <f>IF(AND(K165=F165, K165=D165, K165=C165), "", "x")</f>
        <v>x</v>
      </c>
      <c r="M165" s="177"/>
      <c r="N165" s="177"/>
      <c r="O165" s="177"/>
      <c r="P165" s="177"/>
      <c r="Q165" s="177"/>
      <c r="R165" s="177"/>
      <c r="S165" s="177"/>
      <c r="T165" s="177"/>
      <c r="U165" s="177"/>
      <c r="V165" s="177"/>
      <c r="W165" s="177"/>
      <c r="X165" s="177"/>
      <c r="Y165" s="177"/>
      <c r="Z165" s="177"/>
      <c r="AA165" s="177"/>
      <c r="AB165" s="177"/>
      <c r="AC165" s="177"/>
      <c r="AD165" s="177"/>
      <c r="AE165" s="177"/>
      <c r="AF165" s="177"/>
      <c r="AG165" s="177"/>
      <c r="AH165" s="177"/>
      <c r="AI165" s="177"/>
      <c r="AJ165" s="177"/>
      <c r="AK165" s="177"/>
      <c r="AL165" s="177"/>
      <c r="AM165" s="177"/>
      <c r="AN165" s="177"/>
      <c r="AO165" s="177"/>
      <c r="AP165" s="177"/>
      <c r="AQ165" s="177"/>
      <c r="AR165" s="177"/>
      <c r="AS165" s="177"/>
      <c r="AT165" s="177"/>
      <c r="AU165" s="177"/>
      <c r="AV165" s="177"/>
      <c r="AW165" s="177"/>
      <c r="AX165" s="177"/>
      <c r="AY165" s="177"/>
      <c r="AZ165" s="87"/>
      <c r="BA165" s="87"/>
      <c r="BB165" s="87"/>
      <c r="BC165" s="87"/>
      <c r="BD165" s="87"/>
    </row>
    <row r="166" spans="1:64" customHeight="1" ht="12.75" hidden="true">
      <c r="A166" s="238"/>
      <c r="B166" s="238"/>
      <c r="C166" s="238">
        <f>IF(D166&gt;D165,D166,FALSE)</f>
        <v>11</v>
      </c>
      <c r="D166" s="238">
        <f>D165+E166</f>
        <v>11</v>
      </c>
      <c r="E166" s="238">
        <f>IF(H166="X",1,0)</f>
        <v>1</v>
      </c>
      <c r="F166" s="88">
        <v>2</v>
      </c>
      <c r="G166" s="88">
        <f>GEN.OPS!C25</f>
        <v>6</v>
      </c>
      <c r="H166" s="88" t="str">
        <f>GEN.OPS!D25</f>
        <v>X</v>
      </c>
      <c r="I166" s="91" t="s">
        <v>20</v>
      </c>
      <c r="J166" s="761" t="str">
        <f>GEN.OPS!F21</f>
        <v>OPEN ITEMS AGING</v>
      </c>
      <c r="K166" s="240" t="str">
        <f>GEN.OPS!G21</f>
        <v>BIG DADDY'S HAS A BALANCE AND LAST PAYMENT MADE 30+ DAYS AGO.</v>
      </c>
      <c r="L166" s="86" t="str">
        <f>IF(AND(K166=F166, K166=D166, K166=C166), "", "x")</f>
        <v>x</v>
      </c>
      <c r="M166" s="177"/>
      <c r="N166" s="177"/>
      <c r="O166" s="177"/>
      <c r="P166" s="177"/>
      <c r="Q166" s="177"/>
      <c r="R166" s="177"/>
      <c r="S166" s="177"/>
      <c r="T166" s="177"/>
      <c r="U166" s="177"/>
      <c r="V166" s="177"/>
      <c r="W166" s="177"/>
      <c r="X166" s="177"/>
      <c r="Y166" s="177"/>
      <c r="Z166" s="177"/>
      <c r="AA166" s="177"/>
      <c r="AB166" s="177"/>
      <c r="AC166" s="177"/>
      <c r="AD166" s="177"/>
      <c r="AE166" s="177"/>
      <c r="AF166" s="177"/>
      <c r="AG166" s="177"/>
      <c r="AH166" s="177"/>
      <c r="AI166" s="177"/>
      <c r="AJ166" s="177"/>
      <c r="AK166" s="177"/>
      <c r="AL166" s="177"/>
      <c r="AM166" s="177"/>
      <c r="AN166" s="177"/>
      <c r="AO166" s="177"/>
      <c r="AP166" s="177"/>
      <c r="AQ166" s="177"/>
      <c r="AR166" s="177"/>
      <c r="AS166" s="177"/>
      <c r="AT166" s="177"/>
      <c r="AU166" s="177"/>
      <c r="AV166" s="177"/>
      <c r="AW166" s="177"/>
      <c r="AX166" s="177"/>
      <c r="AY166" s="177"/>
      <c r="AZ166" s="87"/>
      <c r="BA166" s="87"/>
      <c r="BB166" s="87"/>
      <c r="BC166" s="87"/>
      <c r="BD166" s="87"/>
    </row>
    <row r="167" spans="1:64" customHeight="1" ht="12.75" hidden="true">
      <c r="A167" s="238"/>
      <c r="B167" s="238"/>
      <c r="C167" s="238" t="b">
        <f>IF(D167&gt;D166,D167,FALSE)</f>
        <v/>
      </c>
      <c r="D167" s="238">
        <f>D166+E167</f>
        <v>11</v>
      </c>
      <c r="E167" s="238">
        <f>IF(H167="X",1,0)</f>
        <v>0</v>
      </c>
      <c r="F167" s="88">
        <v>3</v>
      </c>
      <c r="G167" s="88">
        <f>GEN.OPS!C34</f>
        <v>15</v>
      </c>
      <c r="H167" s="88">
        <f>GEN.OPS!D34</f>
        <v/>
      </c>
      <c r="I167" s="91" t="s">
        <v>20</v>
      </c>
      <c r="J167" s="761" t="str">
        <f>GEN.OPS!F26</f>
        <v>VOIDS ON SUSPENDED TRANSACTIONS</v>
      </c>
      <c r="K167" s="240">
        <f>GEN.OPS!G26</f>
        <v/>
      </c>
      <c r="L167" s="86" t="str">
        <f>IF(AND(K167=F167, K167=D167, K167=C167), "", "x")</f>
        <v>x</v>
      </c>
      <c r="M167" s="177"/>
      <c r="N167" s="177"/>
      <c r="O167" s="177"/>
      <c r="P167" s="177"/>
      <c r="Q167" s="177"/>
      <c r="R167" s="177"/>
      <c r="S167" s="177"/>
      <c r="T167" s="177"/>
      <c r="U167" s="177"/>
      <c r="V167" s="177"/>
      <c r="W167" s="177"/>
      <c r="X167" s="177"/>
      <c r="Y167" s="177"/>
      <c r="Z167" s="177"/>
      <c r="AA167" s="177"/>
      <c r="AB167" s="177"/>
      <c r="AC167" s="177"/>
      <c r="AD167" s="177"/>
      <c r="AE167" s="177"/>
      <c r="AF167" s="177"/>
      <c r="AG167" s="177"/>
      <c r="AH167" s="177"/>
      <c r="AI167" s="177"/>
      <c r="AJ167" s="177"/>
      <c r="AK167" s="177"/>
      <c r="AL167" s="177"/>
      <c r="AM167" s="177"/>
      <c r="AN167" s="177"/>
      <c r="AO167" s="177"/>
      <c r="AP167" s="177"/>
      <c r="AQ167" s="177"/>
      <c r="AR167" s="177"/>
      <c r="AS167" s="177"/>
      <c r="AT167" s="177"/>
      <c r="AU167" s="177"/>
      <c r="AV167" s="177"/>
      <c r="AW167" s="177"/>
      <c r="AX167" s="177"/>
      <c r="AY167" s="177"/>
      <c r="AZ167" s="87"/>
      <c r="BA167" s="87"/>
      <c r="BB167" s="87"/>
      <c r="BC167" s="87"/>
      <c r="BD167" s="87"/>
    </row>
    <row r="168" spans="1:64" customHeight="1" ht="12.75" hidden="true">
      <c r="A168" s="238"/>
      <c r="B168" s="238"/>
      <c r="C168" s="238" t="b">
        <f>IF(D168&gt;D167,D168,FALSE)</f>
        <v/>
      </c>
      <c r="D168" s="238">
        <f>D167+E168</f>
        <v>11</v>
      </c>
      <c r="E168" s="238">
        <f>IF(H168="X",1,0)</f>
        <v>0</v>
      </c>
      <c r="F168" s="88">
        <v>4</v>
      </c>
      <c r="G168" s="88">
        <f>GEN.OPS!C40</f>
        <v>15</v>
      </c>
      <c r="H168" s="88">
        <f>GEN.OPS!D40</f>
        <v/>
      </c>
      <c r="I168" s="91" t="s">
        <v>20</v>
      </c>
      <c r="J168" s="761" t="str">
        <f>GEN.OPS!F35</f>
        <v>TOTAL TRANSACTION VOIDS</v>
      </c>
      <c r="K168" s="240">
        <f>GEN.OPS!G35</f>
        <v/>
      </c>
      <c r="L168" s="86" t="str">
        <f>IF(AND(K168=F168, K168=D168, K168=C168), "", "x")</f>
        <v>x</v>
      </c>
      <c r="M168" s="177"/>
      <c r="N168" s="177"/>
      <c r="O168" s="177"/>
      <c r="P168" s="177"/>
      <c r="Q168" s="177"/>
      <c r="R168" s="177"/>
      <c r="S168" s="177"/>
      <c r="T168" s="177"/>
      <c r="U168" s="177"/>
      <c r="V168" s="177"/>
      <c r="W168" s="177"/>
      <c r="X168" s="177"/>
      <c r="Y168" s="177"/>
      <c r="Z168" s="177"/>
      <c r="AA168" s="177"/>
      <c r="AB168" s="177"/>
      <c r="AC168" s="177"/>
      <c r="AD168" s="177"/>
      <c r="AE168" s="177"/>
      <c r="AF168" s="177"/>
      <c r="AG168" s="177"/>
      <c r="AH168" s="177"/>
      <c r="AI168" s="177"/>
      <c r="AJ168" s="177"/>
      <c r="AK168" s="177"/>
      <c r="AL168" s="177"/>
      <c r="AM168" s="177"/>
      <c r="AN168" s="177"/>
      <c r="AO168" s="177"/>
      <c r="AP168" s="177"/>
      <c r="AQ168" s="177"/>
      <c r="AR168" s="177"/>
      <c r="AS168" s="177"/>
      <c r="AT168" s="177"/>
      <c r="AU168" s="177"/>
      <c r="AV168" s="177"/>
      <c r="AW168" s="177"/>
      <c r="AX168" s="177"/>
      <c r="AY168" s="177"/>
      <c r="AZ168" s="87"/>
      <c r="BA168" s="87"/>
      <c r="BB168" s="87"/>
      <c r="BC168" s="87"/>
      <c r="BD168" s="87"/>
    </row>
    <row r="169" spans="1:64" customHeight="1" ht="12.75" hidden="true">
      <c r="A169" s="238"/>
      <c r="B169" s="238"/>
      <c r="C169" s="238" t="b">
        <f>IF(D169&gt;D168,D169,FALSE)</f>
        <v/>
      </c>
      <c r="D169" s="238">
        <f>D168+E169</f>
        <v>11</v>
      </c>
      <c r="E169" s="238">
        <f>IF(H169="X",1,0)</f>
        <v>0</v>
      </c>
      <c r="F169" s="88">
        <v>5</v>
      </c>
      <c r="G169" s="88">
        <f>GEN.OPS!C44</f>
        <v>25</v>
      </c>
      <c r="H169" s="88">
        <f>GEN.OPS!D44</f>
        <v/>
      </c>
      <c r="I169" s="91" t="s">
        <v>20</v>
      </c>
      <c r="J169" s="761" t="str">
        <f>GEN.OPS!F41</f>
        <v>PERSONAL GUARANTEES (PG)</v>
      </c>
      <c r="K169" s="240">
        <f>GEN.OPS!G41</f>
        <v/>
      </c>
      <c r="L169" s="86" t="str">
        <f>IF(AND(K169=F169, K169=D169, K169=C169), "", "x")</f>
        <v>x</v>
      </c>
      <c r="M169" s="177"/>
      <c r="N169" s="177"/>
      <c r="O169" s="177"/>
      <c r="P169" s="177"/>
      <c r="Q169" s="177"/>
      <c r="R169" s="177"/>
      <c r="S169" s="177"/>
      <c r="T169" s="177"/>
      <c r="U169" s="177"/>
      <c r="V169" s="177"/>
      <c r="W169" s="177"/>
      <c r="X169" s="177"/>
      <c r="Y169" s="177"/>
      <c r="Z169" s="177"/>
      <c r="AA169" s="177"/>
      <c r="AB169" s="177"/>
      <c r="AC169" s="177"/>
      <c r="AD169" s="177"/>
      <c r="AE169" s="177"/>
      <c r="AF169" s="177"/>
      <c r="AG169" s="177"/>
      <c r="AH169" s="177"/>
      <c r="AI169" s="177"/>
      <c r="AJ169" s="177"/>
      <c r="AK169" s="177"/>
      <c r="AL169" s="177"/>
      <c r="AM169" s="177"/>
      <c r="AN169" s="177"/>
      <c r="AO169" s="177"/>
      <c r="AP169" s="177"/>
      <c r="AQ169" s="177"/>
      <c r="AR169" s="177"/>
      <c r="AS169" s="177"/>
      <c r="AT169" s="177"/>
      <c r="AU169" s="177"/>
      <c r="AV169" s="177"/>
      <c r="AW169" s="177"/>
      <c r="AX169" s="177"/>
      <c r="AY169" s="177"/>
      <c r="AZ169" s="87"/>
      <c r="BA169" s="87"/>
      <c r="BB169" s="87"/>
      <c r="BC169" s="87"/>
      <c r="BD169" s="87"/>
    </row>
    <row r="170" spans="1:64" customHeight="1" ht="12.75" hidden="true">
      <c r="A170" s="238"/>
      <c r="B170" s="238"/>
      <c r="C170" s="238" t="b">
        <f>IF(D170&gt;D169,D170,FALSE)</f>
        <v/>
      </c>
      <c r="D170" s="238">
        <f>D169+E170</f>
        <v>11</v>
      </c>
      <c r="E170" s="238">
        <f>IF(H170="X",1,0)</f>
        <v>0</v>
      </c>
      <c r="F170" s="88">
        <v>6</v>
      </c>
      <c r="G170" s="88">
        <f>GEN.OPS!C68</f>
        <v>40</v>
      </c>
      <c r="H170" s="88">
        <f>GEN.OPS!D68</f>
        <v/>
      </c>
      <c r="I170" s="91" t="s">
        <v>20</v>
      </c>
      <c r="J170" s="761" t="str">
        <f>GEN.OPS!F57</f>
        <v>NEGATIVE RECEIVING &amp; AP SHRINK</v>
      </c>
      <c r="K170" s="240">
        <f>GEN.OPS!G57</f>
        <v/>
      </c>
      <c r="L170" s="86" t="str">
        <f>IF(AND(K170=F170, K170=D170, K170=C170), "", "x")</f>
        <v>x</v>
      </c>
      <c r="M170" s="177"/>
      <c r="N170" s="177"/>
      <c r="O170" s="177"/>
      <c r="P170" s="177"/>
      <c r="W170" s="177"/>
      <c r="X170" s="177"/>
      <c r="Y170" s="177"/>
      <c r="Z170" s="177"/>
      <c r="AA170" s="177"/>
      <c r="AB170" s="177"/>
      <c r="AC170" s="177"/>
      <c r="AD170" s="177"/>
      <c r="AE170" s="177"/>
      <c r="AF170" s="177"/>
      <c r="AG170" s="177"/>
      <c r="AH170" s="177"/>
      <c r="AI170" s="177"/>
      <c r="AJ170" s="177"/>
      <c r="AK170" s="177"/>
      <c r="AL170" s="177"/>
      <c r="AM170" s="177"/>
      <c r="AN170" s="177"/>
      <c r="AO170" s="177"/>
      <c r="AP170" s="177"/>
      <c r="AQ170" s="177"/>
      <c r="AR170" s="177"/>
      <c r="AS170" s="177"/>
      <c r="AT170" s="177"/>
      <c r="AU170" s="177"/>
      <c r="AV170" s="177"/>
      <c r="AW170" s="177"/>
      <c r="AX170" s="177"/>
      <c r="AY170" s="177"/>
      <c r="AZ170" s="87"/>
      <c r="BA170" s="87"/>
      <c r="BB170" s="87"/>
      <c r="BC170" s="87"/>
      <c r="BD170" s="87"/>
    </row>
    <row r="171" spans="1:64" customHeight="1" ht="12.75" hidden="true">
      <c r="A171" s="238"/>
      <c r="B171" s="238"/>
      <c r="C171" s="238" t="b">
        <f>IF(D171&gt;D170,D171,FALSE)</f>
        <v/>
      </c>
      <c r="D171" s="238">
        <f>D170+E171</f>
        <v>11</v>
      </c>
      <c r="E171" s="238">
        <f>IF(H171="X",1,0)</f>
        <v>0</v>
      </c>
      <c r="F171" s="88">
        <v>7</v>
      </c>
      <c r="G171" s="88">
        <f>GEN.OPS!C78</f>
        <v>6</v>
      </c>
      <c r="H171" s="88" t="str">
        <f>GEN.OPS!D78</f>
        <v>N</v>
      </c>
      <c r="I171" s="91" t="s">
        <v>20</v>
      </c>
      <c r="J171" s="761" t="str">
        <f>GEN.OPS!F70</f>
        <v>EXPORT SALES (n/a if no export sales)</v>
      </c>
      <c r="K171" s="240">
        <f>GEN.OPS!G70</f>
        <v/>
      </c>
      <c r="L171" s="86" t="str">
        <f>IF(AND(K171=F171, K171=D171, K171=C171), "", "x")</f>
        <v>x</v>
      </c>
      <c r="M171" s="177"/>
      <c r="N171" s="177"/>
      <c r="O171" s="177"/>
      <c r="P171" s="177"/>
      <c r="Q171" s="177"/>
      <c r="R171" s="177"/>
      <c r="S171" s="177"/>
      <c r="T171" s="177"/>
      <c r="U171" s="177"/>
      <c r="V171" s="177"/>
      <c r="W171" s="177"/>
      <c r="X171" s="177"/>
      <c r="Y171" s="177"/>
      <c r="Z171" s="177"/>
      <c r="AA171" s="177"/>
      <c r="AB171" s="177"/>
      <c r="AC171" s="177"/>
      <c r="AD171" s="177"/>
      <c r="AE171" s="177"/>
      <c r="AF171" s="177"/>
      <c r="AG171" s="177"/>
      <c r="AH171" s="177"/>
      <c r="AI171" s="177"/>
      <c r="AJ171" s="177"/>
      <c r="AK171" s="177"/>
      <c r="AL171" s="177"/>
      <c r="AM171" s="177"/>
      <c r="AN171" s="177"/>
      <c r="AO171" s="177"/>
      <c r="AP171" s="177"/>
      <c r="AQ171" s="177"/>
      <c r="AR171" s="177"/>
      <c r="AS171" s="177"/>
      <c r="AT171" s="177"/>
      <c r="AU171" s="177"/>
      <c r="AV171" s="177"/>
      <c r="AW171" s="177"/>
      <c r="AX171" s="177"/>
      <c r="AY171" s="177"/>
      <c r="AZ171" s="87"/>
      <c r="BA171" s="87"/>
      <c r="BB171" s="87"/>
      <c r="BC171" s="87"/>
      <c r="BD171" s="87"/>
    </row>
    <row r="172" spans="1:64" customHeight="1" ht="12.75" hidden="true">
      <c r="A172" s="238"/>
      <c r="B172" s="238"/>
      <c r="C172" s="238" t="b">
        <f>IF(D172&gt;D171,D172,FALSE)</f>
        <v/>
      </c>
      <c r="D172" s="238">
        <f>D171+E172</f>
        <v>11</v>
      </c>
      <c r="E172" s="238">
        <f>IF(H172="X",1,0)</f>
        <v>0</v>
      </c>
      <c r="F172" s="88">
        <v>8</v>
      </c>
      <c r="G172" s="88">
        <f>GEN.OPS!C84</f>
        <v>4</v>
      </c>
      <c r="H172" s="88">
        <f>GEN.OPS!D84</f>
        <v/>
      </c>
      <c r="I172" s="91" t="s">
        <v>20</v>
      </c>
      <c r="J172" s="761" t="str">
        <f>GEN.OPS!F79</f>
        <v>WAREHOUSE EXPENSES</v>
      </c>
      <c r="K172" s="240">
        <f>GEN.OPS!G79</f>
        <v/>
      </c>
      <c r="L172" s="86" t="str">
        <f>IF(AND(K172=F172, K172=D172, K172=C172), "", "x")</f>
        <v>x</v>
      </c>
      <c r="M172" s="177"/>
      <c r="N172" s="177"/>
      <c r="O172" s="177"/>
      <c r="P172" s="177"/>
      <c r="Q172" s="177"/>
      <c r="R172" s="177"/>
      <c r="S172" s="177"/>
      <c r="T172" s="177"/>
      <c r="U172" s="177"/>
      <c r="V172" s="177"/>
      <c r="W172" s="177"/>
      <c r="X172" s="177"/>
      <c r="Y172" s="177"/>
      <c r="Z172" s="177"/>
      <c r="AA172" s="177"/>
      <c r="AB172" s="177"/>
      <c r="AC172" s="177"/>
      <c r="AD172" s="177"/>
      <c r="AE172" s="177"/>
      <c r="AF172" s="177"/>
      <c r="AG172" s="177"/>
      <c r="AH172" s="177"/>
      <c r="AI172" s="177"/>
      <c r="AJ172" s="177"/>
      <c r="AK172" s="177"/>
      <c r="AL172" s="177"/>
      <c r="AM172" s="177"/>
      <c r="AN172" s="177"/>
      <c r="AO172" s="177"/>
      <c r="AP172" s="177"/>
      <c r="AQ172" s="177"/>
      <c r="AR172" s="177"/>
      <c r="AS172" s="177"/>
      <c r="AT172" s="177"/>
      <c r="AU172" s="177"/>
      <c r="AV172" s="177"/>
      <c r="AW172" s="177"/>
      <c r="AX172" s="177"/>
      <c r="AY172" s="177"/>
      <c r="AZ172" s="87"/>
      <c r="BA172" s="87"/>
      <c r="BB172" s="87"/>
      <c r="BC172" s="87"/>
      <c r="BD172" s="87"/>
    </row>
    <row r="173" spans="1:64" customHeight="1" ht="12.75" hidden="true">
      <c r="A173" s="238"/>
      <c r="B173" s="238"/>
      <c r="C173" s="238" t="b">
        <f>IF(D173&gt;D172,D173,FALSE)</f>
        <v/>
      </c>
      <c r="D173" s="238">
        <f>D172+E173</f>
        <v>11</v>
      </c>
      <c r="E173" s="238">
        <f>IF(H173="X",1,0)</f>
        <v>0</v>
      </c>
      <c r="F173" s="88">
        <v>9</v>
      </c>
      <c r="G173" s="88">
        <f>GEN.OPS!C92</f>
        <v>10</v>
      </c>
      <c r="H173" s="88">
        <f>GEN.OPS!D92</f>
        <v/>
      </c>
      <c r="I173" s="91" t="s">
        <v>20</v>
      </c>
      <c r="J173" s="761" t="str">
        <f>GEN.OPS!F85</f>
        <v>COUPON REPORT</v>
      </c>
      <c r="K173" s="240">
        <f>GEN.OPS!G85</f>
        <v/>
      </c>
      <c r="L173" s="86" t="str">
        <f>IF(AND(K173=F173, K173=D173, K173=C173), "", "x")</f>
        <v>x</v>
      </c>
      <c r="M173" s="177"/>
      <c r="N173" s="177"/>
      <c r="O173" s="177"/>
      <c r="P173" s="177"/>
      <c r="Q173" s="177"/>
      <c r="R173" s="177"/>
      <c r="S173" s="177"/>
      <c r="T173" s="177"/>
      <c r="U173" s="177"/>
      <c r="V173" s="177"/>
      <c r="W173" s="177"/>
      <c r="X173" s="177"/>
      <c r="Y173" s="177"/>
      <c r="Z173" s="177"/>
      <c r="AA173" s="177"/>
      <c r="AB173" s="177"/>
      <c r="AC173" s="177"/>
      <c r="AD173" s="177"/>
      <c r="AE173" s="177"/>
      <c r="AF173" s="177"/>
      <c r="AG173" s="177"/>
      <c r="AH173" s="177"/>
      <c r="AI173" s="177"/>
      <c r="AJ173" s="177"/>
      <c r="AK173" s="177"/>
      <c r="AL173" s="177"/>
      <c r="AM173" s="177"/>
      <c r="AN173" s="177"/>
      <c r="AO173" s="177"/>
      <c r="AP173" s="177"/>
      <c r="AQ173" s="177"/>
      <c r="AR173" s="177"/>
      <c r="AS173" s="177"/>
      <c r="AT173" s="177"/>
      <c r="AU173" s="177"/>
      <c r="AV173" s="177"/>
      <c r="AW173" s="177"/>
      <c r="AX173" s="177"/>
      <c r="AY173" s="177"/>
      <c r="AZ173" s="87"/>
      <c r="BA173" s="87"/>
      <c r="BB173" s="87"/>
      <c r="BC173" s="87"/>
      <c r="BD173" s="87"/>
    </row>
    <row r="174" spans="1:64" customHeight="1" ht="12.75" hidden="true">
      <c r="A174" s="238"/>
      <c r="B174" s="238"/>
      <c r="C174" s="238" t="b">
        <f>IF(D174&gt;D173,D174,FALSE)</f>
        <v/>
      </c>
      <c r="D174" s="238">
        <f>D173+E174</f>
        <v>11</v>
      </c>
      <c r="E174" s="238">
        <f>IF(H174="X",1,0)</f>
        <v>0</v>
      </c>
      <c r="F174" s="88">
        <v>10</v>
      </c>
      <c r="G174" s="88">
        <f>GEN.OPS!C101</f>
        <v>6</v>
      </c>
      <c r="H174" s="88">
        <f>GEN.OPS!D101</f>
        <v/>
      </c>
      <c r="I174" s="91" t="s">
        <v>20</v>
      </c>
      <c r="J174" s="761" t="str">
        <f>GEN.OPS!F93</f>
        <v>STORE USE</v>
      </c>
      <c r="K174" s="240">
        <f>GEN.OPS!G93</f>
        <v/>
      </c>
      <c r="L174" s="86" t="str">
        <f>IF(AND(K174=F174, K174=D174, K174=C174), "", "x")</f>
        <v>x</v>
      </c>
      <c r="M174" s="177"/>
      <c r="N174" s="177"/>
      <c r="O174" s="177"/>
      <c r="P174" s="177"/>
      <c r="Q174" s="177"/>
      <c r="R174" s="177"/>
      <c r="S174" s="177"/>
      <c r="T174" s="177"/>
      <c r="U174" s="177"/>
      <c r="V174" s="177"/>
      <c r="W174" s="177"/>
      <c r="X174" s="177"/>
      <c r="Y174" s="177"/>
      <c r="Z174" s="177"/>
      <c r="AA174" s="177"/>
      <c r="AB174" s="177"/>
      <c r="AC174" s="177"/>
      <c r="AD174" s="177"/>
      <c r="AE174" s="177"/>
      <c r="AF174" s="177"/>
      <c r="AG174" s="177"/>
      <c r="AH174" s="177"/>
      <c r="AI174" s="177"/>
      <c r="AJ174" s="177"/>
      <c r="AK174" s="177"/>
      <c r="AL174" s="177"/>
      <c r="AM174" s="177"/>
      <c r="AN174" s="177"/>
      <c r="AO174" s="177"/>
      <c r="AP174" s="177"/>
      <c r="AQ174" s="177"/>
      <c r="AR174" s="177"/>
      <c r="AS174" s="177"/>
      <c r="AT174" s="177"/>
      <c r="AU174" s="177"/>
      <c r="AV174" s="177"/>
      <c r="AW174" s="177"/>
      <c r="AX174" s="177"/>
      <c r="AY174" s="177"/>
      <c r="AZ174" s="87"/>
      <c r="BA174" s="87"/>
      <c r="BB174" s="87"/>
      <c r="BC174" s="87"/>
      <c r="BD174" s="87"/>
    </row>
    <row r="175" spans="1:64" customHeight="1" ht="12.75" hidden="true">
      <c r="A175" s="238"/>
      <c r="B175" s="238"/>
      <c r="C175" s="238" t="b">
        <f>IF(D175&gt;D174,D175,FALSE)</f>
        <v/>
      </c>
      <c r="D175" s="238">
        <f>D174+E175</f>
        <v>11</v>
      </c>
      <c r="E175" s="238">
        <f>IF(H175="X",1,0)</f>
        <v>0</v>
      </c>
      <c r="F175" s="88">
        <v>11</v>
      </c>
      <c r="G175" s="88">
        <f>GEN.OPS!C134</f>
        <v>30</v>
      </c>
      <c r="H175" s="88">
        <f>GEN.OPS!D134</f>
        <v/>
      </c>
      <c r="I175" s="91" t="s">
        <v>20</v>
      </c>
      <c r="J175" s="761" t="str">
        <f>GEN.OPS!F110</f>
        <v>RETURNS (see caret for review)</v>
      </c>
      <c r="K175" s="240">
        <f>GEN.OPS!G110</f>
        <v/>
      </c>
      <c r="L175" s="86" t="str">
        <f>IF(AND(K175=F175, K175=D175, K175=C175), "", "x")</f>
        <v>x</v>
      </c>
      <c r="M175" s="177"/>
      <c r="N175" s="177"/>
      <c r="O175" s="177"/>
      <c r="P175" s="177"/>
      <c r="Q175" s="177"/>
      <c r="R175" s="177"/>
      <c r="S175" s="177"/>
      <c r="T175" s="177"/>
      <c r="U175" s="177"/>
      <c r="V175" s="177"/>
      <c r="W175" s="177"/>
      <c r="X175" s="177"/>
      <c r="Y175" s="177"/>
      <c r="Z175" s="177"/>
      <c r="AA175" s="177"/>
      <c r="AB175" s="177"/>
      <c r="AC175" s="177"/>
      <c r="AD175" s="177"/>
      <c r="AE175" s="177"/>
      <c r="AF175" s="177"/>
      <c r="AG175" s="177"/>
      <c r="AH175" s="177"/>
      <c r="AI175" s="177"/>
      <c r="AJ175" s="177"/>
      <c r="AK175" s="177"/>
      <c r="AL175" s="177"/>
      <c r="AM175" s="177"/>
      <c r="AN175" s="177"/>
      <c r="AO175" s="177"/>
      <c r="AP175" s="177"/>
      <c r="AQ175" s="177"/>
      <c r="AR175" s="177"/>
      <c r="AS175" s="177"/>
      <c r="AT175" s="177"/>
      <c r="AU175" s="177"/>
      <c r="AV175" s="177"/>
      <c r="AW175" s="177"/>
      <c r="AX175" s="177"/>
      <c r="AY175" s="177"/>
      <c r="AZ175" s="87"/>
      <c r="BA175" s="87"/>
      <c r="BB175" s="87"/>
      <c r="BC175" s="87"/>
      <c r="BD175" s="87"/>
    </row>
    <row r="176" spans="1:64" customHeight="1" ht="12.75" hidden="true">
      <c r="A176" s="238"/>
      <c r="B176" s="238"/>
      <c r="C176" s="238" t="b">
        <f>IF(D176&gt;D175,D176,FALSE)</f>
        <v/>
      </c>
      <c r="D176" s="238">
        <f>D175+E176</f>
        <v>11</v>
      </c>
      <c r="E176" s="238">
        <f>IF(H176="X",1,0)</f>
        <v>0</v>
      </c>
      <c r="F176" s="88">
        <v>12</v>
      </c>
      <c r="G176" s="88">
        <f>GEN.OPS!C138</f>
        <v>4</v>
      </c>
      <c r="H176" s="88">
        <f>GEN.OPS!D138</f>
        <v/>
      </c>
      <c r="I176" s="91" t="s">
        <v>20</v>
      </c>
      <c r="J176" s="761" t="str">
        <f>GEN.OPS!F136</f>
        <v>BRANCH TRASH</v>
      </c>
      <c r="K176" s="240">
        <f>GEN.OPS!G136</f>
        <v/>
      </c>
      <c r="L176" s="86" t="str">
        <f>IF(AND(K176=F176, K176=D176, K176=C176), "", "x")</f>
        <v>x</v>
      </c>
      <c r="M176" s="177"/>
      <c r="N176" s="177"/>
      <c r="O176" s="177"/>
      <c r="P176" s="177"/>
      <c r="Q176" s="177"/>
      <c r="R176" s="177"/>
      <c r="S176" s="177"/>
      <c r="T176" s="177"/>
      <c r="U176" s="177"/>
      <c r="V176" s="177"/>
      <c r="W176" s="177"/>
      <c r="X176" s="177"/>
      <c r="Y176" s="177"/>
      <c r="Z176" s="177"/>
      <c r="AA176" s="177"/>
      <c r="AB176" s="177"/>
      <c r="AC176" s="177"/>
      <c r="AD176" s="177"/>
      <c r="AE176" s="177"/>
      <c r="AF176" s="177"/>
      <c r="AG176" s="177"/>
      <c r="AH176" s="177"/>
      <c r="AI176" s="177"/>
      <c r="AJ176" s="177"/>
      <c r="AK176" s="177"/>
      <c r="AL176" s="177"/>
      <c r="AM176" s="177"/>
      <c r="AN176" s="177"/>
      <c r="AO176" s="177"/>
      <c r="AP176" s="177"/>
      <c r="AQ176" s="177"/>
      <c r="AR176" s="177"/>
      <c r="AS176" s="177"/>
      <c r="AT176" s="177"/>
      <c r="AU176" s="177"/>
      <c r="AV176" s="177"/>
      <c r="AW176" s="177"/>
      <c r="AX176" s="177"/>
      <c r="AY176" s="177"/>
      <c r="AZ176" s="87"/>
      <c r="BA176" s="87"/>
      <c r="BB176" s="87"/>
      <c r="BC176" s="87"/>
      <c r="BD176" s="87"/>
    </row>
    <row r="177" spans="1:64" customHeight="1" ht="12.75" hidden="true">
      <c r="A177" s="238"/>
      <c r="B177" s="238"/>
      <c r="C177" s="238" t="b">
        <f>IF(D177&gt;D176,D177,FALSE)</f>
        <v/>
      </c>
      <c r="D177" s="238">
        <f>D176+E177</f>
        <v>11</v>
      </c>
      <c r="E177" s="238">
        <f>IF(H177="X",1,0)</f>
        <v>0</v>
      </c>
      <c r="F177" s="88">
        <v>13</v>
      </c>
      <c r="G177" s="88">
        <f>GEN.OPS!C141</f>
        <v>4</v>
      </c>
      <c r="H177" s="88">
        <f>GEN.OPS!D141</f>
        <v/>
      </c>
      <c r="I177" s="91" t="s">
        <v>20</v>
      </c>
      <c r="J177" s="761" t="str">
        <f>GEN.OPS!F139</f>
        <v>BROKEN U-BOATS/CARTS</v>
      </c>
      <c r="K177" s="240">
        <f>GEN.OPS!G139</f>
        <v/>
      </c>
      <c r="L177" s="86" t="str">
        <f>IF(AND(K177=F177, K177=D177, K177=C177), "", "x")</f>
        <v>x</v>
      </c>
      <c r="M177" s="177"/>
      <c r="N177" s="177"/>
      <c r="O177" s="177"/>
      <c r="P177" s="177"/>
      <c r="Q177" s="177"/>
      <c r="R177" s="177"/>
      <c r="S177" s="177"/>
      <c r="T177" s="177"/>
      <c r="U177" s="177"/>
      <c r="V177" s="177"/>
      <c r="W177" s="177"/>
      <c r="X177" s="177"/>
      <c r="Y177" s="177"/>
      <c r="Z177" s="177"/>
      <c r="AA177" s="177"/>
      <c r="AB177" s="177"/>
      <c r="AC177" s="177"/>
      <c r="AD177" s="177"/>
      <c r="AE177" s="177"/>
      <c r="AF177" s="177"/>
      <c r="AG177" s="177"/>
      <c r="AH177" s="177"/>
      <c r="AI177" s="177"/>
      <c r="AJ177" s="177"/>
      <c r="AK177" s="177"/>
      <c r="AL177" s="177"/>
      <c r="AM177" s="177"/>
      <c r="AN177" s="177"/>
      <c r="AO177" s="177"/>
      <c r="AP177" s="177"/>
      <c r="AQ177" s="177"/>
      <c r="AR177" s="177"/>
      <c r="AS177" s="177"/>
      <c r="AT177" s="177"/>
      <c r="AU177" s="177"/>
      <c r="AV177" s="177"/>
      <c r="AW177" s="177"/>
      <c r="AX177" s="177"/>
      <c r="AY177" s="177"/>
      <c r="AZ177" s="87"/>
      <c r="BA177" s="87"/>
      <c r="BB177" s="87"/>
      <c r="BC177" s="87"/>
      <c r="BD177" s="87"/>
    </row>
    <row r="178" spans="1:64" customHeight="1" ht="12.75" hidden="true">
      <c r="A178" s="238"/>
      <c r="B178" s="238"/>
      <c r="C178" s="238" t="b">
        <f>IF(D178&gt;D177,D178,FALSE)</f>
        <v/>
      </c>
      <c r="D178" s="238">
        <f>D177+E178</f>
        <v>11</v>
      </c>
      <c r="E178" s="238">
        <f>IF(H178="X",1,0)</f>
        <v>0</v>
      </c>
      <c r="F178" s="88">
        <v>14</v>
      </c>
      <c r="G178" s="88">
        <f>GEN.OPS!C164</f>
        <v>30</v>
      </c>
      <c r="H178" s="88">
        <f>GEN.OPS!D164</f>
        <v/>
      </c>
      <c r="I178" s="91" t="s">
        <v>20</v>
      </c>
      <c r="J178" s="761" t="str">
        <f>GEN.OPS!F152</f>
        <v>DAILY WALKS (re-walk 3 days worth)</v>
      </c>
      <c r="K178" s="240">
        <f>GEN.OPS!G152</f>
        <v/>
      </c>
      <c r="L178" s="86" t="str">
        <f>IF(AND(K178=F178, K178=D178, K178=C178), "", "x")</f>
        <v>x</v>
      </c>
      <c r="M178" s="177"/>
      <c r="N178" s="177"/>
      <c r="O178" s="177"/>
      <c r="P178" s="177"/>
      <c r="V178" s="177"/>
      <c r="W178" s="177"/>
      <c r="X178" s="177"/>
      <c r="Y178" s="177"/>
      <c r="Z178" s="177"/>
      <c r="AA178" s="177"/>
      <c r="AB178" s="177"/>
      <c r="AC178" s="177"/>
      <c r="AD178" s="177"/>
      <c r="AE178" s="177"/>
      <c r="AF178" s="177"/>
      <c r="AG178" s="177"/>
      <c r="AH178" s="177"/>
      <c r="AI178" s="177"/>
      <c r="AJ178" s="177"/>
      <c r="AK178" s="177"/>
      <c r="AL178" s="177"/>
      <c r="AM178" s="177"/>
      <c r="AN178" s="177"/>
      <c r="AO178" s="177"/>
      <c r="AP178" s="177"/>
      <c r="AQ178" s="177"/>
      <c r="AR178" s="177"/>
      <c r="AS178" s="177"/>
      <c r="AT178" s="177"/>
      <c r="AU178" s="177"/>
      <c r="AV178" s="177"/>
      <c r="AW178" s="177"/>
      <c r="AX178" s="177"/>
      <c r="AY178" s="177"/>
      <c r="AZ178" s="87"/>
      <c r="BA178" s="87"/>
      <c r="BB178" s="87"/>
      <c r="BC178" s="87"/>
      <c r="BD178" s="87"/>
    </row>
    <row r="179" spans="1:64" customHeight="1" ht="12.75" hidden="true">
      <c r="A179" s="238"/>
      <c r="B179" s="238"/>
      <c r="C179" s="238" t="b">
        <f>IF(D179&gt;D178,D179,FALSE)</f>
        <v/>
      </c>
      <c r="D179" s="238">
        <f>D178+E179</f>
        <v>11</v>
      </c>
      <c r="E179" s="238">
        <f>IF(H179="X",1,0)</f>
        <v>0</v>
      </c>
      <c r="F179" s="88">
        <v>15</v>
      </c>
      <c r="G179" s="88">
        <f>GEN.OPS!C171</f>
        <v>6</v>
      </c>
      <c r="H179" s="88">
        <f>GEN.OPS!D171</f>
        <v/>
      </c>
      <c r="I179" s="91" t="s">
        <v>20</v>
      </c>
      <c r="J179" s="761" t="str">
        <f>GEN.OPS!F165</f>
        <v>SEVEN DAY REPORT</v>
      </c>
      <c r="K179" s="240">
        <f>GEN.OPS!G165</f>
        <v/>
      </c>
      <c r="L179" s="86" t="str">
        <f>IF(AND(K179=F179, K179=D179, K179=C179), "", "x")</f>
        <v>x</v>
      </c>
      <c r="M179" s="177"/>
      <c r="N179" s="177"/>
      <c r="O179" s="177"/>
      <c r="P179" s="177"/>
      <c r="Q179" s="177"/>
      <c r="R179" s="177"/>
      <c r="S179" s="177"/>
      <c r="T179" s="177"/>
      <c r="U179" s="177"/>
      <c r="V179" s="177"/>
      <c r="W179" s="177"/>
      <c r="X179" s="177"/>
      <c r="Y179" s="177"/>
      <c r="Z179" s="177"/>
      <c r="AA179" s="177"/>
      <c r="AB179" s="177"/>
      <c r="AC179" s="177"/>
      <c r="AD179" s="177"/>
      <c r="AE179" s="177"/>
      <c r="AF179" s="177"/>
      <c r="AG179" s="177"/>
      <c r="AH179" s="177"/>
      <c r="AI179" s="177"/>
      <c r="AJ179" s="177"/>
      <c r="AK179" s="177"/>
      <c r="AL179" s="177"/>
      <c r="AM179" s="177"/>
      <c r="AN179" s="177"/>
      <c r="AO179" s="177"/>
      <c r="AP179" s="177"/>
      <c r="AQ179" s="177"/>
      <c r="AR179" s="177"/>
      <c r="AS179" s="177"/>
      <c r="AT179" s="177"/>
      <c r="AU179" s="177"/>
      <c r="AV179" s="177"/>
      <c r="AW179" s="177"/>
      <c r="AX179" s="177"/>
      <c r="AY179" s="177"/>
      <c r="AZ179" s="87"/>
      <c r="BA179" s="87"/>
      <c r="BB179" s="87"/>
      <c r="BC179" s="87"/>
      <c r="BD179" s="87"/>
    </row>
    <row r="180" spans="1:64" customHeight="1" ht="12.75" hidden="true">
      <c r="A180" s="238"/>
      <c r="B180" s="238"/>
      <c r="C180" s="238" t="b">
        <f>IF(D180&gt;D179,D180,FALSE)</f>
        <v/>
      </c>
      <c r="D180" s="238">
        <f>D179+E180</f>
        <v>11</v>
      </c>
      <c r="E180" s="238">
        <f>IF(H180="X",1,0)</f>
        <v>0</v>
      </c>
      <c r="F180" s="88">
        <v>16</v>
      </c>
      <c r="G180" s="88">
        <f>GEN.OPS!C178</f>
        <v>4</v>
      </c>
      <c r="H180" s="88">
        <f>GEN.OPS!D178</f>
        <v/>
      </c>
      <c r="I180" s="91" t="s">
        <v>20</v>
      </c>
      <c r="J180" s="761" t="str">
        <f>GEN.OPS!F172</f>
        <v>REQUIRED MANAGER MEETINGS (review 3 months)</v>
      </c>
      <c r="K180" s="240">
        <f>GEN.OPS!G172</f>
        <v/>
      </c>
      <c r="L180" s="86" t="str">
        <f>IF(AND(K180=F180, K180=D180, K180=C180), "", "x")</f>
        <v>x</v>
      </c>
      <c r="M180" s="177"/>
      <c r="N180" s="177"/>
      <c r="O180" s="177"/>
      <c r="P180" s="177"/>
      <c r="Q180" s="177"/>
      <c r="R180" s="177"/>
      <c r="S180" s="177"/>
      <c r="T180" s="177"/>
      <c r="U180" s="177"/>
      <c r="V180" s="177"/>
      <c r="W180" s="177"/>
      <c r="X180" s="177"/>
      <c r="Y180" s="177"/>
      <c r="Z180" s="177"/>
      <c r="AA180" s="177"/>
      <c r="AB180" s="177"/>
      <c r="AC180" s="177"/>
      <c r="AD180" s="177"/>
      <c r="AE180" s="177"/>
      <c r="AF180" s="177"/>
      <c r="AG180" s="177"/>
      <c r="AH180" s="177"/>
      <c r="AI180" s="177"/>
      <c r="AJ180" s="177"/>
      <c r="AK180" s="177"/>
      <c r="AL180" s="177"/>
      <c r="AM180" s="177"/>
      <c r="AN180" s="177"/>
      <c r="AO180" s="177"/>
      <c r="AP180" s="177"/>
      <c r="AQ180" s="177"/>
      <c r="AR180" s="177"/>
      <c r="AS180" s="177"/>
      <c r="AT180" s="177"/>
      <c r="AU180" s="177"/>
      <c r="AV180" s="177"/>
      <c r="AW180" s="177"/>
      <c r="AX180" s="177"/>
      <c r="AY180" s="177"/>
      <c r="AZ180" s="87"/>
      <c r="BA180" s="87"/>
      <c r="BB180" s="87"/>
      <c r="BC180" s="87"/>
      <c r="BD180" s="87"/>
    </row>
    <row r="181" spans="1:64" customHeight="1" ht="12.75" hidden="true">
      <c r="A181" s="238"/>
      <c r="B181" s="238"/>
      <c r="C181" s="238" t="b">
        <f>IF(D181&gt;D180,D181,FALSE)</f>
        <v/>
      </c>
      <c r="D181" s="238">
        <f>D180+E181</f>
        <v>11</v>
      </c>
      <c r="E181" s="238">
        <f>IF(H181="X",1,0)</f>
        <v>0</v>
      </c>
      <c r="F181" s="88">
        <v>17</v>
      </c>
      <c r="G181" s="88">
        <f>GEN.OPS!C181</f>
        <v>15</v>
      </c>
      <c r="H181" s="88">
        <f>GEN.OPS!D181</f>
        <v/>
      </c>
      <c r="I181" s="91" t="s">
        <v>20</v>
      </c>
      <c r="J181" s="761" t="str">
        <f>GEN.OPS!F179</f>
        <v>SHOP OUTS</v>
      </c>
      <c r="K181" s="240">
        <f>GEN.OPS!G179</f>
        <v/>
      </c>
      <c r="L181" s="86" t="str">
        <f>IF(AND(K181=F181, K181=D181, K181=C181), "", "x")</f>
        <v>x</v>
      </c>
      <c r="M181" s="177"/>
      <c r="N181" s="177"/>
      <c r="O181" s="177"/>
      <c r="P181" s="177"/>
      <c r="Q181" s="177"/>
      <c r="R181" s="177"/>
      <c r="S181" s="177"/>
      <c r="T181" s="177"/>
      <c r="U181" s="177"/>
      <c r="V181" s="177"/>
      <c r="W181" s="177"/>
      <c r="X181" s="177"/>
      <c r="Y181" s="177"/>
      <c r="Z181" s="177"/>
      <c r="AA181" s="177"/>
      <c r="AB181" s="177"/>
      <c r="AC181" s="177"/>
      <c r="AD181" s="177"/>
      <c r="AE181" s="177"/>
      <c r="AF181" s="177"/>
      <c r="AG181" s="177"/>
      <c r="AH181" s="177"/>
      <c r="AI181" s="177"/>
      <c r="AJ181" s="177"/>
      <c r="AK181" s="177"/>
      <c r="AL181" s="177"/>
      <c r="AM181" s="177"/>
      <c r="AN181" s="177"/>
      <c r="AO181" s="177"/>
      <c r="AP181" s="177"/>
      <c r="AQ181" s="177"/>
      <c r="AR181" s="177"/>
      <c r="AS181" s="177"/>
      <c r="AT181" s="177"/>
      <c r="AU181" s="177"/>
      <c r="AV181" s="177"/>
      <c r="AW181" s="177"/>
      <c r="AX181" s="177"/>
      <c r="AY181" s="177"/>
      <c r="AZ181" s="87"/>
      <c r="BA181" s="87"/>
      <c r="BB181" s="87"/>
      <c r="BC181" s="87"/>
      <c r="BD181" s="87"/>
    </row>
    <row r="182" spans="1:64" customHeight="1" ht="12.75" hidden="true">
      <c r="A182" s="238"/>
      <c r="B182" s="238"/>
      <c r="C182" s="238" t="b">
        <f>IF(D182&gt;D181,D182,FALSE)</f>
        <v/>
      </c>
      <c r="D182" s="238">
        <f>D181+E182</f>
        <v>11</v>
      </c>
      <c r="E182" s="238">
        <f>IF(H182="X",1,0)</f>
        <v>0</v>
      </c>
      <c r="F182" s="88">
        <v>18</v>
      </c>
      <c r="G182" s="88">
        <f>GEN.OPS!C185</f>
        <v>15</v>
      </c>
      <c r="H182" s="88" t="str">
        <f>GEN.OPS!D185</f>
        <v>N</v>
      </c>
      <c r="I182" s="91" t="s">
        <v>20</v>
      </c>
      <c r="J182" s="761" t="str">
        <f>GEN.OPS!F182</f>
        <v>FMR RIDE ALONG</v>
      </c>
      <c r="K182" s="240" t="str">
        <f>GEN.OPS!G182</f>
        <v>COVID</v>
      </c>
      <c r="L182" s="86" t="str">
        <f>IF(AND(K182=F182, K182=D182, K182=C182), "", "x")</f>
        <v>x</v>
      </c>
      <c r="M182" s="177"/>
      <c r="N182" s="177"/>
      <c r="O182" s="177"/>
      <c r="P182" s="177"/>
      <c r="Q182" s="177"/>
      <c r="R182" s="177"/>
      <c r="S182" s="177"/>
      <c r="T182" s="177"/>
      <c r="U182" s="177"/>
      <c r="V182" s="177"/>
      <c r="W182" s="177"/>
      <c r="X182" s="177"/>
      <c r="Y182" s="177"/>
      <c r="Z182" s="177"/>
      <c r="AA182" s="177"/>
      <c r="AB182" s="177"/>
      <c r="AC182" s="177"/>
      <c r="AD182" s="177"/>
      <c r="AE182" s="177"/>
      <c r="AF182" s="177"/>
      <c r="AG182" s="177"/>
      <c r="AH182" s="177"/>
      <c r="AI182" s="177"/>
      <c r="AJ182" s="177"/>
      <c r="AK182" s="177"/>
      <c r="AL182" s="177"/>
      <c r="AM182" s="177"/>
      <c r="AN182" s="177"/>
      <c r="AO182" s="177"/>
      <c r="AP182" s="177"/>
      <c r="AQ182" s="177"/>
      <c r="AR182" s="177"/>
      <c r="AS182" s="177"/>
      <c r="AT182" s="177"/>
      <c r="AU182" s="177"/>
      <c r="AV182" s="177"/>
      <c r="AW182" s="177"/>
      <c r="AX182" s="177"/>
      <c r="AY182" s="177"/>
      <c r="AZ182" s="87"/>
      <c r="BA182" s="87"/>
      <c r="BB182" s="87"/>
      <c r="BC182" s="87"/>
      <c r="BD182" s="87"/>
    </row>
    <row r="183" spans="1:64" customHeight="1" ht="12.75" hidden="true">
      <c r="A183" s="238"/>
      <c r="B183" s="238"/>
      <c r="C183" s="238" t="b">
        <f>IF(D183&gt;D182,D183,FALSE)</f>
        <v/>
      </c>
      <c r="D183" s="238">
        <f>D182+E183</f>
        <v>11</v>
      </c>
      <c r="E183" s="238">
        <f>IF(H183="X",1,0)</f>
        <v>0</v>
      </c>
      <c r="F183" s="88">
        <v>19</v>
      </c>
      <c r="G183" s="88">
        <f>GEN.OPS!C191</f>
        <v>15</v>
      </c>
      <c r="H183" s="88">
        <f>GEN.OPS!D191</f>
        <v/>
      </c>
      <c r="I183" s="91" t="s">
        <v>20</v>
      </c>
      <c r="J183" s="761" t="str">
        <f>GEN.OPS!F186</f>
        <v>FMR WEEKLY MEETING</v>
      </c>
      <c r="K183" s="240">
        <f>GEN.OPS!G186</f>
        <v/>
      </c>
      <c r="L183" s="86" t="str">
        <f>IF(AND(K183=F183, K183=D183, K183=C183), "", "x")</f>
        <v>x</v>
      </c>
      <c r="M183" s="177"/>
      <c r="N183" s="177"/>
      <c r="O183" s="177"/>
      <c r="P183" s="177"/>
      <c r="Q183" s="177"/>
      <c r="R183" s="177"/>
      <c r="S183" s="177"/>
      <c r="T183" s="177"/>
      <c r="U183" s="177"/>
      <c r="V183" s="177"/>
      <c r="W183" s="177"/>
      <c r="X183" s="177"/>
      <c r="Y183" s="177"/>
      <c r="Z183" s="177"/>
      <c r="AA183" s="177"/>
      <c r="AB183" s="177"/>
      <c r="AC183" s="177"/>
      <c r="AD183" s="177"/>
      <c r="AE183" s="177"/>
      <c r="AF183" s="177"/>
      <c r="AG183" s="177"/>
      <c r="AH183" s="177"/>
      <c r="AI183" s="177"/>
      <c r="AJ183" s="177"/>
      <c r="AK183" s="177"/>
      <c r="AL183" s="177"/>
      <c r="AM183" s="177"/>
      <c r="AN183" s="177"/>
      <c r="AO183" s="177"/>
      <c r="AP183" s="177"/>
      <c r="AQ183" s="177"/>
      <c r="AR183" s="177"/>
      <c r="AS183" s="177"/>
      <c r="AT183" s="177"/>
      <c r="AU183" s="177"/>
      <c r="AV183" s="177"/>
      <c r="AW183" s="177"/>
      <c r="AX183" s="177"/>
      <c r="AY183" s="177"/>
      <c r="AZ183" s="87"/>
      <c r="BA183" s="87"/>
      <c r="BB183" s="87"/>
      <c r="BC183" s="87"/>
      <c r="BD183" s="87"/>
    </row>
    <row r="184" spans="1:64" customHeight="1" ht="12.75" hidden="true">
      <c r="A184" s="238"/>
      <c r="B184" s="238"/>
      <c r="C184" s="238" t="b">
        <f>IF(D184&gt;D183,D184,FALSE)</f>
        <v/>
      </c>
      <c r="D184" s="238">
        <f>D183+E184</f>
        <v>11</v>
      </c>
      <c r="E184" s="238">
        <f>IF(H184="X",1,0)</f>
        <v>0</v>
      </c>
      <c r="F184" s="88">
        <v>20</v>
      </c>
      <c r="G184" s="88">
        <f>GEN.OPS!C208</f>
        <v>15</v>
      </c>
      <c r="H184" s="88">
        <f>GEN.OPS!D208</f>
        <v/>
      </c>
      <c r="I184" s="91" t="s">
        <v>20</v>
      </c>
      <c r="J184" s="761" t="str">
        <f>GEN.OPS!F200</f>
        <v>QUARTERLY SAFETY AWARENESS WORKSHOP</v>
      </c>
      <c r="K184" s="240">
        <f>GEN.OPS!G200</f>
        <v/>
      </c>
      <c r="L184" s="86" t="str">
        <f>IF(AND(K184=F184, K184=D184, K184=C184), "", "x")</f>
        <v>x</v>
      </c>
      <c r="M184" s="177"/>
      <c r="N184" s="177"/>
      <c r="O184" s="177"/>
      <c r="P184" s="177"/>
      <c r="Q184" s="177"/>
      <c r="R184" s="177"/>
      <c r="S184" s="177"/>
      <c r="T184" s="177"/>
      <c r="U184" s="177"/>
      <c r="V184" s="177"/>
      <c r="W184" s="177"/>
      <c r="X184" s="177"/>
      <c r="Y184" s="177"/>
      <c r="Z184" s="177"/>
      <c r="AA184" s="177"/>
      <c r="AB184" s="177"/>
      <c r="AC184" s="177"/>
      <c r="AD184" s="177"/>
      <c r="AE184" s="177"/>
      <c r="AF184" s="177"/>
      <c r="AG184" s="177"/>
      <c r="AH184" s="177"/>
      <c r="AI184" s="177"/>
      <c r="AJ184" s="177"/>
      <c r="AK184" s="177"/>
      <c r="AL184" s="177"/>
      <c r="AM184" s="177"/>
      <c r="AN184" s="177"/>
      <c r="AO184" s="177"/>
      <c r="AP184" s="177"/>
      <c r="AQ184" s="177"/>
      <c r="AR184" s="177"/>
      <c r="AS184" s="177"/>
      <c r="AT184" s="177"/>
      <c r="AU184" s="177"/>
      <c r="AV184" s="177"/>
      <c r="AW184" s="177"/>
      <c r="AX184" s="177"/>
      <c r="AY184" s="177"/>
      <c r="AZ184" s="87"/>
      <c r="BA184" s="87"/>
      <c r="BB184" s="87"/>
      <c r="BC184" s="87"/>
      <c r="BD184" s="87"/>
    </row>
    <row r="185" spans="1:64" customHeight="1" ht="12.75" hidden="true">
      <c r="A185" s="238"/>
      <c r="B185" s="238"/>
      <c r="C185" s="238" t="b">
        <f>IF(D185&gt;D184,D185,FALSE)</f>
        <v/>
      </c>
      <c r="D185" s="238">
        <f>D184+E185</f>
        <v>11</v>
      </c>
      <c r="E185" s="238">
        <f>IF(H185="X",1,0)</f>
        <v>0</v>
      </c>
      <c r="F185" s="88">
        <v>21</v>
      </c>
      <c r="G185" s="88">
        <f>GEN.OPS!C215</f>
        <v>8</v>
      </c>
      <c r="H185" s="88">
        <f>GEN.OPS!D215</f>
        <v/>
      </c>
      <c r="I185" s="91" t="s">
        <v>20</v>
      </c>
      <c r="J185" s="761" t="str">
        <f>GEN.OPS!F209</f>
        <v>QUARTERLY CUSTOMER SERVICE WORKSHOP</v>
      </c>
      <c r="K185" s="240">
        <f>GEN.OPS!G209</f>
        <v/>
      </c>
      <c r="L185" s="86" t="str">
        <f>IF(AND(K185=F185, K185=D185, K185=C185), "", "x")</f>
        <v>x</v>
      </c>
      <c r="M185" s="177"/>
      <c r="N185" s="177"/>
      <c r="O185" s="177"/>
      <c r="P185" s="177"/>
      <c r="Q185" s="177"/>
      <c r="R185" s="177"/>
      <c r="S185" s="177"/>
      <c r="T185" s="177"/>
      <c r="U185" s="177"/>
      <c r="V185" s="177"/>
      <c r="W185" s="177"/>
      <c r="X185" s="177"/>
      <c r="Y185" s="177"/>
      <c r="Z185" s="177"/>
      <c r="AA185" s="177"/>
      <c r="AB185" s="177"/>
      <c r="AC185" s="177"/>
      <c r="AD185" s="177"/>
      <c r="AE185" s="177"/>
      <c r="AF185" s="177"/>
      <c r="AG185" s="177"/>
      <c r="AH185" s="177"/>
      <c r="AI185" s="177"/>
      <c r="AJ185" s="177"/>
      <c r="AK185" s="177"/>
      <c r="AL185" s="177"/>
      <c r="AM185" s="177"/>
      <c r="AN185" s="177"/>
      <c r="AO185" s="177"/>
      <c r="AP185" s="177"/>
      <c r="AQ185" s="177"/>
      <c r="AR185" s="177"/>
      <c r="AS185" s="177"/>
      <c r="AT185" s="177"/>
      <c r="AU185" s="177"/>
      <c r="AV185" s="177"/>
      <c r="AW185" s="177"/>
      <c r="AX185" s="177"/>
      <c r="AY185" s="177"/>
      <c r="AZ185" s="87"/>
      <c r="BA185" s="87"/>
      <c r="BB185" s="87"/>
      <c r="BC185" s="87"/>
      <c r="BD185" s="87"/>
    </row>
    <row r="186" spans="1:64" customHeight="1" ht="12.75" hidden="true">
      <c r="A186" s="238"/>
      <c r="B186" s="238"/>
      <c r="C186" s="238" t="b">
        <f>IF(D186&gt;D185,D186,FALSE)</f>
        <v/>
      </c>
      <c r="D186" s="238">
        <f>D185+E186</f>
        <v>11</v>
      </c>
      <c r="E186" s="238">
        <f>IF(H186="X",1,0)</f>
        <v>0</v>
      </c>
      <c r="F186" s="88">
        <v>22</v>
      </c>
      <c r="G186" s="88">
        <f>GEN.OPS!C227</f>
        <v>15</v>
      </c>
      <c r="H186" s="88">
        <f>GEN.OPS!D227</f>
        <v/>
      </c>
      <c r="I186" s="91" t="s">
        <v>20</v>
      </c>
      <c r="J186" s="761" t="str">
        <f>GEN.OPS!F216</f>
        <v>INVOICES AND QUOTES</v>
      </c>
      <c r="K186" s="240">
        <f>GEN.OPS!G216</f>
        <v/>
      </c>
      <c r="L186" s="86" t="str">
        <f>IF(AND(K186=F186, K186=D186, K186=C186), "", "x")</f>
        <v>x</v>
      </c>
      <c r="M186" s="177"/>
      <c r="N186" s="177"/>
      <c r="O186" s="177"/>
      <c r="P186" s="177"/>
      <c r="Q186" s="177"/>
      <c r="R186" s="177"/>
      <c r="S186" s="177"/>
      <c r="T186" s="177"/>
      <c r="U186" s="177"/>
      <c r="V186" s="177"/>
      <c r="W186" s="177"/>
      <c r="X186" s="177"/>
      <c r="Y186" s="177"/>
      <c r="Z186" s="177"/>
      <c r="AA186" s="177"/>
      <c r="AB186" s="177"/>
      <c r="AC186" s="177"/>
      <c r="AD186" s="177"/>
      <c r="AE186" s="177"/>
      <c r="AF186" s="177"/>
      <c r="AG186" s="177"/>
      <c r="AH186" s="177"/>
      <c r="AI186" s="177"/>
      <c r="AJ186" s="177"/>
      <c r="AK186" s="177"/>
      <c r="AL186" s="177"/>
      <c r="AM186" s="177"/>
      <c r="AN186" s="177"/>
      <c r="AO186" s="177"/>
      <c r="AP186" s="177"/>
      <c r="AQ186" s="177"/>
      <c r="AR186" s="177"/>
      <c r="AS186" s="177"/>
      <c r="AT186" s="177"/>
      <c r="AU186" s="177"/>
      <c r="AV186" s="177"/>
      <c r="AW186" s="177"/>
      <c r="AX186" s="177"/>
      <c r="AY186" s="177"/>
      <c r="AZ186" s="87"/>
      <c r="BA186" s="87"/>
      <c r="BB186" s="87"/>
      <c r="BC186" s="87"/>
      <c r="BD186" s="87"/>
    </row>
    <row r="187" spans="1:64" customHeight="1" ht="12.75" hidden="true">
      <c r="A187" s="238"/>
      <c r="B187" s="238"/>
      <c r="C187" s="238" t="b">
        <f>IF(D187&gt;D186,D187,FALSE)</f>
        <v/>
      </c>
      <c r="D187" s="238">
        <f>D186+E187</f>
        <v>11</v>
      </c>
      <c r="E187" s="238">
        <f>IF(H187="X",1,0)</f>
        <v>0</v>
      </c>
      <c r="F187" s="88">
        <v>23</v>
      </c>
      <c r="G187" s="88">
        <f>GEN.OPS!C233</f>
        <v>8</v>
      </c>
      <c r="H187" s="88">
        <f>GEN.OPS!D233</f>
        <v/>
      </c>
      <c r="I187" s="91" t="s">
        <v>20</v>
      </c>
      <c r="J187" s="761" t="str">
        <f>GEN.OPS!F228</f>
        <v>MANUAL PUNCH REPORT (review 2 previous pay periods)</v>
      </c>
      <c r="K187" s="240">
        <f>GEN.OPS!G228</f>
        <v/>
      </c>
      <c r="L187" s="86" t="str">
        <f>IF(AND(K187=F187, K187=D187, K187=C187), "", "x")</f>
        <v>x</v>
      </c>
      <c r="M187" s="177"/>
      <c r="N187" s="177"/>
      <c r="O187" s="177"/>
      <c r="P187" s="177"/>
      <c r="Q187" s="177"/>
      <c r="R187" s="177"/>
      <c r="S187" s="177"/>
      <c r="T187" s="177"/>
      <c r="U187" s="177"/>
      <c r="V187" s="177"/>
      <c r="W187" s="177"/>
      <c r="X187" s="177"/>
      <c r="Y187" s="177"/>
      <c r="Z187" s="177"/>
      <c r="AA187" s="177"/>
      <c r="AB187" s="177"/>
      <c r="AC187" s="177"/>
      <c r="AD187" s="177"/>
      <c r="AE187" s="177"/>
      <c r="AF187" s="177"/>
      <c r="AG187" s="177"/>
      <c r="AH187" s="177"/>
      <c r="AI187" s="177"/>
      <c r="AJ187" s="177"/>
      <c r="AK187" s="177"/>
      <c r="AL187" s="177"/>
      <c r="AM187" s="177"/>
      <c r="AN187" s="177"/>
      <c r="AO187" s="177"/>
      <c r="AP187" s="177"/>
      <c r="AQ187" s="177"/>
      <c r="AR187" s="177"/>
      <c r="AS187" s="177"/>
      <c r="AT187" s="177"/>
      <c r="AU187" s="177"/>
      <c r="AV187" s="177"/>
      <c r="AW187" s="177"/>
      <c r="AX187" s="177"/>
      <c r="AY187" s="177"/>
      <c r="AZ187" s="87"/>
      <c r="BA187" s="87"/>
      <c r="BB187" s="87"/>
      <c r="BC187" s="87"/>
      <c r="BD187" s="87"/>
    </row>
    <row r="188" spans="1:64" customHeight="1" ht="12.75" hidden="true">
      <c r="A188" s="238"/>
      <c r="B188" s="238"/>
      <c r="C188" s="238" t="b">
        <f>IF(D188&gt;D187,D188,FALSE)</f>
        <v/>
      </c>
      <c r="D188" s="238">
        <f>D187+E188</f>
        <v>11</v>
      </c>
      <c r="E188" s="238">
        <f>IF(H188="X",1,0)</f>
        <v>0</v>
      </c>
      <c r="F188" s="88">
        <v>24</v>
      </c>
      <c r="G188" s="88">
        <f>GEN.OPS!C244</f>
        <v>15</v>
      </c>
      <c r="H188" s="88">
        <f>GEN.OPS!D244</f>
        <v/>
      </c>
      <c r="I188" s="91" t="s">
        <v>20</v>
      </c>
      <c r="J188" s="761" t="str">
        <f>GEN.OPS!F235</f>
        <v>KEEP IT KOOL (KIK) PROGRAM</v>
      </c>
      <c r="K188" s="240">
        <f>GEN.OPS!G235</f>
        <v/>
      </c>
      <c r="L188" s="86" t="str">
        <f>IF(AND(K188=F188, K188=D188, K188=C188), "", "x")</f>
        <v>x</v>
      </c>
      <c r="M188" s="177"/>
      <c r="N188" s="177"/>
      <c r="O188" s="177"/>
      <c r="P188" s="177"/>
      <c r="Q188" s="177"/>
      <c r="R188" s="177"/>
      <c r="S188" s="177"/>
      <c r="T188" s="177"/>
      <c r="U188" s="177"/>
      <c r="V188" s="177"/>
      <c r="W188" s="177"/>
      <c r="X188" s="177"/>
      <c r="Y188" s="177"/>
      <c r="Z188" s="177"/>
      <c r="AA188" s="177"/>
      <c r="AB188" s="177"/>
      <c r="AC188" s="177"/>
      <c r="AD188" s="177"/>
      <c r="AE188" s="177"/>
      <c r="AF188" s="177"/>
      <c r="AG188" s="177"/>
      <c r="AH188" s="177"/>
      <c r="AI188" s="177"/>
      <c r="AJ188" s="177"/>
      <c r="AK188" s="177"/>
      <c r="AL188" s="177"/>
      <c r="AM188" s="177"/>
      <c r="AN188" s="177"/>
      <c r="AO188" s="177"/>
      <c r="AP188" s="177"/>
      <c r="AQ188" s="177"/>
      <c r="AR188" s="177"/>
      <c r="AS188" s="177"/>
      <c r="AT188" s="177"/>
      <c r="AU188" s="177"/>
      <c r="AV188" s="177"/>
      <c r="AW188" s="177"/>
      <c r="AX188" s="177"/>
      <c r="AY188" s="177"/>
      <c r="AZ188" s="87"/>
      <c r="BA188" s="87"/>
      <c r="BB188" s="87"/>
      <c r="BC188" s="87"/>
      <c r="BD188" s="87"/>
    </row>
    <row r="189" spans="1:64" customHeight="1" ht="12.75" hidden="true">
      <c r="A189" s="238"/>
      <c r="B189" s="238"/>
      <c r="C189" s="238" t="b">
        <f>IF(D189&gt;D188,D189,FALSE)</f>
        <v/>
      </c>
      <c r="D189" s="238">
        <f>D188+E189</f>
        <v>11</v>
      </c>
      <c r="E189" s="238">
        <f>IF(H189="X",1,0)</f>
        <v>0</v>
      </c>
      <c r="F189" s="88">
        <v>25</v>
      </c>
      <c r="G189" s="88">
        <f>GEN.OPS!C253</f>
        <v>6</v>
      </c>
      <c r="H189" s="88">
        <f>GEN.OPS!D253</f>
        <v/>
      </c>
      <c r="I189" s="91" t="s">
        <v>20</v>
      </c>
      <c r="J189" s="761" t="str">
        <f>GEN.OPS!F245</f>
        <v>RECALL PROCEDURE</v>
      </c>
      <c r="K189" s="240">
        <f>GEN.OPS!G245</f>
        <v/>
      </c>
      <c r="L189" s="86" t="str">
        <f>IF(AND(K189=F189, K189=D189, K189=C189), "", "x")</f>
        <v>x</v>
      </c>
      <c r="M189" s="177"/>
      <c r="N189" s="177"/>
      <c r="O189" s="177"/>
      <c r="P189" s="177"/>
      <c r="Q189" s="177"/>
      <c r="R189" s="177"/>
      <c r="S189" s="177"/>
      <c r="T189" s="177"/>
      <c r="U189" s="177"/>
      <c r="V189" s="177"/>
      <c r="W189" s="177"/>
      <c r="X189" s="177"/>
      <c r="Y189" s="177"/>
      <c r="Z189" s="177"/>
      <c r="AA189" s="177"/>
      <c r="AB189" s="177"/>
      <c r="AC189" s="177"/>
      <c r="AD189" s="177"/>
      <c r="AE189" s="177"/>
      <c r="AF189" s="177"/>
      <c r="AG189" s="177"/>
      <c r="AH189" s="177"/>
      <c r="AI189" s="177"/>
      <c r="AJ189" s="177"/>
      <c r="AK189" s="177"/>
      <c r="AL189" s="177"/>
      <c r="AM189" s="177"/>
      <c r="AN189" s="177"/>
      <c r="AO189" s="177"/>
      <c r="AP189" s="177"/>
      <c r="AQ189" s="177"/>
      <c r="AR189" s="177"/>
      <c r="AS189" s="177"/>
      <c r="AT189" s="177"/>
      <c r="AU189" s="177"/>
      <c r="AV189" s="177"/>
      <c r="AW189" s="177"/>
      <c r="AX189" s="177"/>
      <c r="AY189" s="177"/>
      <c r="AZ189" s="87"/>
      <c r="BA189" s="87"/>
      <c r="BB189" s="87"/>
      <c r="BC189" s="87"/>
      <c r="BD189" s="87"/>
    </row>
    <row r="190" spans="1:64" customHeight="1" ht="12.75" hidden="true">
      <c r="A190" s="238"/>
      <c r="B190" s="238"/>
      <c r="C190" s="238" t="b">
        <f>IF(D190&gt;D189,D190,FALSE)</f>
        <v/>
      </c>
      <c r="D190" s="238">
        <f>D189+E190</f>
        <v>11</v>
      </c>
      <c r="E190" s="238">
        <f>IF(H190="X",1,0)</f>
        <v>0</v>
      </c>
      <c r="F190" s="88">
        <v>26</v>
      </c>
      <c r="G190" s="88">
        <f>GEN.OPS!C267</f>
        <v>20</v>
      </c>
      <c r="H190" s="88">
        <f>GEN.OPS!D267</f>
        <v/>
      </c>
      <c r="I190" s="91" t="s">
        <v>20</v>
      </c>
      <c r="J190" s="761" t="str">
        <f>GEN.OPS!F258</f>
        <v>PORTER MSS LOG (review current and previous month)</v>
      </c>
      <c r="K190" s="240">
        <f>GEN.OPS!G258</f>
        <v/>
      </c>
      <c r="L190" s="86" t="str">
        <f>IF(AND(K190=F190, K190=D190, K190=C190), "", "x")</f>
        <v>x</v>
      </c>
      <c r="M190" s="177"/>
      <c r="N190" s="177"/>
      <c r="O190" s="177"/>
      <c r="P190" s="177"/>
      <c r="Q190" s="177"/>
      <c r="R190" s="177"/>
      <c r="S190" s="177"/>
      <c r="T190" s="177"/>
      <c r="U190" s="177"/>
      <c r="V190" s="177"/>
      <c r="W190" s="177"/>
      <c r="X190" s="177"/>
      <c r="Y190" s="177"/>
      <c r="Z190" s="177"/>
      <c r="AA190" s="177"/>
      <c r="AB190" s="177"/>
      <c r="AC190" s="177"/>
      <c r="AD190" s="177"/>
      <c r="AE190" s="177"/>
      <c r="AF190" s="177"/>
      <c r="AG190" s="177"/>
      <c r="AH190" s="177"/>
      <c r="AI190" s="177"/>
      <c r="AJ190" s="177"/>
      <c r="AK190" s="177"/>
      <c r="AL190" s="177"/>
      <c r="AM190" s="177"/>
      <c r="AN190" s="177"/>
      <c r="AO190" s="177"/>
      <c r="AP190" s="177"/>
      <c r="AQ190" s="177"/>
      <c r="AR190" s="177"/>
      <c r="AS190" s="177"/>
      <c r="AT190" s="177"/>
      <c r="AU190" s="177"/>
      <c r="AV190" s="177"/>
      <c r="AW190" s="177"/>
      <c r="AX190" s="177"/>
      <c r="AY190" s="177"/>
      <c r="AZ190" s="87"/>
      <c r="BA190" s="87"/>
      <c r="BB190" s="87"/>
      <c r="BC190" s="87"/>
      <c r="BD190" s="87"/>
    </row>
    <row r="191" spans="1:64" customHeight="1" ht="12.75" hidden="true">
      <c r="A191" s="238"/>
      <c r="B191" s="238"/>
      <c r="C191" s="238" t="b">
        <f>IF(D191&gt;D190,D191,FALSE)</f>
        <v/>
      </c>
      <c r="D191" s="238">
        <f>D190+E191</f>
        <v>11</v>
      </c>
      <c r="E191" s="238">
        <f>IF(H191="X",1,0)</f>
        <v>0</v>
      </c>
      <c r="F191" s="88">
        <v>27</v>
      </c>
      <c r="G191" s="88">
        <f>GEN.OPS!C271</f>
        <v>4</v>
      </c>
      <c r="H191" s="88">
        <f>GEN.OPS!D271</f>
        <v/>
      </c>
      <c r="I191" s="91" t="s">
        <v>20</v>
      </c>
      <c r="J191" s="761" t="str">
        <f>GEN.OPS!F268</f>
        <v>BATHROOM MOP USAGE</v>
      </c>
      <c r="K191" s="240">
        <f>GEN.OPS!G268</f>
        <v/>
      </c>
      <c r="L191" s="86" t="str">
        <f>IF(AND(K191=F191, K191=D191, K191=C191), "", "x")</f>
        <v>x</v>
      </c>
      <c r="M191" s="177"/>
      <c r="N191" s="177"/>
      <c r="O191" s="177"/>
      <c r="P191" s="177"/>
      <c r="Q191" s="177"/>
      <c r="R191" s="177"/>
      <c r="S191" s="177"/>
      <c r="T191" s="177"/>
      <c r="U191" s="177"/>
      <c r="V191" s="177"/>
      <c r="W191" s="177"/>
      <c r="X191" s="177"/>
      <c r="Y191" s="177"/>
      <c r="Z191" s="177"/>
      <c r="AA191" s="177"/>
      <c r="AB191" s="177"/>
      <c r="AC191" s="177"/>
      <c r="AD191" s="177"/>
      <c r="AE191" s="177"/>
      <c r="AF191" s="177"/>
      <c r="AG191" s="177"/>
      <c r="AH191" s="177"/>
      <c r="AI191" s="177"/>
      <c r="AJ191" s="177"/>
      <c r="AK191" s="177"/>
      <c r="AL191" s="177"/>
      <c r="AM191" s="177"/>
      <c r="AN191" s="177"/>
      <c r="AO191" s="177"/>
      <c r="AP191" s="177"/>
      <c r="AQ191" s="177"/>
      <c r="AR191" s="177"/>
      <c r="AS191" s="177"/>
      <c r="AT191" s="177"/>
      <c r="AU191" s="177"/>
      <c r="AV191" s="177"/>
      <c r="AW191" s="177"/>
      <c r="AX191" s="177"/>
      <c r="AY191" s="177"/>
      <c r="AZ191" s="87"/>
      <c r="BA191" s="87"/>
      <c r="BB191" s="87"/>
      <c r="BC191" s="87"/>
      <c r="BD191" s="87"/>
    </row>
    <row r="192" spans="1:64" customHeight="1" ht="12.75" hidden="true">
      <c r="A192" s="238"/>
      <c r="B192" s="238"/>
      <c r="C192" s="238" t="b">
        <f>IF(D192&gt;D191,D192,FALSE)</f>
        <v/>
      </c>
      <c r="D192" s="238">
        <f>D191+E192</f>
        <v>11</v>
      </c>
      <c r="E192" s="238">
        <f>IF(H192="X",1,0)</f>
        <v>0</v>
      </c>
      <c r="F192" s="88">
        <v>28</v>
      </c>
      <c r="G192" s="88">
        <f>GEN.OPS!C281</f>
        <v>20</v>
      </c>
      <c r="H192" s="88">
        <f>GEN.OPS!D281</f>
        <v/>
      </c>
      <c r="I192" s="91" t="s">
        <v>20</v>
      </c>
      <c r="J192" s="761" t="str">
        <f>GEN.OPS!F272</f>
        <v>RESTROOMS</v>
      </c>
      <c r="K192" s="240">
        <f>GEN.OPS!G272</f>
        <v/>
      </c>
      <c r="L192" s="86" t="str">
        <f>IF(AND(K192=F192, K192=D192, K192=C192), "", "x")</f>
        <v>x</v>
      </c>
      <c r="M192" s="177"/>
      <c r="N192" s="177"/>
      <c r="O192" s="177"/>
      <c r="P192" s="177"/>
      <c r="Q192" s="177"/>
      <c r="R192" s="177"/>
      <c r="S192" s="177"/>
      <c r="T192" s="177"/>
      <c r="U192" s="177"/>
      <c r="V192" s="177"/>
      <c r="W192" s="177"/>
      <c r="X192" s="177"/>
      <c r="Y192" s="177"/>
      <c r="Z192" s="177"/>
      <c r="AA192" s="177"/>
      <c r="AB192" s="177"/>
      <c r="AC192" s="177"/>
      <c r="AD192" s="177"/>
      <c r="AE192" s="177"/>
      <c r="AF192" s="177"/>
      <c r="AG192" s="177"/>
      <c r="AH192" s="177"/>
      <c r="AI192" s="177"/>
      <c r="AJ192" s="177"/>
      <c r="AK192" s="177"/>
      <c r="AL192" s="177"/>
      <c r="AM192" s="177"/>
      <c r="AN192" s="177"/>
      <c r="AO192" s="177"/>
      <c r="AP192" s="177"/>
      <c r="AQ192" s="177"/>
      <c r="AR192" s="177"/>
      <c r="AS192" s="177"/>
      <c r="AT192" s="177"/>
      <c r="AU192" s="177"/>
      <c r="AV192" s="177"/>
      <c r="AW192" s="177"/>
      <c r="AX192" s="177"/>
      <c r="AY192" s="177"/>
      <c r="AZ192" s="87"/>
      <c r="BA192" s="87"/>
      <c r="BB192" s="87"/>
      <c r="BC192" s="87"/>
      <c r="BD192" s="87"/>
    </row>
    <row r="193" spans="1:64" customHeight="1" ht="12.75" hidden="true">
      <c r="A193" s="238"/>
      <c r="B193" s="238"/>
      <c r="C193" s="238" t="b">
        <f>IF(D193&gt;D192,D193,FALSE)</f>
        <v/>
      </c>
      <c r="D193" s="238">
        <f>D192+E193</f>
        <v>11</v>
      </c>
      <c r="E193" s="238">
        <f>IF(H193="X",1,0)</f>
        <v>0</v>
      </c>
      <c r="F193" s="88">
        <v>29</v>
      </c>
      <c r="G193" s="88">
        <f>GEN.OPS!C287</f>
        <v>6</v>
      </c>
      <c r="H193" s="88">
        <f>GEN.OPS!D287</f>
        <v/>
      </c>
      <c r="I193" s="91" t="s">
        <v>20</v>
      </c>
      <c r="J193" s="761" t="str">
        <f>GEN.OPS!F282</f>
        <v>MOP HEAD CLEANING PROCEDURE</v>
      </c>
      <c r="K193" s="240">
        <f>GEN.OPS!G282</f>
        <v/>
      </c>
      <c r="L193" s="86" t="str">
        <f>IF(AND(K193=F193, K193=D193, K193=C193), "", "x")</f>
        <v>x</v>
      </c>
      <c r="M193" s="177"/>
      <c r="N193" s="177"/>
      <c r="O193" s="177"/>
      <c r="P193" s="177"/>
      <c r="Q193" s="177"/>
      <c r="R193" s="177"/>
      <c r="S193" s="177"/>
      <c r="T193" s="177"/>
      <c r="U193" s="177"/>
      <c r="V193" s="177"/>
      <c r="W193" s="177"/>
      <c r="X193" s="177"/>
      <c r="Y193" s="177"/>
      <c r="Z193" s="177"/>
      <c r="AA193" s="177"/>
      <c r="AB193" s="177"/>
      <c r="AC193" s="177"/>
      <c r="AD193" s="177"/>
      <c r="AE193" s="177"/>
      <c r="AF193" s="177"/>
      <c r="AG193" s="177"/>
      <c r="AH193" s="177"/>
      <c r="AI193" s="177"/>
      <c r="AJ193" s="177"/>
      <c r="AK193" s="177"/>
      <c r="AL193" s="177"/>
      <c r="AM193" s="177"/>
      <c r="AN193" s="177"/>
      <c r="AO193" s="177"/>
      <c r="AP193" s="177"/>
      <c r="AQ193" s="177"/>
      <c r="AR193" s="177"/>
      <c r="AS193" s="177"/>
      <c r="AT193" s="177"/>
      <c r="AU193" s="177"/>
      <c r="AV193" s="177"/>
      <c r="AW193" s="177"/>
      <c r="AX193" s="177"/>
      <c r="AY193" s="177"/>
      <c r="AZ193" s="87"/>
      <c r="BA193" s="87"/>
      <c r="BB193" s="87"/>
      <c r="BC193" s="87"/>
      <c r="BD193" s="87"/>
    </row>
    <row r="194" spans="1:64" customHeight="1" ht="12.75" hidden="true">
      <c r="A194" s="238"/>
      <c r="B194" s="238"/>
      <c r="C194" s="238" t="b">
        <f>IF(D194&gt;D193,D194,FALSE)</f>
        <v/>
      </c>
      <c r="D194" s="238">
        <f>D193+E194</f>
        <v>11</v>
      </c>
      <c r="E194" s="238">
        <f>IF(H194="X",1,0)</f>
        <v>0</v>
      </c>
      <c r="F194" s="88">
        <v>30</v>
      </c>
      <c r="G194" s="88">
        <f>GEN.OPS!C300</f>
        <v>6</v>
      </c>
      <c r="H194" s="88">
        <f>GEN.OPS!D300</f>
        <v/>
      </c>
      <c r="I194" s="91" t="s">
        <v>20</v>
      </c>
      <c r="J194" s="761" t="str">
        <f>GEN.OPS!F288</f>
        <v>MOP HANDLES &amp; BUCKETS</v>
      </c>
      <c r="K194" s="240">
        <f>GEN.OPS!G288</f>
        <v/>
      </c>
      <c r="L194" s="86" t="str">
        <f>IF(AND(K194=F194, K194=D194, K194=C194), "", "x")</f>
        <v>x</v>
      </c>
      <c r="M194" s="177"/>
      <c r="T194" s="177"/>
      <c r="U194" s="177"/>
      <c r="V194" s="177"/>
      <c r="W194" s="177"/>
      <c r="X194" s="177"/>
      <c r="Y194" s="177"/>
      <c r="Z194" s="177"/>
      <c r="AA194" s="177"/>
      <c r="AB194" s="177"/>
      <c r="AC194" s="177"/>
      <c r="AD194" s="177"/>
      <c r="AE194" s="177"/>
      <c r="AF194" s="177"/>
      <c r="AG194" s="177"/>
      <c r="AH194" s="177"/>
      <c r="AI194" s="177"/>
      <c r="AJ194" s="177"/>
      <c r="AK194" s="177"/>
      <c r="AL194" s="177"/>
      <c r="AM194" s="177"/>
      <c r="AN194" s="177"/>
      <c r="AO194" s="177"/>
      <c r="AP194" s="177"/>
      <c r="AQ194" s="177"/>
      <c r="AR194" s="177"/>
      <c r="AS194" s="177"/>
      <c r="AT194" s="177"/>
      <c r="AU194" s="177"/>
      <c r="AV194" s="177"/>
      <c r="AW194" s="177"/>
      <c r="AX194" s="177"/>
      <c r="AY194" s="177"/>
      <c r="AZ194" s="87"/>
      <c r="BA194" s="87"/>
      <c r="BB194" s="87"/>
      <c r="BC194" s="87"/>
      <c r="BD194" s="87"/>
    </row>
    <row r="195" spans="1:64" customHeight="1" ht="12.75" hidden="true">
      <c r="A195" s="238"/>
      <c r="B195" s="238"/>
      <c r="C195" s="238" t="b">
        <f>IF(D195&gt;D194,D195,FALSE)</f>
        <v/>
      </c>
      <c r="D195" s="238">
        <f>D194+E195</f>
        <v>11</v>
      </c>
      <c r="E195" s="238">
        <f>IF(H195="X",1,0)</f>
        <v>0</v>
      </c>
      <c r="F195" s="88">
        <v>31</v>
      </c>
      <c r="G195" s="88">
        <f>GEN.OPS!C302</f>
        <v>6</v>
      </c>
      <c r="H195" s="88">
        <f>GEN.OPS!D302</f>
        <v/>
      </c>
      <c r="I195" s="91" t="s">
        <v>20</v>
      </c>
      <c r="J195" s="761" t="str">
        <f>GEN.OPS!F301</f>
        <v>FOOD SAFETY CHECKLIST (review current and previous week)</v>
      </c>
      <c r="K195" s="240">
        <f>GEN.OPS!G301</f>
        <v/>
      </c>
      <c r="L195" s="86" t="str">
        <f>IF(AND(K195=F195, K195=D195, K195=C195), "", "x")</f>
        <v>x</v>
      </c>
      <c r="M195" s="177"/>
      <c r="S195" s="177"/>
      <c r="T195" s="177"/>
      <c r="U195" s="177"/>
      <c r="V195" s="177"/>
      <c r="W195" s="177"/>
      <c r="X195" s="177"/>
      <c r="Y195" s="177"/>
      <c r="Z195" s="177"/>
      <c r="AA195" s="177"/>
      <c r="AB195" s="177"/>
      <c r="AC195" s="177"/>
      <c r="AD195" s="177"/>
      <c r="AE195" s="177"/>
      <c r="AF195" s="177"/>
      <c r="AG195" s="177"/>
      <c r="AH195" s="177"/>
      <c r="AI195" s="177"/>
      <c r="AJ195" s="177"/>
      <c r="AK195" s="177"/>
      <c r="AL195" s="177"/>
      <c r="AM195" s="177"/>
      <c r="AN195" s="177"/>
      <c r="AO195" s="177"/>
      <c r="AP195" s="177"/>
      <c r="AQ195" s="177"/>
      <c r="AR195" s="177"/>
      <c r="AS195" s="177"/>
      <c r="AT195" s="177"/>
      <c r="AU195" s="177"/>
      <c r="AV195" s="177"/>
      <c r="AW195" s="177"/>
      <c r="AX195" s="177"/>
      <c r="AY195" s="177"/>
      <c r="AZ195" s="87"/>
      <c r="BA195" s="87"/>
      <c r="BB195" s="87"/>
      <c r="BC195" s="87"/>
      <c r="BD195" s="87"/>
    </row>
    <row r="196" spans="1:64" customHeight="1" ht="12.75" hidden="true">
      <c r="A196" s="238"/>
      <c r="B196" s="238"/>
      <c r="C196" s="238" t="b">
        <f>IF(D196&gt;D195,D196,FALSE)</f>
        <v/>
      </c>
      <c r="D196" s="238">
        <f>D195+E196</f>
        <v>11</v>
      </c>
      <c r="E196" s="238">
        <f>IF(H196="X",1,0)</f>
        <v>0</v>
      </c>
      <c r="F196" s="88">
        <v>32</v>
      </c>
      <c r="G196" s="88">
        <f>GEN.OPS!C306</f>
        <v>6</v>
      </c>
      <c r="H196" s="88">
        <f>GEN.OPS!D306</f>
        <v/>
      </c>
      <c r="I196" s="91" t="s">
        <v>20</v>
      </c>
      <c r="J196" s="761" t="str">
        <f>GEN.OPS!F303</f>
        <v>DAILY SANITATION CONTROL CHECKLIST (review current and previous week)</v>
      </c>
      <c r="K196" s="240">
        <f>GEN.OPS!G303</f>
        <v/>
      </c>
      <c r="L196" s="86" t="str">
        <f>IF(AND(K196=F196, K196=D196, K196=C196), "", "x")</f>
        <v>x</v>
      </c>
      <c r="S196" s="177"/>
      <c r="T196" s="177"/>
      <c r="U196" s="177"/>
      <c r="V196" s="177"/>
      <c r="W196" s="177"/>
      <c r="X196" s="177"/>
      <c r="Y196" s="177"/>
      <c r="Z196" s="177"/>
      <c r="AA196" s="177"/>
      <c r="AB196" s="177"/>
      <c r="AC196" s="177"/>
      <c r="AD196" s="177"/>
      <c r="AE196" s="177"/>
      <c r="AF196" s="177"/>
      <c r="AG196" s="177"/>
      <c r="AH196" s="177"/>
      <c r="AI196" s="177"/>
      <c r="AJ196" s="177"/>
      <c r="AK196" s="177"/>
      <c r="AL196" s="177"/>
      <c r="AM196" s="177"/>
      <c r="AN196" s="177"/>
      <c r="AO196" s="177"/>
      <c r="AP196" s="177"/>
      <c r="AQ196" s="177"/>
      <c r="AR196" s="177"/>
      <c r="AS196" s="177"/>
      <c r="AT196" s="177"/>
      <c r="AU196" s="177"/>
      <c r="AV196" s="177"/>
      <c r="AW196" s="177"/>
      <c r="AX196" s="177"/>
      <c r="AY196" s="177"/>
      <c r="AZ196" s="87"/>
      <c r="BA196" s="87"/>
      <c r="BB196" s="87"/>
      <c r="BC196" s="87"/>
      <c r="BD196" s="87"/>
    </row>
    <row r="197" spans="1:64" customHeight="1" ht="12.75" hidden="true">
      <c r="A197" s="238"/>
      <c r="B197" s="238"/>
      <c r="C197" s="238" t="b">
        <f>IF(D197&gt;D196,D197,FALSE)</f>
        <v/>
      </c>
      <c r="D197" s="238">
        <f>D196+E197</f>
        <v>11</v>
      </c>
      <c r="E197" s="238">
        <f>IF(H197="X",1,0)</f>
        <v>0</v>
      </c>
      <c r="F197" s="88">
        <v>33</v>
      </c>
      <c r="G197" s="88">
        <f>GEN.OPS!C314</f>
        <v>20</v>
      </c>
      <c r="H197" s="88">
        <f>GEN.OPS!D314</f>
        <v/>
      </c>
      <c r="I197" s="91" t="s">
        <v>20</v>
      </c>
      <c r="J197" s="761" t="str">
        <f>GEN.OPS!F307</f>
        <v>SCALE TRAINING</v>
      </c>
      <c r="K197" s="240">
        <f>GEN.OPS!G307</f>
        <v/>
      </c>
      <c r="L197" s="86" t="str">
        <f>IF(AND(K197=F197, K197=D197, K197=C197), "", "x")</f>
        <v>x</v>
      </c>
      <c r="M197" s="177"/>
      <c r="S197" s="177"/>
      <c r="T197" s="177"/>
      <c r="U197" s="177"/>
      <c r="V197" s="177"/>
      <c r="W197" s="177"/>
      <c r="X197" s="177"/>
      <c r="Y197" s="177"/>
      <c r="Z197" s="177"/>
      <c r="AA197" s="177"/>
      <c r="AB197" s="177"/>
      <c r="AC197" s="177"/>
      <c r="AD197" s="177"/>
      <c r="AE197" s="177"/>
      <c r="AF197" s="177"/>
      <c r="AG197" s="177"/>
      <c r="AH197" s="177"/>
      <c r="AI197" s="177"/>
      <c r="AJ197" s="177"/>
      <c r="AK197" s="177"/>
      <c r="AL197" s="177"/>
      <c r="AM197" s="177"/>
      <c r="AN197" s="177"/>
      <c r="AO197" s="177"/>
      <c r="AP197" s="177"/>
      <c r="AQ197" s="177"/>
      <c r="AR197" s="177"/>
      <c r="AS197" s="177"/>
      <c r="AT197" s="177"/>
      <c r="AU197" s="177"/>
      <c r="AV197" s="177"/>
      <c r="AW197" s="177"/>
      <c r="AX197" s="177"/>
      <c r="AY197" s="177"/>
      <c r="AZ197" s="87"/>
      <c r="BA197" s="87"/>
      <c r="BB197" s="87"/>
      <c r="BC197" s="87"/>
      <c r="BD197" s="87"/>
    </row>
    <row r="198" spans="1:64" customHeight="1" ht="12.75" hidden="true">
      <c r="A198" s="238"/>
      <c r="B198" s="238"/>
      <c r="C198" s="238">
        <f>IF(D198&gt;D197,D198,FALSE)</f>
        <v>12</v>
      </c>
      <c r="D198" s="238">
        <f>D197+E198</f>
        <v>12</v>
      </c>
      <c r="E198" s="238">
        <f>IF(H198="X",1,0)</f>
        <v>1</v>
      </c>
      <c r="F198" s="88">
        <v>34</v>
      </c>
      <c r="G198" s="88">
        <f>GEN.OPS!C349</f>
        <v>8</v>
      </c>
      <c r="H198" s="88" t="str">
        <f>GEN.OPS!D349</f>
        <v>X</v>
      </c>
      <c r="I198" s="91" t="s">
        <v>20</v>
      </c>
      <c r="J198" s="761" t="str">
        <f>GEN.OPS!F319</f>
        <v>HACCP RECORD KEEPTING</v>
      </c>
      <c r="K198" s="240" t="str">
        <f>GEN.OPS!G319</f>
        <v>MISSING SIGN OFF FOR SEAFOOD END OF AUGUST.</v>
      </c>
      <c r="L198" s="86" t="str">
        <f>IF(AND(K198=F198, K198=D198, K198=C198), "", "x")</f>
        <v>x</v>
      </c>
      <c r="M198" s="177"/>
      <c r="N198" s="177"/>
      <c r="O198" s="177"/>
      <c r="P198" s="177"/>
      <c r="Q198" s="177"/>
      <c r="R198" s="177"/>
      <c r="S198" s="177"/>
      <c r="T198" s="177"/>
      <c r="U198" s="177"/>
      <c r="V198" s="177"/>
      <c r="W198" s="177"/>
      <c r="X198" s="177"/>
      <c r="Y198" s="177"/>
      <c r="Z198" s="177"/>
      <c r="AA198" s="177"/>
      <c r="AB198" s="177"/>
      <c r="AC198" s="177"/>
      <c r="AD198" s="177"/>
      <c r="AE198" s="177"/>
      <c r="AF198" s="177"/>
      <c r="AG198" s="177"/>
      <c r="AH198" s="177"/>
      <c r="AI198" s="177"/>
      <c r="AJ198" s="177"/>
      <c r="AK198" s="177"/>
      <c r="AL198" s="177"/>
      <c r="AM198" s="177"/>
      <c r="AN198" s="177"/>
      <c r="AO198" s="177"/>
      <c r="AP198" s="177"/>
      <c r="AQ198" s="177"/>
      <c r="AR198" s="177"/>
      <c r="AS198" s="177"/>
      <c r="AT198" s="177"/>
      <c r="AU198" s="177"/>
      <c r="AV198" s="177"/>
      <c r="AW198" s="177"/>
      <c r="AX198" s="177"/>
      <c r="AY198" s="177"/>
      <c r="AZ198" s="87"/>
      <c r="BA198" s="87"/>
      <c r="BB198" s="87"/>
      <c r="BC198" s="87"/>
      <c r="BD198" s="87"/>
    </row>
    <row r="199" spans="1:64" customHeight="1" ht="12.75" hidden="true">
      <c r="A199" s="238"/>
      <c r="B199" s="238"/>
      <c r="C199" s="238" t="b">
        <f>IF(D199&gt;D198,D199,FALSE)</f>
        <v/>
      </c>
      <c r="D199" s="238">
        <f>D198+E199</f>
        <v>12</v>
      </c>
      <c r="E199" s="238">
        <f>IF(H199="X",1,0)</f>
        <v>0</v>
      </c>
      <c r="F199" s="88">
        <v>35</v>
      </c>
      <c r="G199" s="88">
        <f>GEN.OPS!C353</f>
        <v>4</v>
      </c>
      <c r="H199" s="88">
        <f>GEN.OPS!D353</f>
        <v/>
      </c>
      <c r="I199" s="91" t="s">
        <v>20</v>
      </c>
      <c r="J199" s="761" t="str">
        <f>GEN.OPS!F350</f>
        <v>BUILDING PERIMETER</v>
      </c>
      <c r="K199" s="240">
        <f>GEN.OPS!G350</f>
        <v/>
      </c>
      <c r="L199" s="86" t="str">
        <f>IF(AND(K199=F199, K199=D199, K199=C199), "", "x")</f>
        <v>x</v>
      </c>
      <c r="M199" s="177"/>
      <c r="N199" s="177"/>
      <c r="O199" s="177"/>
      <c r="P199" s="177"/>
      <c r="Q199" s="177"/>
      <c r="R199" s="177"/>
      <c r="S199" s="177"/>
      <c r="T199" s="177"/>
      <c r="U199" s="177"/>
      <c r="V199" s="177"/>
      <c r="W199" s="177"/>
      <c r="X199" s="177"/>
      <c r="Y199" s="177"/>
      <c r="Z199" s="177"/>
      <c r="AA199" s="177"/>
      <c r="AB199" s="177"/>
      <c r="AC199" s="177"/>
      <c r="AD199" s="177"/>
      <c r="AE199" s="177"/>
      <c r="AF199" s="177"/>
      <c r="AG199" s="177"/>
      <c r="AH199" s="177"/>
      <c r="AI199" s="177"/>
      <c r="AJ199" s="177"/>
      <c r="AK199" s="177"/>
      <c r="AL199" s="177"/>
      <c r="AM199" s="177"/>
      <c r="AN199" s="177"/>
      <c r="AO199" s="177"/>
      <c r="AP199" s="177"/>
      <c r="AQ199" s="177"/>
      <c r="AR199" s="177"/>
      <c r="AS199" s="177"/>
      <c r="AT199" s="177"/>
      <c r="AU199" s="177"/>
      <c r="AV199" s="177"/>
      <c r="AW199" s="177"/>
      <c r="AX199" s="177"/>
      <c r="AY199" s="177"/>
      <c r="AZ199" s="87"/>
      <c r="BA199" s="87"/>
      <c r="BB199" s="87"/>
      <c r="BC199" s="87"/>
      <c r="BD199" s="87"/>
    </row>
    <row r="200" spans="1:64" customHeight="1" ht="12.75" hidden="true">
      <c r="A200" s="238"/>
      <c r="B200" s="238"/>
      <c r="C200" s="238">
        <f>IF(D200&gt;D199,D200,FALSE)</f>
        <v>13</v>
      </c>
      <c r="D200" s="238">
        <f>D199+E200</f>
        <v>13</v>
      </c>
      <c r="E200" s="238">
        <f>IF(H200="X",1,0)</f>
        <v>1</v>
      </c>
      <c r="F200" s="88">
        <v>36</v>
      </c>
      <c r="G200" s="88">
        <f>GEN.OPS!C357</f>
        <v>4</v>
      </c>
      <c r="H200" s="88" t="str">
        <f>GEN.OPS!D357</f>
        <v>X</v>
      </c>
      <c r="I200" s="91" t="s">
        <v>20</v>
      </c>
      <c r="J200" s="761" t="str">
        <f>GEN.OPS!F354</f>
        <v>COMPUTER ROOM</v>
      </c>
      <c r="K200" s="240" t="str">
        <f>GEN.OPS!G354</f>
        <v>NEED TO CLEAN AND ORGANIZE.</v>
      </c>
      <c r="L200" s="86" t="str">
        <f>IF(AND(K200=F200, K200=D200, K200=C200), "", "x")</f>
        <v>x</v>
      </c>
      <c r="M200" s="177"/>
      <c r="N200" s="177"/>
      <c r="O200" s="177"/>
      <c r="P200" s="177"/>
      <c r="Q200" s="177"/>
      <c r="R200" s="177"/>
      <c r="S200" s="177"/>
      <c r="T200" s="177"/>
      <c r="U200" s="177"/>
      <c r="V200" s="177"/>
      <c r="W200" s="177"/>
      <c r="X200" s="177"/>
      <c r="Y200" s="177"/>
      <c r="Z200" s="177"/>
      <c r="AA200" s="177"/>
      <c r="AB200" s="177"/>
      <c r="AC200" s="177"/>
      <c r="AD200" s="177"/>
      <c r="AE200" s="177"/>
      <c r="AF200" s="177"/>
      <c r="AG200" s="177"/>
      <c r="AH200" s="177"/>
      <c r="AI200" s="177"/>
      <c r="AJ200" s="177"/>
      <c r="AK200" s="177"/>
      <c r="AL200" s="177"/>
      <c r="AM200" s="177"/>
      <c r="AN200" s="177"/>
      <c r="AO200" s="177"/>
      <c r="AP200" s="177"/>
      <c r="AQ200" s="177"/>
      <c r="AR200" s="177"/>
      <c r="AS200" s="177"/>
      <c r="AT200" s="177"/>
      <c r="AU200" s="177"/>
      <c r="AV200" s="177"/>
      <c r="AW200" s="177"/>
      <c r="AX200" s="177"/>
      <c r="AY200" s="177"/>
      <c r="AZ200" s="87"/>
      <c r="BA200" s="87"/>
      <c r="BB200" s="87"/>
      <c r="BC200" s="87"/>
      <c r="BD200" s="87"/>
    </row>
    <row r="201" spans="1:64" customHeight="1" ht="12.75" hidden="true">
      <c r="A201" s="238"/>
      <c r="B201" s="238"/>
      <c r="C201" s="238" t="b">
        <f>IF(D201&gt;D200,D201,FALSE)</f>
        <v/>
      </c>
      <c r="D201" s="238">
        <f>D200+E201</f>
        <v>13</v>
      </c>
      <c r="E201" s="238">
        <f>IF(H201="X",1,0)</f>
        <v>0</v>
      </c>
      <c r="F201" s="88">
        <v>37</v>
      </c>
      <c r="G201" s="88">
        <f>GEN.OPS!C365</f>
        <v>4</v>
      </c>
      <c r="H201" s="88">
        <f>GEN.OPS!D365</f>
        <v/>
      </c>
      <c r="I201" s="91" t="s">
        <v>20</v>
      </c>
      <c r="J201" s="761" t="str">
        <f>GEN.OPS!F358</f>
        <v>VIDEO SURVEILANCE</v>
      </c>
      <c r="K201" s="240">
        <f>GEN.OPS!G358</f>
        <v/>
      </c>
      <c r="L201" s="86" t="str">
        <f>IF(AND(K201=F201, K201=D201, K201=C201), "", "x")</f>
        <v>x</v>
      </c>
      <c r="M201" s="177"/>
      <c r="N201" s="177"/>
      <c r="O201" s="177"/>
      <c r="P201" s="177"/>
      <c r="Q201" s="177"/>
      <c r="R201" s="177"/>
      <c r="S201" s="177"/>
      <c r="T201" s="177"/>
      <c r="U201" s="177"/>
      <c r="V201" s="177"/>
      <c r="W201" s="177"/>
      <c r="X201" s="177"/>
      <c r="Y201" s="177"/>
      <c r="Z201" s="177"/>
      <c r="AA201" s="177"/>
      <c r="AB201" s="177"/>
      <c r="AC201" s="177"/>
      <c r="AD201" s="177"/>
      <c r="AE201" s="177"/>
      <c r="AF201" s="177"/>
      <c r="AG201" s="177"/>
      <c r="AH201" s="177"/>
      <c r="AI201" s="177"/>
      <c r="AJ201" s="177"/>
      <c r="AK201" s="177"/>
      <c r="AL201" s="177"/>
      <c r="AM201" s="177"/>
      <c r="AN201" s="177"/>
      <c r="AO201" s="177"/>
      <c r="AP201" s="177"/>
      <c r="AQ201" s="177"/>
      <c r="AR201" s="177"/>
      <c r="AS201" s="177"/>
      <c r="AT201" s="177"/>
      <c r="AU201" s="177"/>
      <c r="AV201" s="177"/>
      <c r="AW201" s="177"/>
      <c r="AX201" s="177"/>
      <c r="AY201" s="177"/>
      <c r="AZ201" s="87"/>
      <c r="BA201" s="87"/>
      <c r="BB201" s="87"/>
      <c r="BC201" s="87"/>
      <c r="BD201" s="87"/>
    </row>
    <row r="202" spans="1:64" customHeight="1" ht="12.75" hidden="true">
      <c r="A202" s="238"/>
      <c r="B202" s="238"/>
      <c r="C202" s="238" t="b">
        <f>IF(D202&gt;D201,D202,FALSE)</f>
        <v/>
      </c>
      <c r="D202" s="238">
        <f>D201+E202</f>
        <v>13</v>
      </c>
      <c r="E202" s="238">
        <f>IF(H202="X",1,0)</f>
        <v>0</v>
      </c>
      <c r="F202" s="88">
        <v>38</v>
      </c>
      <c r="G202" s="88">
        <f>GEN.OPS!C372</f>
        <v>20</v>
      </c>
      <c r="H202" s="88">
        <f>GEN.OPS!D372</f>
        <v/>
      </c>
      <c r="I202" s="91" t="s">
        <v>20</v>
      </c>
      <c r="J202" s="761" t="str">
        <f>GEN.OPS!F366</f>
        <v>SELF AUDIT REPORTING</v>
      </c>
      <c r="K202" s="240">
        <f>GEN.OPS!G366</f>
        <v/>
      </c>
      <c r="L202" s="86" t="str">
        <f>IF(AND(K202=F202, K202=D202, K202=C202), "", "x")</f>
        <v>x</v>
      </c>
      <c r="M202" s="177"/>
      <c r="N202" s="177"/>
      <c r="O202" s="177"/>
      <c r="P202" s="177"/>
      <c r="Q202" s="177"/>
      <c r="R202" s="177"/>
      <c r="S202" s="177"/>
      <c r="T202" s="177"/>
      <c r="U202" s="177"/>
      <c r="V202" s="177"/>
      <c r="W202" s="177"/>
      <c r="X202" s="177"/>
      <c r="Y202" s="177"/>
      <c r="Z202" s="177"/>
      <c r="AA202" s="177"/>
      <c r="AB202" s="177"/>
      <c r="AC202" s="177"/>
      <c r="AD202" s="177"/>
      <c r="AE202" s="177"/>
      <c r="AF202" s="177"/>
      <c r="AG202" s="177"/>
      <c r="AH202" s="177"/>
      <c r="AI202" s="177"/>
      <c r="AJ202" s="177"/>
      <c r="AK202" s="177"/>
      <c r="AL202" s="177"/>
      <c r="AM202" s="177"/>
      <c r="AN202" s="177"/>
      <c r="AO202" s="177"/>
      <c r="AP202" s="177"/>
      <c r="AQ202" s="177"/>
      <c r="AR202" s="177"/>
      <c r="AS202" s="177"/>
      <c r="AT202" s="177"/>
      <c r="AU202" s="177"/>
      <c r="AV202" s="177"/>
      <c r="AW202" s="177"/>
      <c r="AX202" s="177"/>
      <c r="AY202" s="177"/>
      <c r="AZ202" s="87"/>
      <c r="BA202" s="87"/>
      <c r="BB202" s="87"/>
      <c r="BC202" s="87"/>
      <c r="BD202" s="87"/>
    </row>
    <row r="203" spans="1:64" customHeight="1" ht="12.75" hidden="true">
      <c r="A203" s="238"/>
      <c r="B203" s="238"/>
      <c r="C203" s="238">
        <f>IF(D203&gt;D202,D203,FALSE)</f>
        <v>14</v>
      </c>
      <c r="D203" s="238">
        <f>D202+E203</f>
        <v>14</v>
      </c>
      <c r="E203" s="238">
        <f>IF(H203="X",1,0)</f>
        <v>1</v>
      </c>
      <c r="F203" s="88">
        <v>39</v>
      </c>
      <c r="G203" s="88">
        <f>GEN.OPS!C380</f>
        <v>15</v>
      </c>
      <c r="H203" s="88" t="str">
        <f>GEN.OPS!D380</f>
        <v>X</v>
      </c>
      <c r="I203" s="91" t="s">
        <v>20</v>
      </c>
      <c r="J203" s="761" t="str">
        <f>GEN.OPS!F373</f>
        <v>LIGHTING</v>
      </c>
      <c r="K203" s="240" t="str">
        <f>GEN.OPS!G373</f>
        <v>WORKING ON GETTING GROCERY LIGHTS REPLACED WITH LEDS</v>
      </c>
      <c r="L203" s="86" t="str">
        <f>IF(AND(K203=F203, K203=D203, K203=C203), "", "x")</f>
        <v>x</v>
      </c>
      <c r="M203" s="177"/>
      <c r="N203" s="177"/>
      <c r="O203" s="177"/>
      <c r="P203" s="177"/>
      <c r="Q203" s="177"/>
      <c r="R203" s="177"/>
      <c r="S203" s="177"/>
      <c r="T203" s="177"/>
      <c r="U203" s="177"/>
      <c r="V203" s="177"/>
      <c r="W203" s="177"/>
      <c r="X203" s="177"/>
      <c r="Y203" s="177"/>
      <c r="Z203" s="177"/>
      <c r="AA203" s="177"/>
      <c r="AB203" s="177"/>
      <c r="AC203" s="177"/>
      <c r="AD203" s="177"/>
      <c r="AE203" s="177"/>
      <c r="AF203" s="177"/>
      <c r="AG203" s="177"/>
      <c r="AH203" s="177"/>
      <c r="AI203" s="177"/>
      <c r="AJ203" s="177"/>
      <c r="AK203" s="177"/>
      <c r="AL203" s="177"/>
      <c r="AM203" s="177"/>
      <c r="AN203" s="177"/>
      <c r="AO203" s="177"/>
      <c r="AP203" s="177"/>
      <c r="AQ203" s="177"/>
      <c r="AR203" s="177"/>
      <c r="AS203" s="177"/>
      <c r="AT203" s="177"/>
      <c r="AU203" s="177"/>
      <c r="AV203" s="177"/>
      <c r="AW203" s="177"/>
      <c r="AX203" s="177"/>
      <c r="AY203" s="177"/>
      <c r="AZ203" s="87"/>
      <c r="BA203" s="87"/>
      <c r="BB203" s="87"/>
      <c r="BC203" s="87"/>
      <c r="BD203" s="87"/>
    </row>
    <row r="204" spans="1:64" customHeight="1" ht="12.75" hidden="true">
      <c r="A204" s="238"/>
      <c r="B204" s="238"/>
      <c r="C204" s="238">
        <f>IF(D204&gt;D203,D204,FALSE)</f>
        <v>15</v>
      </c>
      <c r="D204" s="238">
        <f>D203+E204</f>
        <v>15</v>
      </c>
      <c r="E204" s="238">
        <f>IF(H204="X",1,0)</f>
        <v>1</v>
      </c>
      <c r="F204" s="88">
        <v>40</v>
      </c>
      <c r="G204" s="88">
        <f>GEN.OPS!C399</f>
        <v>20</v>
      </c>
      <c r="H204" s="88" t="str">
        <f>GEN.OPS!D399</f>
        <v>X</v>
      </c>
      <c r="I204" s="91" t="s">
        <v>20</v>
      </c>
      <c r="J204" s="761" t="str">
        <f>GEN.OPS!F383</f>
        <v>MANAGEMENT FRONT END BLITZ</v>
      </c>
      <c r="K204" s="240" t="str">
        <f>GEN.OPS!G390</f>
        <v>NOT BEING DONE CONSISTENTLY.</v>
      </c>
      <c r="L204" s="86" t="str">
        <f>IF(AND(K204=F204, K204=D204, K204=C204), "", "x")</f>
        <v>x</v>
      </c>
      <c r="M204" s="177"/>
      <c r="N204" s="177"/>
      <c r="O204" s="177"/>
      <c r="P204" s="177"/>
      <c r="Q204" s="177"/>
      <c r="R204" s="177"/>
      <c r="S204" s="177"/>
      <c r="T204" s="177"/>
      <c r="U204" s="177"/>
      <c r="V204" s="177"/>
      <c r="W204" s="177"/>
      <c r="X204" s="177"/>
      <c r="Y204" s="177"/>
      <c r="Z204" s="177"/>
      <c r="AA204" s="177"/>
      <c r="AB204" s="177"/>
      <c r="AC204" s="177"/>
      <c r="AD204" s="177"/>
      <c r="AE204" s="177"/>
      <c r="AF204" s="177"/>
      <c r="AG204" s="177"/>
      <c r="AH204" s="177"/>
      <c r="AI204" s="177"/>
      <c r="AJ204" s="177"/>
      <c r="AK204" s="177"/>
      <c r="AL204" s="177"/>
      <c r="AM204" s="177"/>
      <c r="AN204" s="177"/>
      <c r="AO204" s="177"/>
      <c r="AP204" s="177"/>
      <c r="AQ204" s="177"/>
      <c r="AR204" s="177"/>
      <c r="AS204" s="177"/>
      <c r="AT204" s="177"/>
      <c r="AU204" s="177"/>
      <c r="AV204" s="177"/>
      <c r="AW204" s="177"/>
      <c r="AX204" s="177"/>
      <c r="AY204" s="177"/>
      <c r="AZ204" s="87"/>
      <c r="BA204" s="87"/>
      <c r="BB204" s="87"/>
      <c r="BC204" s="87"/>
      <c r="BD204" s="87"/>
    </row>
    <row r="205" spans="1:64" customHeight="1" ht="12.75" hidden="true">
      <c r="A205" s="238"/>
      <c r="B205" s="238"/>
      <c r="C205" s="238" t="b">
        <f>IF(D205&gt;D204,D205,FALSE)</f>
        <v/>
      </c>
      <c r="D205" s="238">
        <f>D204+E205</f>
        <v>15</v>
      </c>
      <c r="E205" s="238">
        <f>IF(H205="X",1,0)</f>
        <v>0</v>
      </c>
      <c r="F205" s="88">
        <v>41</v>
      </c>
      <c r="G205" s="88">
        <f>GEN.OPS!C403</f>
        <v>10</v>
      </c>
      <c r="H205" s="88">
        <f>GEN.OPS!D403</f>
        <v/>
      </c>
      <c r="I205" s="91" t="s">
        <v>20</v>
      </c>
      <c r="J205" s="761" t="str">
        <f>GEN.OPS!F400</f>
        <v>MANAGERS AND ASSISTANT MANAGERS (review all hired and promoted since last audit)</v>
      </c>
      <c r="K205" s="240">
        <f>GEN.OPS!G400</f>
        <v/>
      </c>
      <c r="L205" s="86" t="str">
        <f>IF(AND(K205=F205, K205=D205, K205=C205), "", "x")</f>
        <v>x</v>
      </c>
      <c r="M205" s="177"/>
      <c r="N205" s="177"/>
      <c r="T205" s="177"/>
      <c r="U205" s="177"/>
      <c r="V205" s="177"/>
      <c r="W205" s="177"/>
      <c r="X205" s="177"/>
      <c r="Y205" s="177"/>
      <c r="Z205" s="177"/>
      <c r="AA205" s="177"/>
      <c r="AB205" s="177"/>
      <c r="AC205" s="177"/>
      <c r="AD205" s="177"/>
      <c r="AE205" s="177"/>
      <c r="AF205" s="177"/>
      <c r="AG205" s="177"/>
      <c r="AH205" s="177"/>
      <c r="AI205" s="177"/>
      <c r="AJ205" s="177"/>
      <c r="AK205" s="177"/>
      <c r="AL205" s="177"/>
      <c r="AM205" s="177"/>
      <c r="AN205" s="177"/>
      <c r="AO205" s="177"/>
      <c r="AP205" s="177"/>
      <c r="AQ205" s="177"/>
      <c r="AR205" s="177"/>
      <c r="AS205" s="177"/>
      <c r="AT205" s="177"/>
      <c r="AU205" s="177"/>
      <c r="AV205" s="177"/>
      <c r="AW205" s="177"/>
      <c r="AX205" s="177"/>
      <c r="AY205" s="177"/>
      <c r="AZ205" s="87"/>
      <c r="BA205" s="87"/>
      <c r="BB205" s="87"/>
      <c r="BC205" s="87"/>
      <c r="BD205" s="87"/>
    </row>
    <row r="206" spans="1:64" customHeight="1" ht="12.75" hidden="true">
      <c r="A206" s="238"/>
      <c r="B206" s="238"/>
      <c r="C206" s="238" t="b">
        <f>IF(D206&gt;D205,D206,FALSE)</f>
        <v/>
      </c>
      <c r="D206" s="238">
        <f>D205+E206</f>
        <v>15</v>
      </c>
      <c r="E206" s="238">
        <f>IF(H206="X",1,0)</f>
        <v>0</v>
      </c>
      <c r="F206" s="88">
        <v>42</v>
      </c>
      <c r="G206" s="88">
        <f>GEN.OPS!C407</f>
        <v>15</v>
      </c>
      <c r="H206" s="88">
        <f>GEN.OPS!D407</f>
        <v/>
      </c>
      <c r="I206" s="91" t="s">
        <v>20</v>
      </c>
      <c r="J206" s="761" t="str">
        <f>GEN.OPS!F404</f>
        <v>DRESS CODE</v>
      </c>
      <c r="K206" s="240">
        <f>GEN.OPS!G404</f>
        <v/>
      </c>
      <c r="L206" s="86" t="str">
        <f>IF(AND(K206=F206, K206=D206, K206=C206), "", "x")</f>
        <v>x</v>
      </c>
      <c r="M206" s="177"/>
      <c r="N206" s="177"/>
      <c r="O206" s="177"/>
      <c r="P206" s="177"/>
      <c r="Q206" s="177"/>
      <c r="R206" s="177"/>
      <c r="S206" s="177"/>
      <c r="T206" s="177"/>
      <c r="U206" s="177"/>
      <c r="V206" s="177"/>
      <c r="W206" s="177"/>
      <c r="X206" s="177"/>
      <c r="Y206" s="177"/>
      <c r="Z206" s="177"/>
      <c r="AA206" s="177"/>
      <c r="AB206" s="177"/>
      <c r="AC206" s="177"/>
      <c r="AD206" s="177"/>
      <c r="AE206" s="177"/>
      <c r="AF206" s="177"/>
      <c r="AG206" s="177"/>
      <c r="AH206" s="177"/>
      <c r="AI206" s="177"/>
      <c r="AJ206" s="177"/>
      <c r="AK206" s="177"/>
      <c r="AL206" s="177"/>
      <c r="AM206" s="177"/>
      <c r="AN206" s="177"/>
      <c r="AO206" s="177"/>
      <c r="AP206" s="177"/>
      <c r="AQ206" s="177"/>
      <c r="AR206" s="177"/>
      <c r="AS206" s="177"/>
      <c r="AT206" s="177"/>
      <c r="AU206" s="177"/>
      <c r="AV206" s="177"/>
      <c r="AW206" s="177"/>
      <c r="AX206" s="177"/>
      <c r="AY206" s="177"/>
      <c r="AZ206" s="87"/>
      <c r="BA206" s="87"/>
      <c r="BB206" s="87"/>
      <c r="BC206" s="87"/>
      <c r="BD206" s="87"/>
    </row>
    <row r="207" spans="1:64" customHeight="1" ht="12.75" hidden="true">
      <c r="A207" s="238"/>
      <c r="B207" s="238"/>
      <c r="C207" s="238" t="b">
        <f>IF(D207&gt;D206,D207,FALSE)</f>
        <v/>
      </c>
      <c r="D207" s="238">
        <f>D206+E207</f>
        <v>15</v>
      </c>
      <c r="E207" s="238">
        <f>IF(H207="X",1,0)</f>
        <v>0</v>
      </c>
      <c r="F207" s="88">
        <v>43</v>
      </c>
      <c r="G207" s="88">
        <f>GEN.OPS!C409</f>
        <v>15</v>
      </c>
      <c r="H207" s="88">
        <f>GEN.OPS!D409</f>
        <v/>
      </c>
      <c r="I207" s="91" t="s">
        <v>20</v>
      </c>
      <c r="J207" s="761" t="str">
        <f>GEN.OPS!F408</f>
        <v>WALKIE TALKIE</v>
      </c>
      <c r="K207" s="240">
        <f>GEN.OPS!G408</f>
        <v/>
      </c>
      <c r="L207" s="86" t="str">
        <f>IF(AND(K207=F207, K207=D207, K207=C207), "", "x")</f>
        <v>x</v>
      </c>
      <c r="M207" s="177"/>
      <c r="N207" s="177"/>
      <c r="O207" s="177"/>
      <c r="P207" s="177"/>
      <c r="Q207" s="177"/>
      <c r="R207" s="177"/>
      <c r="S207" s="177" t="s">
        <v>21</v>
      </c>
      <c r="T207" s="177"/>
      <c r="U207" s="177"/>
      <c r="V207" s="177"/>
      <c r="W207" s="177"/>
      <c r="X207" s="177"/>
      <c r="Y207" s="177"/>
      <c r="Z207" s="177"/>
      <c r="AA207" s="177"/>
      <c r="AB207" s="177"/>
      <c r="AC207" s="177"/>
      <c r="AD207" s="177"/>
      <c r="AE207" s="177"/>
      <c r="AF207" s="177"/>
      <c r="AG207" s="177"/>
      <c r="AH207" s="177"/>
      <c r="AI207" s="177"/>
      <c r="AJ207" s="177"/>
      <c r="AK207" s="177"/>
      <c r="AL207" s="177"/>
      <c r="AM207" s="177"/>
      <c r="AN207" s="177"/>
      <c r="AO207" s="177"/>
      <c r="AP207" s="177"/>
      <c r="AQ207" s="177"/>
      <c r="AR207" s="177"/>
      <c r="AS207" s="177"/>
      <c r="AT207" s="177"/>
      <c r="AU207" s="177"/>
      <c r="AV207" s="177"/>
      <c r="AW207" s="177"/>
      <c r="AX207" s="177"/>
      <c r="AY207" s="177"/>
      <c r="AZ207" s="87"/>
      <c r="BA207" s="87"/>
      <c r="BB207" s="87"/>
      <c r="BC207" s="87"/>
      <c r="BD207" s="87"/>
    </row>
    <row r="208" spans="1:64" customHeight="1" ht="12.75" hidden="true">
      <c r="A208" s="238"/>
      <c r="B208" s="238"/>
      <c r="C208" s="238" t="b">
        <f>IF(D208&gt;D207,D208,FALSE)</f>
        <v/>
      </c>
      <c r="D208" s="238">
        <f>D207+E208</f>
        <v>15</v>
      </c>
      <c r="E208" s="238">
        <f>IF(H208="X",1,0)</f>
        <v>0</v>
      </c>
      <c r="F208" s="88">
        <v>44</v>
      </c>
      <c r="G208" s="88">
        <f>GEN.OPS!C416</f>
        <v>10</v>
      </c>
      <c r="H208" s="88">
        <f>GEN.OPS!D416</f>
        <v/>
      </c>
      <c r="I208" s="91" t="s">
        <v>20</v>
      </c>
      <c r="J208" s="761" t="str">
        <f>GEN.OPS!F410</f>
        <v>DECLINING CUSTOMER REVIEW</v>
      </c>
      <c r="K208" s="240">
        <f>GEN.OPS!G410</f>
        <v/>
      </c>
      <c r="L208" s="86" t="str">
        <f>IF(AND(K208=F208, K208=D208, K208=C208), "", "x")</f>
        <v>x</v>
      </c>
      <c r="M208" s="177"/>
      <c r="N208" s="177"/>
      <c r="O208" s="177"/>
      <c r="P208" s="177"/>
      <c r="Q208" s="177"/>
      <c r="R208" s="177"/>
      <c r="S208" s="177"/>
      <c r="T208" s="177"/>
      <c r="U208" s="177"/>
      <c r="V208" s="177"/>
      <c r="W208" s="177"/>
      <c r="X208" s="177"/>
      <c r="Y208" s="177"/>
      <c r="Z208" s="177"/>
      <c r="AA208" s="177"/>
      <c r="AB208" s="177"/>
      <c r="AC208" s="177"/>
      <c r="AD208" s="177"/>
      <c r="AE208" s="177"/>
      <c r="AF208" s="177"/>
      <c r="AG208" s="177"/>
      <c r="AH208" s="177"/>
      <c r="AI208" s="177"/>
      <c r="AJ208" s="177"/>
      <c r="AK208" s="177"/>
      <c r="AL208" s="177"/>
      <c r="AM208" s="177"/>
      <c r="AN208" s="177"/>
      <c r="AO208" s="177"/>
      <c r="AP208" s="177"/>
      <c r="AQ208" s="177"/>
      <c r="AR208" s="177"/>
      <c r="AS208" s="177"/>
      <c r="AT208" s="177"/>
      <c r="AU208" s="177"/>
      <c r="AV208" s="177"/>
      <c r="AW208" s="177"/>
      <c r="AX208" s="177"/>
      <c r="AY208" s="177"/>
      <c r="AZ208" s="87"/>
      <c r="BA208" s="87"/>
      <c r="BB208" s="87"/>
      <c r="BC208" s="87"/>
      <c r="BD208" s="87"/>
    </row>
    <row r="209" spans="1:64" customHeight="1" ht="12.75" hidden="true">
      <c r="A209" s="238"/>
      <c r="B209" s="238"/>
      <c r="C209" s="238" t="b">
        <f>IF(D209&gt;D208,D209,FALSE)</f>
        <v/>
      </c>
      <c r="D209" s="238">
        <f>D208+E209</f>
        <v>15</v>
      </c>
      <c r="E209" s="238">
        <f>IF(H209="X",1,0)</f>
        <v>0</v>
      </c>
      <c r="F209" s="88">
        <v>45</v>
      </c>
      <c r="G209" s="88">
        <f>GEN.OPS!C421</f>
        <v>15</v>
      </c>
      <c r="H209" s="88">
        <f>GEN.OPS!D421</f>
        <v/>
      </c>
      <c r="I209" s="91" t="s">
        <v>20</v>
      </c>
      <c r="J209" s="761" t="str">
        <f>GEN.OPS!F417</f>
        <v>PRICE ADJUSTMENT (reviewed during Cash Room audit)</v>
      </c>
      <c r="K209" s="240">
        <f>GEN.OPS!G417</f>
        <v/>
      </c>
      <c r="L209" s="86" t="str">
        <f>IF(AND(K209=F209, K209=D209, K209=C209), "", "x")</f>
        <v>x</v>
      </c>
      <c r="M209" s="177"/>
      <c r="N209" s="177"/>
      <c r="O209" s="177"/>
      <c r="P209" s="177"/>
      <c r="Q209" s="177"/>
      <c r="R209" s="177"/>
      <c r="S209" s="177"/>
      <c r="T209" s="177"/>
      <c r="U209" s="177"/>
      <c r="V209" s="177"/>
      <c r="W209" s="177"/>
      <c r="X209" s="177"/>
      <c r="Y209" s="177"/>
      <c r="Z209" s="177"/>
      <c r="AA209" s="177"/>
      <c r="AB209" s="177"/>
      <c r="AC209" s="177"/>
      <c r="AD209" s="177"/>
      <c r="AE209" s="177"/>
      <c r="AF209" s="177"/>
      <c r="AG209" s="177"/>
      <c r="AH209" s="177"/>
      <c r="AI209" s="177"/>
      <c r="AJ209" s="177"/>
      <c r="AK209" s="177"/>
      <c r="AL209" s="177"/>
      <c r="AM209" s="177"/>
      <c r="AN209" s="177"/>
      <c r="AO209" s="177"/>
      <c r="AP209" s="177"/>
      <c r="AQ209" s="177"/>
      <c r="AR209" s="177"/>
      <c r="AS209" s="177"/>
      <c r="AT209" s="177"/>
      <c r="AU209" s="177"/>
      <c r="AV209" s="177"/>
      <c r="AW209" s="177"/>
      <c r="AX209" s="177"/>
      <c r="AY209" s="177"/>
      <c r="AZ209" s="87"/>
      <c r="BA209" s="87"/>
      <c r="BB209" s="87"/>
      <c r="BC209" s="87"/>
      <c r="BD209" s="87"/>
    </row>
    <row r="210" spans="1:64" customHeight="1" ht="12.75" hidden="true">
      <c r="A210" s="238"/>
      <c r="B210" s="238"/>
      <c r="C210" s="238" t="b">
        <f>IF(D210&gt;D209,D210,FALSE)</f>
        <v/>
      </c>
      <c r="D210" s="238">
        <f>D209+E210</f>
        <v>15</v>
      </c>
      <c r="E210" s="238">
        <f>IF(H210="X",1,0)</f>
        <v>0</v>
      </c>
      <c r="F210" s="88">
        <v>46</v>
      </c>
      <c r="G210" s="88">
        <f>GEN.OPS!C426</f>
        <v>10</v>
      </c>
      <c r="H210" s="88">
        <f>GEN.OPS!D426</f>
        <v/>
      </c>
      <c r="I210" s="91" t="s">
        <v>20</v>
      </c>
      <c r="J210" s="761" t="str">
        <f>GEN.OPS!F422</f>
        <v>TALENT REEF REVIEW (BMs responsible for accuracy of all new hire paperwork)</v>
      </c>
      <c r="K210" s="240">
        <f>GEN.OPS!G422</f>
        <v/>
      </c>
      <c r="L210" s="86" t="str">
        <f>IF(AND(K210=F210, K210=D210, K210=C210), "", "x")</f>
        <v>x</v>
      </c>
      <c r="M210" s="177"/>
      <c r="N210" s="177"/>
      <c r="O210" s="177"/>
      <c r="P210" s="177"/>
      <c r="Q210" s="177"/>
      <c r="R210" s="177"/>
      <c r="S210" s="177"/>
      <c r="T210" s="177"/>
      <c r="U210" s="177"/>
      <c r="V210" s="177"/>
      <c r="W210" s="177"/>
      <c r="X210" s="177"/>
      <c r="Y210" s="177"/>
      <c r="Z210" s="177"/>
      <c r="AA210" s="177"/>
      <c r="AB210" s="177"/>
      <c r="AC210" s="177"/>
      <c r="AD210" s="177"/>
      <c r="AE210" s="177"/>
      <c r="AF210" s="177"/>
      <c r="AG210" s="177"/>
      <c r="AH210" s="177"/>
      <c r="AI210" s="177"/>
      <c r="AJ210" s="177"/>
      <c r="AK210" s="177"/>
      <c r="AL210" s="177"/>
      <c r="AM210" s="177"/>
      <c r="AN210" s="177"/>
      <c r="AO210" s="177"/>
      <c r="AP210" s="177"/>
      <c r="AQ210" s="177"/>
      <c r="AR210" s="177"/>
      <c r="AS210" s="177"/>
      <c r="AT210" s="177"/>
      <c r="AU210" s="177"/>
      <c r="AV210" s="177"/>
      <c r="AW210" s="177"/>
      <c r="AX210" s="177"/>
      <c r="AY210" s="177"/>
      <c r="AZ210" s="87"/>
      <c r="BA210" s="87"/>
      <c r="BB210" s="87"/>
      <c r="BC210" s="87"/>
      <c r="BD210" s="87"/>
    </row>
    <row r="211" spans="1:64" customHeight="1" ht="12.75" hidden="true">
      <c r="A211" s="238"/>
      <c r="B211" s="238"/>
      <c r="C211" s="238" t="b">
        <f>IF(D211&gt;D210,D211,FALSE)</f>
        <v/>
      </c>
      <c r="D211" s="238">
        <f>D210+E211</f>
        <v>15</v>
      </c>
      <c r="E211" s="238">
        <f>IF(H211="X",1,0)</f>
        <v>0</v>
      </c>
      <c r="F211" s="88">
        <v>47</v>
      </c>
      <c r="G211" s="88">
        <f>GEN.OPS!C432</f>
        <v>15</v>
      </c>
      <c r="H211" s="88">
        <f>GEN.OPS!D432</f>
        <v/>
      </c>
      <c r="I211" s="91" t="s">
        <v>20</v>
      </c>
      <c r="J211" s="761" t="str">
        <f>GEN.OPS!F427</f>
        <v>FROST ONLINE/ IN-TRAK OFF HOUR MONITORING- Review 10 random reports since the last audit</v>
      </c>
      <c r="K211" s="240">
        <f>GEN.OPS!G427</f>
        <v/>
      </c>
      <c r="L211" s="86" t="str">
        <f>IF(AND(K211=F211, K211=D211, K211=C211), "", "x")</f>
        <v>x</v>
      </c>
      <c r="M211" s="177"/>
      <c r="N211" s="177"/>
      <c r="O211" s="177"/>
      <c r="P211" s="177"/>
      <c r="Q211" s="177"/>
      <c r="R211" s="177"/>
      <c r="S211" s="177"/>
      <c r="T211" s="177"/>
      <c r="U211" s="177"/>
      <c r="V211" s="177"/>
      <c r="W211" s="177"/>
      <c r="X211" s="177"/>
      <c r="Y211" s="177"/>
      <c r="Z211" s="177"/>
      <c r="AA211" s="177"/>
      <c r="AB211" s="177"/>
      <c r="AC211" s="177"/>
      <c r="AD211" s="177"/>
      <c r="AE211" s="177"/>
      <c r="AF211" s="177"/>
      <c r="AG211" s="177"/>
      <c r="AH211" s="177"/>
      <c r="AI211" s="177"/>
      <c r="AJ211" s="177"/>
      <c r="AK211" s="177"/>
      <c r="AL211" s="177"/>
      <c r="AM211" s="177"/>
      <c r="AN211" s="177"/>
      <c r="AO211" s="177"/>
      <c r="AP211" s="177"/>
      <c r="AQ211" s="177"/>
      <c r="AR211" s="177"/>
      <c r="AS211" s="177"/>
      <c r="AT211" s="177"/>
      <c r="AU211" s="177"/>
      <c r="AV211" s="177"/>
      <c r="AW211" s="177"/>
      <c r="AX211" s="177"/>
      <c r="AY211" s="177"/>
      <c r="AZ211" s="87"/>
      <c r="BA211" s="87"/>
      <c r="BB211" s="87"/>
      <c r="BC211" s="87"/>
      <c r="BD211" s="87"/>
    </row>
    <row r="212" spans="1:64" customHeight="1" ht="12.75" hidden="true">
      <c r="A212" s="238"/>
      <c r="B212" s="238"/>
      <c r="C212" s="238" t="b">
        <f>IF(D212&gt;D211,D212,FALSE)</f>
        <v/>
      </c>
      <c r="D212" s="238">
        <f>D211+E212</f>
        <v>15</v>
      </c>
      <c r="E212" s="238">
        <f>IF(H212="X",1,0)</f>
        <v>0</v>
      </c>
      <c r="F212" s="88">
        <v>48</v>
      </c>
      <c r="G212" s="88">
        <f>GEN.OPS!C444</f>
        <v>20</v>
      </c>
      <c r="H212" s="88">
        <f>GEN.OPS!D444</f>
        <v/>
      </c>
      <c r="I212" s="91" t="s">
        <v>20</v>
      </c>
      <c r="J212" s="761" t="str">
        <f>GEN.OPS!F435</f>
        <v>EXCESS OT REPORT</v>
      </c>
      <c r="K212" s="240">
        <f>GEN.OPS!G435</f>
        <v/>
      </c>
      <c r="L212" s="86" t="str">
        <f>IF(AND(K212=F212, K212=D212, K212=C212), "", "x")</f>
        <v>x</v>
      </c>
      <c r="M212" s="177"/>
      <c r="N212" s="177"/>
      <c r="O212" s="177"/>
      <c r="P212" s="177"/>
      <c r="Q212" s="177"/>
      <c r="R212" s="177"/>
      <c r="S212" s="177"/>
      <c r="T212" s="177"/>
      <c r="U212" s="177"/>
      <c r="V212" s="177"/>
      <c r="W212" s="177"/>
      <c r="X212" s="177"/>
      <c r="Y212" s="177"/>
      <c r="Z212" s="177"/>
      <c r="AA212" s="177"/>
      <c r="AB212" s="177"/>
      <c r="AC212" s="177"/>
      <c r="AD212" s="177"/>
      <c r="AE212" s="177"/>
      <c r="AF212" s="177"/>
      <c r="AG212" s="177"/>
      <c r="AH212" s="177"/>
      <c r="AI212" s="177"/>
      <c r="AJ212" s="177"/>
      <c r="AK212" s="177"/>
      <c r="AL212" s="177"/>
      <c r="AM212" s="177"/>
      <c r="AN212" s="177"/>
      <c r="AO212" s="177"/>
      <c r="AP212" s="177"/>
      <c r="AQ212" s="177"/>
      <c r="AR212" s="177"/>
      <c r="AS212" s="177"/>
      <c r="AT212" s="177"/>
      <c r="AU212" s="177"/>
      <c r="AV212" s="177"/>
      <c r="AW212" s="177"/>
      <c r="AX212" s="177"/>
      <c r="AY212" s="177"/>
      <c r="AZ212" s="87"/>
      <c r="BA212" s="87"/>
      <c r="BB212" s="87"/>
      <c r="BC212" s="87"/>
      <c r="BD212" s="87"/>
    </row>
    <row r="213" spans="1:64" customHeight="1" ht="12.75" hidden="true">
      <c r="A213" s="238"/>
      <c r="B213" s="238"/>
      <c r="C213" s="238" t="b">
        <f>IF(D213&gt;D212,D213,FALSE)</f>
        <v/>
      </c>
      <c r="D213" s="238">
        <f>D212+E213</f>
        <v>15</v>
      </c>
      <c r="E213" s="238">
        <f>IF(H213="X",1,0)</f>
        <v>0</v>
      </c>
      <c r="F213" s="88">
        <v>49</v>
      </c>
      <c r="G213" s="88">
        <f>GEN.OPS!C452</f>
        <v>20</v>
      </c>
      <c r="H213" s="88">
        <f>GEN.OPS!D452</f>
        <v/>
      </c>
      <c r="I213" s="91" t="s">
        <v>20</v>
      </c>
      <c r="J213" s="761" t="str">
        <f>GEN.OPS!F445</f>
        <v>APPROACHING OVERTIME</v>
      </c>
      <c r="K213" s="240">
        <f>GEN.OPS!G445</f>
        <v/>
      </c>
      <c r="L213" s="86" t="str">
        <f>IF(AND(K213=F213, K213=D213, K213=C213), "", "x")</f>
        <v>x</v>
      </c>
      <c r="M213" s="177"/>
      <c r="N213" s="177"/>
      <c r="O213" s="177"/>
      <c r="P213" s="177"/>
      <c r="Q213" s="177"/>
      <c r="R213" s="177"/>
      <c r="S213" s="177"/>
      <c r="T213" s="177"/>
      <c r="U213" s="177"/>
      <c r="V213" s="177"/>
      <c r="W213" s="177"/>
      <c r="X213" s="177"/>
      <c r="Y213" s="177"/>
      <c r="Z213" s="177"/>
      <c r="AA213" s="177"/>
      <c r="AB213" s="177"/>
      <c r="AC213" s="177"/>
      <c r="AD213" s="177"/>
      <c r="AE213" s="177"/>
      <c r="AF213" s="177"/>
      <c r="AG213" s="177"/>
      <c r="AH213" s="177"/>
      <c r="AI213" s="177"/>
      <c r="AJ213" s="177"/>
      <c r="AK213" s="177"/>
      <c r="AL213" s="177"/>
      <c r="AM213" s="177"/>
      <c r="AN213" s="177"/>
      <c r="AO213" s="177"/>
      <c r="AP213" s="177"/>
      <c r="AQ213" s="177"/>
      <c r="AR213" s="177"/>
      <c r="AS213" s="177"/>
      <c r="AT213" s="177"/>
      <c r="AU213" s="177"/>
      <c r="AV213" s="177"/>
      <c r="AW213" s="177"/>
      <c r="AX213" s="177"/>
      <c r="AY213" s="177"/>
      <c r="AZ213" s="87"/>
      <c r="BA213" s="87"/>
      <c r="BB213" s="87"/>
      <c r="BC213" s="87"/>
      <c r="BD213" s="87"/>
    </row>
    <row r="214" spans="1:64" customHeight="1" ht="12.75" hidden="true">
      <c r="A214" s="238"/>
      <c r="B214" s="238"/>
      <c r="C214" s="238">
        <f>IF(D214&gt;D213,D214,FALSE)</f>
        <v>16</v>
      </c>
      <c r="D214" s="238">
        <f>D213+E214</f>
        <v>16</v>
      </c>
      <c r="E214" s="238">
        <f>IF(H214="X",1,0)</f>
        <v>1</v>
      </c>
      <c r="F214" s="88">
        <v>50</v>
      </c>
      <c r="G214" s="88">
        <f>GEN.OPS!C459</f>
        <v>20</v>
      </c>
      <c r="H214" s="88" t="str">
        <f>GEN.OPS!D459</f>
        <v>X</v>
      </c>
      <c r="I214" s="91" t="s">
        <v>20</v>
      </c>
      <c r="J214" s="761" t="str">
        <f>GEN.OPS!F453</f>
        <v>EXPENSE/AGENCY VISIT/SUPBOENA TRACKER</v>
      </c>
      <c r="K214" s="240" t="str">
        <f>GEN.OPS!G453</f>
        <v>NOT BEING DONE CONSISTENTLY.</v>
      </c>
      <c r="L214" s="86" t="str">
        <f>IF(AND(K214=F214, K214=D214, K214=C214), "", "x")</f>
        <v>x</v>
      </c>
      <c r="M214" s="177"/>
      <c r="N214" s="177"/>
      <c r="O214" s="177"/>
      <c r="P214" s="177"/>
      <c r="Q214" s="177"/>
      <c r="R214" s="177"/>
      <c r="S214" s="177"/>
      <c r="T214" s="177"/>
      <c r="U214" s="177"/>
      <c r="V214" s="177"/>
      <c r="W214" s="177"/>
      <c r="X214" s="177"/>
      <c r="Y214" s="177"/>
      <c r="Z214" s="177"/>
      <c r="AA214" s="177"/>
      <c r="AB214" s="177"/>
      <c r="AC214" s="177"/>
      <c r="AD214" s="177"/>
      <c r="AE214" s="177"/>
      <c r="AF214" s="177"/>
      <c r="AG214" s="177"/>
      <c r="AH214" s="177"/>
      <c r="AI214" s="177"/>
      <c r="AJ214" s="177"/>
      <c r="AK214" s="177"/>
      <c r="AL214" s="177"/>
      <c r="AM214" s="177"/>
      <c r="AN214" s="177"/>
      <c r="AO214" s="177"/>
      <c r="AP214" s="177"/>
      <c r="AQ214" s="177"/>
      <c r="AR214" s="177"/>
      <c r="AS214" s="177"/>
      <c r="AT214" s="177"/>
      <c r="AU214" s="177"/>
      <c r="AV214" s="177"/>
      <c r="AW214" s="177"/>
      <c r="AX214" s="177"/>
      <c r="AY214" s="177"/>
      <c r="AZ214" s="87"/>
      <c r="BA214" s="87"/>
      <c r="BB214" s="87"/>
      <c r="BC214" s="87"/>
      <c r="BD214" s="87"/>
    </row>
    <row r="215" spans="1:64" customHeight="1" ht="12.75" hidden="true">
      <c r="A215" s="238"/>
      <c r="B215" s="238"/>
      <c r="C215" s="238" t="b">
        <f>IF(D215&gt;D214,D215,FALSE)</f>
        <v/>
      </c>
      <c r="D215" s="238">
        <f>D214+E215</f>
        <v>16</v>
      </c>
      <c r="E215" s="238">
        <f>IF(H215="X",1,0)</f>
        <v>0</v>
      </c>
      <c r="F215" s="88">
        <v>51</v>
      </c>
      <c r="G215" s="88">
        <f>GEN.OPS!C467</f>
        <v>20</v>
      </c>
      <c r="H215" s="88">
        <f>GEN.OPS!D467</f>
        <v/>
      </c>
      <c r="I215" s="91" t="s">
        <v>20</v>
      </c>
      <c r="J215" s="761" t="str">
        <f>GEN.OPS!F460</f>
        <v>LEGIONELLA REQUIREMENT (na if no water tower)</v>
      </c>
      <c r="K215" s="240">
        <f>GEN.OPS!G460</f>
        <v/>
      </c>
      <c r="L215" s="86" t="str">
        <f>IF(AND(K215=F215, K215=D215, K215=C215), "", "x")</f>
        <v>x</v>
      </c>
      <c r="M215" s="177"/>
      <c r="N215" s="177"/>
      <c r="O215" s="177"/>
      <c r="P215" s="177"/>
      <c r="Q215" s="177"/>
      <c r="R215" s="177"/>
      <c r="S215" s="177"/>
      <c r="T215" s="177"/>
      <c r="U215" s="177"/>
      <c r="V215" s="177"/>
      <c r="W215" s="177"/>
      <c r="X215" s="177"/>
      <c r="Y215" s="177"/>
      <c r="Z215" s="177"/>
      <c r="AA215" s="177"/>
      <c r="AB215" s="177"/>
      <c r="AC215" s="177"/>
      <c r="AD215" s="177"/>
      <c r="AE215" s="177"/>
      <c r="AF215" s="177"/>
      <c r="AG215" s="177"/>
      <c r="AH215" s="177"/>
      <c r="AI215" s="177"/>
      <c r="AJ215" s="177"/>
      <c r="AK215" s="177"/>
      <c r="AL215" s="177"/>
      <c r="AM215" s="177"/>
      <c r="AN215" s="177"/>
      <c r="AO215" s="177"/>
      <c r="AP215" s="177"/>
      <c r="AQ215" s="177"/>
      <c r="AR215" s="177"/>
      <c r="AS215" s="177"/>
      <c r="AT215" s="177"/>
      <c r="AU215" s="177"/>
      <c r="AV215" s="177"/>
      <c r="AW215" s="177"/>
      <c r="AX215" s="177"/>
      <c r="AY215" s="177"/>
      <c r="AZ215" s="87"/>
      <c r="BA215" s="87"/>
      <c r="BB215" s="87"/>
      <c r="BC215" s="87"/>
      <c r="BD215" s="87"/>
    </row>
    <row r="216" spans="1:64" customHeight="1" ht="12.75" hidden="true">
      <c r="A216" s="238"/>
      <c r="B216" s="238"/>
      <c r="C216" s="238" t="b">
        <f>IF(D216&gt;D215,D216,FALSE)</f>
        <v/>
      </c>
      <c r="D216" s="238">
        <f>D215+E216</f>
        <v>16</v>
      </c>
      <c r="E216" s="238">
        <f>IF(H216="X",1,0)</f>
        <v>0</v>
      </c>
      <c r="F216" s="88">
        <v>52</v>
      </c>
      <c r="G216" s="88">
        <f>GEN.OPS!C474</f>
        <v>20</v>
      </c>
      <c r="H216" s="88">
        <f>GEN.OPS!D474</f>
        <v/>
      </c>
      <c r="I216" s="91" t="s">
        <v>20</v>
      </c>
      <c r="J216" s="761" t="str">
        <f>GEN.OPS!F468</f>
        <v>SEXUAL HARRASMENT TRAINING (within 6 months for new hires/ annually for all)</v>
      </c>
      <c r="K216" s="240">
        <f>GEN.OPS!G468</f>
        <v/>
      </c>
      <c r="L216" s="86" t="str">
        <f>IF(AND(K216=F216, K216=D216, K216=C216), "", "x")</f>
        <v>x</v>
      </c>
      <c r="M216" s="177"/>
      <c r="N216" s="177"/>
      <c r="O216" s="177"/>
      <c r="P216" s="177"/>
      <c r="Q216" s="177"/>
      <c r="R216" s="177"/>
      <c r="S216" s="177"/>
      <c r="T216" s="177"/>
      <c r="U216" s="177"/>
      <c r="V216" s="177"/>
      <c r="W216" s="177"/>
      <c r="X216" s="177"/>
      <c r="Y216" s="177"/>
      <c r="Z216" s="177"/>
      <c r="AA216" s="177"/>
      <c r="AB216" s="177"/>
      <c r="AC216" s="177"/>
      <c r="AD216" s="177"/>
      <c r="AE216" s="177"/>
      <c r="AF216" s="177"/>
      <c r="AG216" s="177"/>
      <c r="AH216" s="177"/>
      <c r="AI216" s="177"/>
      <c r="AJ216" s="177"/>
      <c r="AK216" s="177"/>
      <c r="AL216" s="177"/>
      <c r="AM216" s="177"/>
      <c r="AN216" s="177"/>
      <c r="AO216" s="177"/>
      <c r="AP216" s="177"/>
      <c r="AQ216" s="177"/>
      <c r="AR216" s="177"/>
      <c r="AS216" s="177"/>
      <c r="AT216" s="177"/>
      <c r="AU216" s="177"/>
      <c r="AV216" s="177"/>
      <c r="AW216" s="177"/>
      <c r="AX216" s="177"/>
      <c r="AY216" s="177"/>
      <c r="AZ216" s="87"/>
      <c r="BA216" s="87"/>
      <c r="BB216" s="87"/>
      <c r="BC216" s="87"/>
      <c r="BD216" s="87"/>
    </row>
    <row r="217" spans="1:64" customHeight="1" ht="12.75" hidden="true">
      <c r="A217" s="238"/>
      <c r="B217" s="238"/>
      <c r="C217" s="238" t="b">
        <f>IF(D217&gt;D216,D217,FALSE)</f>
        <v/>
      </c>
      <c r="D217" s="238">
        <f>D216+E217</f>
        <v>16</v>
      </c>
      <c r="E217" s="238">
        <f>IF(H217="X",1,0)</f>
        <v>0</v>
      </c>
      <c r="F217" s="88">
        <v>53</v>
      </c>
      <c r="G217" s="88">
        <f>GEN.OPS!C480</f>
        <v>30</v>
      </c>
      <c r="H217" s="88">
        <f>GEN.OPS!D480</f>
        <v/>
      </c>
      <c r="I217" s="91" t="s">
        <v>20</v>
      </c>
      <c r="J217" s="761" t="str">
        <f>GEN.OPS!F475</f>
        <v>OPENING AND CLOSING PROCEDURES</v>
      </c>
      <c r="K217" s="240">
        <f>GEN.OPS!G475</f>
        <v/>
      </c>
      <c r="L217" s="86" t="str">
        <f>IF(AND(K217=F217, K217=D217, K217=C217), "", "x")</f>
        <v>x</v>
      </c>
      <c r="M217" s="177"/>
      <c r="N217" s="177"/>
      <c r="O217" s="177"/>
      <c r="P217" s="177"/>
      <c r="Q217" s="177"/>
      <c r="R217" s="177"/>
      <c r="S217" s="177"/>
      <c r="T217" s="177"/>
      <c r="U217" s="177"/>
      <c r="V217" s="177"/>
      <c r="W217" s="177"/>
      <c r="X217" s="177"/>
      <c r="Y217" s="177"/>
      <c r="Z217" s="177"/>
      <c r="AA217" s="177"/>
      <c r="AB217" s="177"/>
      <c r="AC217" s="177"/>
      <c r="AD217" s="177"/>
      <c r="AE217" s="177"/>
      <c r="AF217" s="177"/>
      <c r="AG217" s="177"/>
      <c r="AH217" s="177"/>
      <c r="AI217" s="177"/>
      <c r="AJ217" s="177"/>
      <c r="AK217" s="177"/>
      <c r="AL217" s="177"/>
      <c r="AM217" s="177"/>
      <c r="AN217" s="177"/>
      <c r="AO217" s="177"/>
      <c r="AP217" s="177"/>
      <c r="AQ217" s="177"/>
      <c r="AR217" s="177"/>
      <c r="AS217" s="177"/>
      <c r="AT217" s="177"/>
      <c r="AU217" s="177"/>
      <c r="AV217" s="177"/>
      <c r="AW217" s="177"/>
      <c r="AX217" s="177"/>
      <c r="AY217" s="177"/>
      <c r="AZ217" s="87"/>
      <c r="BA217" s="87"/>
      <c r="BB217" s="87"/>
      <c r="BC217" s="87"/>
      <c r="BD217" s="87"/>
    </row>
    <row r="218" spans="1:64" customHeight="1" ht="12.75" hidden="true">
      <c r="A218" s="238"/>
      <c r="B218" s="238"/>
      <c r="C218" s="238" t="b">
        <f>IF(D218&gt;D217,D218,FALSE)</f>
        <v/>
      </c>
      <c r="D218" s="238">
        <f>D217+E218</f>
        <v>16</v>
      </c>
      <c r="E218" s="238">
        <f>IF(H218="X",1,0)</f>
        <v>0</v>
      </c>
      <c r="F218" s="88">
        <v>54</v>
      </c>
      <c r="G218" s="88">
        <f>GEN.OPS!C493</f>
        <v>30</v>
      </c>
      <c r="H218" s="88">
        <f>GEN.OPS!D493</f>
        <v/>
      </c>
      <c r="I218" s="91" t="s">
        <v>20</v>
      </c>
      <c r="J218" s="761" t="str">
        <f>GEN.OPS!F483</f>
        <v>DAILY SHELF TAG VERIFICATION PROGRAM (done 7 days a week)</v>
      </c>
      <c r="K218" s="240">
        <f>GEN.OPS!G483</f>
        <v/>
      </c>
      <c r="L218" s="86" t="str">
        <f>IF(AND(K218=F218, K218=D218, K218=C218), "", "x")</f>
        <v>x</v>
      </c>
      <c r="M218" s="177"/>
      <c r="N218" s="177"/>
      <c r="O218" s="177"/>
      <c r="P218" s="177"/>
      <c r="Q218" s="177"/>
      <c r="R218" s="177"/>
      <c r="S218" s="177"/>
      <c r="T218" s="177"/>
      <c r="U218" s="177"/>
      <c r="V218" s="177"/>
      <c r="W218" s="177"/>
      <c r="X218" s="177"/>
      <c r="Y218" s="177"/>
      <c r="Z218" s="177"/>
      <c r="AA218" s="177"/>
      <c r="AB218" s="177"/>
      <c r="AC218" s="177"/>
      <c r="AD218" s="177"/>
      <c r="AE218" s="177"/>
      <c r="AF218" s="177"/>
      <c r="AG218" s="177"/>
      <c r="AH218" s="177"/>
      <c r="AI218" s="177"/>
      <c r="AJ218" s="177"/>
      <c r="AK218" s="177"/>
      <c r="AL218" s="177"/>
      <c r="AM218" s="177"/>
      <c r="AN218" s="177"/>
      <c r="AO218" s="177"/>
      <c r="AP218" s="177"/>
      <c r="AQ218" s="177"/>
      <c r="AR218" s="177"/>
      <c r="AS218" s="177"/>
      <c r="AT218" s="177"/>
      <c r="AU218" s="177"/>
      <c r="AV218" s="177"/>
      <c r="AW218" s="177"/>
      <c r="AX218" s="177"/>
      <c r="AY218" s="177"/>
      <c r="AZ218" s="87"/>
      <c r="BA218" s="87"/>
      <c r="BB218" s="87"/>
      <c r="BC218" s="87"/>
      <c r="BD218" s="87"/>
    </row>
    <row r="219" spans="1:64" customHeight="1" ht="12.75" hidden="true">
      <c r="A219" s="238"/>
      <c r="B219" s="238"/>
      <c r="C219" s="238" t="b">
        <f>IF(D219&gt;D218,D219,FALSE)</f>
        <v/>
      </c>
      <c r="D219" s="238">
        <f>D218+E219</f>
        <v>16</v>
      </c>
      <c r="E219" s="238">
        <f>IF(H219="X",1,0)</f>
        <v>0</v>
      </c>
      <c r="F219" s="88">
        <v>55</v>
      </c>
      <c r="G219" s="88">
        <f>GEN.OPS!C503</f>
        <v>30</v>
      </c>
      <c r="H219" s="88">
        <f>GEN.OPS!D503</f>
        <v/>
      </c>
      <c r="I219" s="91" t="s">
        <v>20</v>
      </c>
      <c r="J219" s="761" t="str">
        <f>GEN.OPS!F494</f>
        <v>IOU CREDIT LIMIT/IOU REVIEW</v>
      </c>
      <c r="K219" s="240">
        <f>GEN.OPS!G494</f>
        <v/>
      </c>
      <c r="L219" s="86" t="str">
        <f>IF(AND(K219=F219, K219=D219, K219=C219), "", "x")</f>
        <v>x</v>
      </c>
      <c r="M219" s="177"/>
      <c r="N219" s="177"/>
      <c r="O219" s="177"/>
      <c r="P219" s="177"/>
      <c r="Q219" s="177"/>
      <c r="R219" s="177"/>
      <c r="S219" s="177"/>
      <c r="T219" s="177"/>
      <c r="U219" s="177"/>
      <c r="V219" s="177"/>
      <c r="W219" s="177"/>
      <c r="X219" s="177"/>
      <c r="Y219" s="177"/>
      <c r="Z219" s="177"/>
      <c r="AA219" s="177"/>
      <c r="AB219" s="177"/>
      <c r="AC219" s="177"/>
      <c r="AD219" s="177"/>
      <c r="AE219" s="177"/>
      <c r="AF219" s="177"/>
      <c r="AG219" s="177"/>
      <c r="AH219" s="177"/>
      <c r="AI219" s="177"/>
      <c r="AJ219" s="177"/>
      <c r="AK219" s="177"/>
      <c r="AL219" s="177"/>
      <c r="AM219" s="177"/>
      <c r="AN219" s="177"/>
      <c r="AO219" s="177"/>
      <c r="AP219" s="177"/>
      <c r="AQ219" s="177"/>
      <c r="AR219" s="177"/>
      <c r="AS219" s="177"/>
      <c r="AT219" s="177"/>
      <c r="AU219" s="177"/>
      <c r="AV219" s="177"/>
      <c r="AW219" s="177"/>
      <c r="AX219" s="177"/>
      <c r="AY219" s="177"/>
      <c r="AZ219" s="87"/>
      <c r="BA219" s="87"/>
      <c r="BB219" s="87"/>
      <c r="BC219" s="87"/>
      <c r="BD219" s="87"/>
    </row>
    <row r="220" spans="1:64" customHeight="1" ht="12.75" hidden="true">
      <c r="A220" s="238"/>
      <c r="B220" s="238"/>
      <c r="C220" s="238" t="b">
        <f>IF(D220&gt;D219,D220,FALSE)</f>
        <v/>
      </c>
      <c r="D220" s="238">
        <f>D219+E220</f>
        <v>16</v>
      </c>
      <c r="E220" s="238">
        <f>IF(H220="X",1,0)</f>
        <v>0</v>
      </c>
      <c r="F220" s="88">
        <v>56</v>
      </c>
      <c r="G220" s="88">
        <f>GEN.OPS!C517</f>
        <v>30</v>
      </c>
      <c r="H220" s="88">
        <f>GEN.OPS!D517</f>
        <v/>
      </c>
      <c r="I220" s="91" t="s">
        <v>20</v>
      </c>
      <c r="J220" s="761" t="str">
        <f>GEN.OPS!F504</f>
        <v>INVOICE BALANCE REVIEW</v>
      </c>
      <c r="K220" s="240">
        <f>GEN.OPS!G504</f>
        <v/>
      </c>
      <c r="L220" s="86" t="str">
        <f>IF(AND(K220=F220, K220=D220, K220=C220), "", "x")</f>
        <v>x</v>
      </c>
      <c r="M220" s="177"/>
      <c r="N220" s="177"/>
      <c r="O220" s="177"/>
      <c r="P220" s="177"/>
      <c r="Q220" s="177"/>
      <c r="R220" s="177"/>
      <c r="S220" s="177"/>
      <c r="T220" s="177"/>
      <c r="U220" s="177"/>
      <c r="V220" s="177"/>
      <c r="W220" s="177"/>
      <c r="X220" s="177"/>
      <c r="Y220" s="177"/>
      <c r="Z220" s="177"/>
      <c r="AA220" s="177"/>
      <c r="AB220" s="177"/>
      <c r="AC220" s="177"/>
      <c r="AD220" s="177"/>
      <c r="AE220" s="177"/>
      <c r="AF220" s="177"/>
      <c r="AG220" s="177"/>
      <c r="AH220" s="177"/>
      <c r="AI220" s="177"/>
      <c r="AJ220" s="177"/>
      <c r="AK220" s="177"/>
      <c r="AL220" s="177"/>
      <c r="AM220" s="177"/>
      <c r="AN220" s="177"/>
      <c r="AO220" s="177"/>
      <c r="AP220" s="177"/>
      <c r="AQ220" s="177"/>
      <c r="AR220" s="177"/>
      <c r="AS220" s="177"/>
      <c r="AT220" s="177"/>
      <c r="AU220" s="177"/>
      <c r="AV220" s="177"/>
      <c r="AW220" s="177"/>
      <c r="AX220" s="177"/>
      <c r="AY220" s="177"/>
      <c r="AZ220" s="87"/>
      <c r="BA220" s="87"/>
      <c r="BB220" s="87"/>
      <c r="BC220" s="87"/>
      <c r="BD220" s="87"/>
    </row>
    <row r="221" spans="1:64" customHeight="1" ht="12.75" hidden="true">
      <c r="A221" s="238"/>
      <c r="B221" s="238"/>
      <c r="C221" s="238" t="b">
        <f>IF(D221&gt;D220,D221,FALSE)</f>
        <v/>
      </c>
      <c r="D221" s="238">
        <f>D220+E221</f>
        <v>16</v>
      </c>
      <c r="E221" s="238">
        <f>IF(H221="X",1,0)</f>
        <v>0</v>
      </c>
      <c r="F221" s="88">
        <v>57</v>
      </c>
      <c r="G221" s="88">
        <f>GEN.OPS!C521</f>
        <v>10</v>
      </c>
      <c r="H221" s="88">
        <f>GEN.OPS!D521</f>
        <v/>
      </c>
      <c r="I221" s="91" t="s">
        <v>20</v>
      </c>
      <c r="J221" s="761" t="str">
        <f>GEN.OPS!F518</f>
        <v>RECORDS RETENTION</v>
      </c>
      <c r="K221" s="240">
        <f>GEN.OPS!G518</f>
        <v/>
      </c>
      <c r="L221" s="86" t="str">
        <f>IF(AND(K221=F221, K221=D221, K221=C221), "", "x")</f>
        <v>x</v>
      </c>
      <c r="M221" s="177"/>
      <c r="N221" s="177"/>
      <c r="O221" s="177"/>
      <c r="P221" s="177"/>
      <c r="Q221" s="177"/>
      <c r="R221" s="177"/>
      <c r="S221" s="177"/>
      <c r="T221" s="177"/>
      <c r="U221" s="177"/>
      <c r="V221" s="177"/>
      <c r="W221" s="177"/>
      <c r="X221" s="177"/>
      <c r="Y221" s="177"/>
      <c r="Z221" s="177"/>
      <c r="AA221" s="177"/>
      <c r="AB221" s="177"/>
      <c r="AC221" s="177"/>
      <c r="AD221" s="177"/>
      <c r="AE221" s="177"/>
      <c r="AF221" s="177"/>
      <c r="AG221" s="177"/>
      <c r="AH221" s="177"/>
      <c r="AI221" s="177"/>
      <c r="AJ221" s="177"/>
      <c r="AK221" s="177"/>
      <c r="AL221" s="177"/>
      <c r="AM221" s="177"/>
      <c r="AN221" s="177"/>
      <c r="AO221" s="177"/>
      <c r="AP221" s="177"/>
      <c r="AQ221" s="177"/>
      <c r="AR221" s="177"/>
      <c r="AS221" s="177"/>
      <c r="AT221" s="177"/>
      <c r="AU221" s="177"/>
      <c r="AV221" s="177"/>
      <c r="AW221" s="177"/>
      <c r="AX221" s="177"/>
      <c r="AY221" s="177"/>
      <c r="AZ221" s="87"/>
      <c r="BA221" s="87"/>
      <c r="BB221" s="87"/>
      <c r="BC221" s="87"/>
      <c r="BD221" s="87"/>
    </row>
    <row r="222" spans="1:64" customHeight="1" ht="12.75" hidden="true">
      <c r="A222" s="238"/>
      <c r="B222" s="238"/>
      <c r="C222" s="238" t="b">
        <f>IF(D222&gt;D221,D222,FALSE)</f>
        <v/>
      </c>
      <c r="D222" s="238">
        <f>D221+E222</f>
        <v>16</v>
      </c>
      <c r="E222" s="238">
        <f>IF(H222="X",1,0)</f>
        <v>0</v>
      </c>
      <c r="F222" s="88">
        <v>58</v>
      </c>
      <c r="G222" s="88">
        <f>GEN.OPS!C523</f>
        <v>10</v>
      </c>
      <c r="H222" s="88">
        <f>GEN.OPS!D523</f>
        <v/>
      </c>
      <c r="I222" s="91" t="s">
        <v>20</v>
      </c>
      <c r="J222" s="761" t="str">
        <f>GEN.OPS!F522</f>
        <v>JULIAN DATE POSTING</v>
      </c>
      <c r="K222" s="240">
        <f>GEN.OPS!G522</f>
        <v/>
      </c>
      <c r="L222" s="86" t="str">
        <f>IF(AND(K222=F222, K222=D222, K222=C222), "", "x")</f>
        <v>x</v>
      </c>
      <c r="M222" s="177"/>
      <c r="N222" s="177"/>
      <c r="O222" s="177"/>
      <c r="P222" s="177"/>
      <c r="Q222" s="177"/>
      <c r="R222" s="177"/>
      <c r="S222" s="177"/>
      <c r="T222" s="177"/>
      <c r="U222" s="177"/>
      <c r="V222" s="177"/>
      <c r="W222" s="177"/>
      <c r="X222" s="177"/>
      <c r="Y222" s="177"/>
      <c r="Z222" s="177"/>
      <c r="AA222" s="177"/>
      <c r="AB222" s="177"/>
      <c r="AC222" s="177"/>
      <c r="AD222" s="177"/>
      <c r="AE222" s="177"/>
      <c r="AF222" s="177"/>
      <c r="AG222" s="177"/>
      <c r="AH222" s="177"/>
      <c r="AI222" s="177"/>
      <c r="AJ222" s="177"/>
      <c r="AK222" s="177"/>
      <c r="AL222" s="177"/>
      <c r="AM222" s="177"/>
      <c r="AN222" s="177"/>
      <c r="AO222" s="177"/>
      <c r="AP222" s="177"/>
      <c r="AQ222" s="177"/>
      <c r="AR222" s="177"/>
      <c r="AS222" s="177"/>
      <c r="AT222" s="177"/>
      <c r="AU222" s="177"/>
      <c r="AV222" s="177"/>
      <c r="AW222" s="177"/>
      <c r="AX222" s="177"/>
      <c r="AY222" s="177"/>
      <c r="AZ222" s="87"/>
      <c r="BA222" s="87"/>
      <c r="BB222" s="87"/>
      <c r="BC222" s="87"/>
      <c r="BD222" s="87"/>
    </row>
    <row r="223" spans="1:64" customHeight="1" ht="12.75" hidden="true">
      <c r="A223" s="238"/>
      <c r="B223" s="238"/>
      <c r="C223" s="238" t="b">
        <f>IF(D223&gt;D222,D223,FALSE)</f>
        <v/>
      </c>
      <c r="D223" s="238">
        <f>D222+E223</f>
        <v>16</v>
      </c>
      <c r="E223" s="238">
        <f>IF(H223="X",1,0)</f>
        <v>0</v>
      </c>
      <c r="F223" s="88">
        <v>59</v>
      </c>
      <c r="G223" s="88">
        <f>GEN.OPS!C526</f>
        <v>10</v>
      </c>
      <c r="H223" s="88">
        <f>GEN.OPS!D526</f>
        <v/>
      </c>
      <c r="I223" s="91" t="s">
        <v>20</v>
      </c>
      <c r="J223" s="761" t="str">
        <f>GEN.OPS!F524</f>
        <v>HIGH SHRINK ITEM POSTING</v>
      </c>
      <c r="K223" s="240">
        <f>GEN.OPS!G524</f>
        <v/>
      </c>
      <c r="L223" s="86" t="str">
        <f>IF(AND(K223=F223, K223=D223, K223=C223), "", "x")</f>
        <v>x</v>
      </c>
      <c r="M223" s="177"/>
      <c r="N223" s="177"/>
      <c r="O223" s="177"/>
      <c r="P223" s="177"/>
      <c r="Q223" s="177"/>
      <c r="R223" s="177"/>
      <c r="S223" s="177"/>
      <c r="T223" s="177"/>
      <c r="U223" s="177"/>
      <c r="V223" s="177"/>
      <c r="W223" s="177"/>
      <c r="X223" s="177"/>
      <c r="Y223" s="177"/>
      <c r="Z223" s="177"/>
      <c r="AA223" s="177"/>
      <c r="AB223" s="177"/>
      <c r="AC223" s="177"/>
      <c r="AD223" s="177"/>
      <c r="AE223" s="177"/>
      <c r="AF223" s="177"/>
      <c r="AG223" s="177"/>
      <c r="AH223" s="177"/>
      <c r="AI223" s="177"/>
      <c r="AJ223" s="177"/>
      <c r="AK223" s="177"/>
      <c r="AL223" s="177"/>
      <c r="AM223" s="177"/>
      <c r="AN223" s="177"/>
      <c r="AO223" s="177"/>
      <c r="AP223" s="177"/>
      <c r="AQ223" s="177"/>
      <c r="AR223" s="177"/>
      <c r="AS223" s="177"/>
      <c r="AT223" s="177"/>
      <c r="AU223" s="177"/>
      <c r="AV223" s="177"/>
      <c r="AW223" s="177"/>
      <c r="AX223" s="177"/>
      <c r="AY223" s="177"/>
      <c r="AZ223" s="87"/>
      <c r="BA223" s="87"/>
      <c r="BB223" s="87"/>
      <c r="BC223" s="87"/>
      <c r="BD223" s="87"/>
    </row>
    <row r="224" spans="1:64" customHeight="1" ht="12.75" hidden="true">
      <c r="A224" s="238"/>
      <c r="B224" s="238"/>
      <c r="C224" s="238" t="b">
        <f>IF(D224&gt;D223,D224,FALSE)</f>
        <v/>
      </c>
      <c r="D224" s="238">
        <f>D223+E224</f>
        <v>16</v>
      </c>
      <c r="E224" s="238">
        <f>IF(H224="X",1,0)</f>
        <v>0</v>
      </c>
      <c r="F224" s="88">
        <v>1</v>
      </c>
      <c r="G224" s="88">
        <f>INVENTORY.CONTROL!C14</f>
        <v>15</v>
      </c>
      <c r="H224" s="88">
        <f>INVENTORY.CONTROL!D14</f>
        <v/>
      </c>
      <c r="I224" s="91" t="s">
        <v>22</v>
      </c>
      <c r="J224" s="761" t="str">
        <f>INVENTORY.CONTROL!F8</f>
        <v>RECEIVING BOOKS (check 3 days)</v>
      </c>
      <c r="K224" s="240">
        <f>INVENTORY.CONTROL!G8</f>
        <v/>
      </c>
      <c r="L224" s="86" t="str">
        <f>IF(AND(K224=F224, K224=D224, K224=C224), "", "x")</f>
        <v>x</v>
      </c>
      <c r="M224" s="177"/>
      <c r="N224" s="177"/>
      <c r="O224" s="177"/>
      <c r="P224" s="177"/>
      <c r="Q224" s="177"/>
      <c r="R224" s="177"/>
      <c r="S224" s="177"/>
      <c r="T224" s="177"/>
      <c r="U224" s="177"/>
      <c r="V224" s="177"/>
      <c r="W224" s="177"/>
      <c r="X224" s="177"/>
      <c r="Y224" s="177"/>
      <c r="Z224" s="177"/>
      <c r="AA224" s="177"/>
      <c r="AB224" s="177"/>
      <c r="AC224" s="177"/>
      <c r="AD224" s="177"/>
      <c r="AE224" s="177"/>
      <c r="AF224" s="177"/>
      <c r="AG224" s="177"/>
      <c r="AH224" s="177"/>
      <c r="AI224" s="177"/>
      <c r="AJ224" s="177"/>
      <c r="AK224" s="177"/>
      <c r="AL224" s="177"/>
      <c r="AM224" s="177"/>
      <c r="AN224" s="177"/>
      <c r="AO224" s="177"/>
      <c r="AP224" s="177"/>
      <c r="AQ224" s="177"/>
      <c r="AR224" s="177"/>
      <c r="AS224" s="177"/>
      <c r="AT224" s="177"/>
      <c r="AU224" s="177"/>
      <c r="AV224" s="177"/>
      <c r="AW224" s="177"/>
      <c r="AX224" s="177"/>
      <c r="AY224" s="177"/>
      <c r="AZ224" s="87"/>
      <c r="BA224" s="87"/>
      <c r="BB224" s="87"/>
      <c r="BC224" s="87"/>
      <c r="BD224" s="87"/>
    </row>
    <row r="225" spans="1:64" customHeight="1" ht="12.75" hidden="true">
      <c r="A225" s="238"/>
      <c r="B225" s="238"/>
      <c r="C225" s="238" t="b">
        <f>IF(D225&gt;D224,D225,FALSE)</f>
        <v/>
      </c>
      <c r="D225" s="238">
        <f>D224+E225</f>
        <v>16</v>
      </c>
      <c r="E225" s="238">
        <f>IF(H225="X",1,0)</f>
        <v>0</v>
      </c>
      <c r="F225" s="88">
        <v>2</v>
      </c>
      <c r="G225" s="88">
        <f>INVENTORY.CONTROL!C24</f>
        <v>10</v>
      </c>
      <c r="H225" s="88">
        <f>INVENTORY.CONTROL!D24</f>
        <v/>
      </c>
      <c r="I225" s="91" t="s">
        <v>22</v>
      </c>
      <c r="J225" s="761" t="str">
        <f>INVENTORY.CONTROL!F15</f>
        <v>OPEN Pos (include incoming IBTs &amp; Confirmed POs)</v>
      </c>
      <c r="K225" s="240">
        <f>INVENTORY.CONTROL!G15</f>
        <v/>
      </c>
      <c r="L225" s="86" t="str">
        <f>IF(AND(K225=F225, K225=D225, K225=C225), "", "x")</f>
        <v>x</v>
      </c>
      <c r="M225" s="177"/>
      <c r="N225" s="177"/>
      <c r="O225" s="177"/>
      <c r="P225" s="177"/>
      <c r="Q225" s="177"/>
      <c r="R225" s="177"/>
      <c r="S225" s="177"/>
      <c r="T225" s="177"/>
      <c r="U225" s="177"/>
      <c r="V225" s="177"/>
      <c r="W225" s="177"/>
      <c r="X225" s="177"/>
      <c r="Y225" s="177"/>
      <c r="Z225" s="177"/>
      <c r="AA225" s="177"/>
      <c r="AB225" s="177"/>
      <c r="AC225" s="177"/>
      <c r="AD225" s="177"/>
      <c r="AE225" s="177"/>
      <c r="AF225" s="177"/>
      <c r="AG225" s="177"/>
      <c r="AH225" s="177"/>
      <c r="AI225" s="177"/>
      <c r="AJ225" s="177"/>
      <c r="AK225" s="177"/>
      <c r="AL225" s="177"/>
      <c r="AM225" s="177"/>
      <c r="AN225" s="177"/>
      <c r="AO225" s="177"/>
      <c r="AP225" s="177"/>
      <c r="AQ225" s="177"/>
      <c r="AR225" s="177"/>
      <c r="AS225" s="177"/>
      <c r="AT225" s="177"/>
      <c r="AU225" s="177"/>
      <c r="AV225" s="177"/>
      <c r="AW225" s="177"/>
      <c r="AX225" s="177"/>
      <c r="AY225" s="177"/>
      <c r="AZ225" s="87"/>
      <c r="BA225" s="87"/>
      <c r="BB225" s="87"/>
      <c r="BC225" s="87"/>
      <c r="BD225" s="87"/>
    </row>
    <row r="226" spans="1:64" customHeight="1" ht="12.75" hidden="true">
      <c r="A226" s="238"/>
      <c r="B226" s="238"/>
      <c r="C226" s="238" t="b">
        <f>IF(D226&gt;D225,D226,FALSE)</f>
        <v/>
      </c>
      <c r="D226" s="238">
        <f>D225+E226</f>
        <v>16</v>
      </c>
      <c r="E226" s="238">
        <f>IF(H226="X",1,0)</f>
        <v>0</v>
      </c>
      <c r="F226" s="88">
        <v>3</v>
      </c>
      <c r="G226" s="88">
        <f>INVENTORY.CONTROL!C27</f>
        <v>20</v>
      </c>
      <c r="H226" s="88">
        <f>INVENTORY.CONTROL!D27</f>
        <v/>
      </c>
      <c r="I226" s="91" t="s">
        <v>22</v>
      </c>
      <c r="J226" s="761" t="str">
        <f>INVENTORY.CONTROL!F25</f>
        <v>OPEN IBT REPORT (back 6 months forward one day)</v>
      </c>
      <c r="K226" s="240">
        <f>INVENTORY.CONTROL!G25</f>
        <v/>
      </c>
      <c r="L226" s="86" t="str">
        <f>IF(AND(K226=F226, K226=D226, K226=C226), "", "x")</f>
        <v>x</v>
      </c>
      <c r="M226" s="177"/>
      <c r="N226" s="177"/>
      <c r="O226" s="177"/>
      <c r="P226" s="177"/>
      <c r="Q226" s="177"/>
      <c r="R226" s="177"/>
      <c r="S226" s="177"/>
      <c r="T226" s="177"/>
      <c r="U226" s="177"/>
      <c r="V226" s="177"/>
      <c r="W226" s="177"/>
      <c r="X226" s="177"/>
      <c r="Y226" s="177"/>
      <c r="Z226" s="177"/>
      <c r="AA226" s="177"/>
      <c r="AB226" s="177"/>
      <c r="AC226" s="177"/>
      <c r="AD226" s="177"/>
      <c r="AE226" s="177"/>
      <c r="AF226" s="177"/>
      <c r="AG226" s="177"/>
      <c r="AH226" s="177"/>
      <c r="AI226" s="177"/>
      <c r="AJ226" s="177"/>
      <c r="AK226" s="177"/>
      <c r="AL226" s="177"/>
      <c r="AM226" s="177"/>
      <c r="AN226" s="177"/>
      <c r="AO226" s="177"/>
      <c r="AP226" s="177"/>
      <c r="AQ226" s="177"/>
      <c r="AR226" s="177"/>
      <c r="AS226" s="177"/>
      <c r="AT226" s="177"/>
      <c r="AU226" s="177"/>
      <c r="AV226" s="177"/>
      <c r="AW226" s="177"/>
      <c r="AX226" s="177"/>
      <c r="AY226" s="177"/>
      <c r="AZ226" s="87"/>
      <c r="BA226" s="87"/>
      <c r="BB226" s="87"/>
      <c r="BC226" s="87"/>
      <c r="BD226" s="87"/>
    </row>
    <row r="227" spans="1:64" customHeight="1" ht="12.75" hidden="true">
      <c r="A227" s="238"/>
      <c r="B227" s="238"/>
      <c r="C227" s="238" t="b">
        <f>IF(D227&gt;D226,D227,FALSE)</f>
        <v/>
      </c>
      <c r="D227" s="238">
        <f>D226+E227</f>
        <v>16</v>
      </c>
      <c r="E227" s="238">
        <f>IF(H227="X",1,0)</f>
        <v>0</v>
      </c>
      <c r="F227" s="88">
        <v>4</v>
      </c>
      <c r="G227" s="88">
        <f>INVENTORY.CONTROL!C34</f>
        <v>20</v>
      </c>
      <c r="H227" s="88">
        <f>INVENTORY.CONTROL!D34</f>
        <v/>
      </c>
      <c r="I227" s="91" t="s">
        <v>22</v>
      </c>
      <c r="J227" s="761" t="str">
        <f>INVENTORY.CONTROL!F28</f>
        <v>FIRST RECEIVED REPORT</v>
      </c>
      <c r="K227" s="240">
        <f>INVENTORY.CONTROL!G28</f>
        <v/>
      </c>
      <c r="L227" s="86" t="str">
        <f>IF(AND(K227=F227, K227=D227, K227=C227), "", "x")</f>
        <v>x</v>
      </c>
      <c r="M227" s="177"/>
      <c r="N227" s="177"/>
      <c r="O227" s="177"/>
      <c r="P227" s="177"/>
      <c r="Q227" s="177"/>
      <c r="R227" s="177"/>
      <c r="S227" s="177"/>
      <c r="T227" s="177"/>
      <c r="U227" s="177"/>
      <c r="V227" s="177"/>
      <c r="W227" s="177"/>
      <c r="X227" s="177"/>
      <c r="Y227" s="177"/>
      <c r="Z227" s="177"/>
      <c r="AA227" s="177"/>
      <c r="AB227" s="177"/>
      <c r="AC227" s="177"/>
      <c r="AD227" s="177"/>
      <c r="AE227" s="177"/>
      <c r="AF227" s="177"/>
      <c r="AG227" s="177"/>
      <c r="AH227" s="177"/>
      <c r="AI227" s="177"/>
      <c r="AJ227" s="177"/>
      <c r="AK227" s="177"/>
      <c r="AL227" s="177"/>
      <c r="AM227" s="177"/>
      <c r="AN227" s="177"/>
      <c r="AO227" s="177"/>
      <c r="AP227" s="177"/>
      <c r="AQ227" s="177"/>
      <c r="AR227" s="177"/>
      <c r="AS227" s="177"/>
      <c r="AT227" s="177"/>
      <c r="AU227" s="177"/>
      <c r="AV227" s="177"/>
      <c r="AW227" s="177"/>
      <c r="AX227" s="177"/>
      <c r="AY227" s="177"/>
      <c r="AZ227" s="87"/>
      <c r="BA227" s="87"/>
      <c r="BB227" s="87"/>
      <c r="BC227" s="87"/>
      <c r="BD227" s="87"/>
    </row>
    <row r="228" spans="1:64" customHeight="1" ht="12.75" hidden="true">
      <c r="A228" s="238"/>
      <c r="B228" s="238"/>
      <c r="C228" s="238" t="b">
        <f>IF(D228&gt;D227,D228,FALSE)</f>
        <v/>
      </c>
      <c r="D228" s="238">
        <f>D227+E228</f>
        <v>16</v>
      </c>
      <c r="E228" s="238">
        <f>IF(H228="X",1,0)</f>
        <v>0</v>
      </c>
      <c r="F228" s="88">
        <v>5</v>
      </c>
      <c r="G228" s="88">
        <f>INVENTORY.CONTROL!C49</f>
        <v>30</v>
      </c>
      <c r="H228" s="88">
        <f>INVENTORY.CONTROL!D49</f>
        <v/>
      </c>
      <c r="I228" s="91" t="s">
        <v>22</v>
      </c>
      <c r="J228" s="761" t="str">
        <f>INVENTORY.CONTROL!F35</f>
        <v>NO/LOW STOCKS (review previous 2 weeks)</v>
      </c>
      <c r="K228" s="240">
        <f>INVENTORY.CONTROL!G35</f>
        <v/>
      </c>
      <c r="L228" s="86" t="str">
        <f>IF(AND(K228=F228, K228=D228, K228=C228), "", "x")</f>
        <v>x</v>
      </c>
      <c r="M228" s="177"/>
      <c r="N228" s="177"/>
      <c r="O228" s="177"/>
      <c r="P228" s="177"/>
      <c r="Q228" s="177"/>
      <c r="R228" s="177"/>
      <c r="S228" s="177"/>
      <c r="T228" s="177"/>
      <c r="U228" s="177"/>
      <c r="V228" s="177"/>
      <c r="W228" s="177"/>
      <c r="X228" s="177"/>
      <c r="Y228" s="177"/>
      <c r="Z228" s="177"/>
      <c r="AA228" s="177"/>
      <c r="AB228" s="177"/>
      <c r="AC228" s="177"/>
      <c r="AD228" s="177"/>
      <c r="AE228" s="177"/>
      <c r="AF228" s="177"/>
      <c r="AG228" s="177"/>
      <c r="AH228" s="177"/>
      <c r="AI228" s="177"/>
      <c r="AJ228" s="177"/>
      <c r="AK228" s="177"/>
      <c r="AL228" s="177"/>
      <c r="AM228" s="177"/>
      <c r="AN228" s="177"/>
      <c r="AO228" s="177"/>
      <c r="AP228" s="177"/>
      <c r="AQ228" s="177"/>
      <c r="AR228" s="177"/>
      <c r="AS228" s="177"/>
      <c r="AT228" s="177"/>
      <c r="AU228" s="177"/>
      <c r="AV228" s="177"/>
      <c r="AW228" s="177"/>
      <c r="AX228" s="177"/>
      <c r="AY228" s="177"/>
      <c r="AZ228" s="87"/>
      <c r="BA228" s="87"/>
      <c r="BB228" s="87"/>
      <c r="BC228" s="87"/>
      <c r="BD228" s="87"/>
    </row>
    <row r="229" spans="1:64" customHeight="1" ht="12.75" hidden="true">
      <c r="A229" s="238"/>
      <c r="B229" s="238"/>
      <c r="C229" s="238" t="b">
        <f>IF(D229&gt;D228,D229,FALSE)</f>
        <v/>
      </c>
      <c r="D229" s="238">
        <f>D228+E229</f>
        <v>16</v>
      </c>
      <c r="E229" s="238">
        <f>IF(H229="X",1,0)</f>
        <v>0</v>
      </c>
      <c r="F229" s="88">
        <v>6</v>
      </c>
      <c r="G229" s="88">
        <f>INVENTORY.CONTROL!C63</f>
        <v>15</v>
      </c>
      <c r="H229" s="88">
        <f>INVENTORY.CONTROL!D63</f>
        <v/>
      </c>
      <c r="I229" s="91" t="s">
        <v>22</v>
      </c>
      <c r="J229" s="761" t="str">
        <f>INVENTORY.CONTROL!F54</f>
        <v>YOI BY REORDER LEVEL 3000</v>
      </c>
      <c r="K229" s="240">
        <f>INVENTORY.CONTROL!G54</f>
        <v/>
      </c>
      <c r="L229" s="86" t="str">
        <f>IF(AND(K229=F229, K229=D229, K229=C229), "", "x")</f>
        <v>x</v>
      </c>
      <c r="M229" s="177"/>
      <c r="N229" s="177"/>
      <c r="O229" s="177"/>
      <c r="P229" s="177"/>
      <c r="Q229" s="177"/>
      <c r="R229" s="177"/>
      <c r="S229" s="177"/>
      <c r="T229" s="177"/>
      <c r="U229" s="177"/>
      <c r="V229" s="177"/>
      <c r="W229" s="177"/>
      <c r="X229" s="177"/>
      <c r="Y229" s="177"/>
      <c r="Z229" s="177"/>
      <c r="AA229" s="177"/>
      <c r="AB229" s="177"/>
      <c r="AC229" s="177"/>
      <c r="AD229" s="177"/>
      <c r="AE229" s="177"/>
      <c r="AF229" s="177"/>
      <c r="AG229" s="177"/>
      <c r="AH229" s="177"/>
      <c r="AI229" s="177"/>
      <c r="AJ229" s="177"/>
      <c r="AK229" s="177"/>
      <c r="AL229" s="177"/>
      <c r="AM229" s="177"/>
      <c r="AN229" s="177"/>
      <c r="AO229" s="177"/>
      <c r="AP229" s="177"/>
      <c r="AQ229" s="177"/>
      <c r="AR229" s="177"/>
      <c r="AS229" s="177"/>
      <c r="AT229" s="177"/>
      <c r="AU229" s="177"/>
      <c r="AV229" s="177"/>
      <c r="AW229" s="177"/>
      <c r="AX229" s="177"/>
      <c r="AY229" s="177"/>
      <c r="AZ229" s="87"/>
      <c r="BA229" s="87"/>
      <c r="BB229" s="87"/>
      <c r="BC229" s="87"/>
      <c r="BD229" s="87"/>
    </row>
    <row r="230" spans="1:64" customHeight="1" ht="12.75" hidden="true">
      <c r="A230" s="238"/>
      <c r="B230" s="238"/>
      <c r="C230" s="238" t="b">
        <f>IF(D230&gt;D229,D230,FALSE)</f>
        <v/>
      </c>
      <c r="D230" s="238">
        <f>D229+E230</f>
        <v>16</v>
      </c>
      <c r="E230" s="238">
        <f>IF(H230="X",1,0)</f>
        <v>0</v>
      </c>
      <c r="F230" s="88">
        <v>7</v>
      </c>
      <c r="G230" s="88">
        <f>INVENTORY.CONTROL!C70</f>
        <v>6</v>
      </c>
      <c r="H230" s="88">
        <f>INVENTORY.CONTROL!D70</f>
        <v/>
      </c>
      <c r="I230" s="91" t="s">
        <v>22</v>
      </c>
      <c r="J230" s="761" t="str">
        <f>INVENTORY.CONTROL!F64</f>
        <v>NEGATIVE STOCK BY ITEM NUMBER (review previous 4 weeks)</v>
      </c>
      <c r="K230" s="240">
        <f>INVENTORY.CONTROL!G64</f>
        <v/>
      </c>
      <c r="L230" s="86" t="str">
        <f>IF(AND(K230=F230, K230=D230, K230=C230), "", "x")</f>
        <v>x</v>
      </c>
      <c r="M230" s="177"/>
      <c r="N230" s="177"/>
      <c r="O230" s="177"/>
      <c r="P230" s="177"/>
      <c r="Q230" s="177"/>
      <c r="R230" s="177"/>
      <c r="S230" s="177"/>
      <c r="T230" s="177"/>
      <c r="U230" s="177"/>
      <c r="V230" s="177"/>
      <c r="W230" s="177"/>
      <c r="X230" s="177"/>
      <c r="Y230" s="177"/>
      <c r="Z230" s="177"/>
      <c r="AA230" s="177"/>
      <c r="AB230" s="177"/>
      <c r="AC230" s="177"/>
      <c r="AD230" s="177"/>
      <c r="AE230" s="177"/>
      <c r="AF230" s="177"/>
      <c r="AG230" s="177"/>
      <c r="AH230" s="177"/>
      <c r="AI230" s="177"/>
      <c r="AJ230" s="177"/>
      <c r="AK230" s="177"/>
      <c r="AL230" s="177"/>
      <c r="AM230" s="177"/>
      <c r="AN230" s="177"/>
      <c r="AO230" s="177"/>
      <c r="AP230" s="177"/>
      <c r="AQ230" s="177"/>
      <c r="AR230" s="177"/>
      <c r="AS230" s="177"/>
      <c r="AT230" s="177"/>
      <c r="AU230" s="177"/>
      <c r="AV230" s="177"/>
      <c r="AW230" s="177"/>
      <c r="AX230" s="177"/>
      <c r="AY230" s="177"/>
      <c r="AZ230" s="87"/>
      <c r="BA230" s="87"/>
      <c r="BB230" s="87"/>
      <c r="BC230" s="87"/>
      <c r="BD230" s="87"/>
    </row>
    <row r="231" spans="1:64" customHeight="1" ht="12.75" hidden="true">
      <c r="A231" s="238"/>
      <c r="B231" s="238"/>
      <c r="C231" s="238" t="b">
        <f>IF(D231&gt;D230,D231,FALSE)</f>
        <v/>
      </c>
      <c r="D231" s="238">
        <f>D230+E231</f>
        <v>16</v>
      </c>
      <c r="E231" s="238">
        <f>IF(H231="X",1,0)</f>
        <v>0</v>
      </c>
      <c r="F231" s="88">
        <v>8</v>
      </c>
      <c r="G231" s="88">
        <f>INVENTORY.CONTROL!C84</f>
        <v>15</v>
      </c>
      <c r="H231" s="88">
        <f>INVENTORY.CONTROL!D84</f>
        <v/>
      </c>
      <c r="I231" s="91" t="s">
        <v>22</v>
      </c>
      <c r="J231" s="761" t="str">
        <f>INVENTORY.CONTROL!F71</f>
        <v>PRODUCT NOT SOLD REPORTS (review previous 30 days)</v>
      </c>
      <c r="K231" s="240">
        <f>INVENTORY.CONTROL!G71</f>
        <v/>
      </c>
      <c r="L231" s="86" t="str">
        <f>IF(AND(K231=F231, K231=D231, K231=C231), "", "x")</f>
        <v>x</v>
      </c>
      <c r="M231" s="177"/>
      <c r="N231" s="177"/>
      <c r="O231" s="177"/>
      <c r="P231" s="177"/>
      <c r="Q231" s="177"/>
      <c r="R231" s="177"/>
      <c r="S231" s="177"/>
      <c r="T231" s="177"/>
      <c r="U231" s="177"/>
      <c r="V231" s="177"/>
      <c r="W231" s="177"/>
      <c r="X231" s="177"/>
      <c r="Y231" s="177"/>
      <c r="Z231" s="177"/>
      <c r="AA231" s="177"/>
      <c r="AB231" s="177"/>
      <c r="AC231" s="177"/>
      <c r="AD231" s="177"/>
      <c r="AE231" s="177"/>
      <c r="AF231" s="177"/>
      <c r="AG231" s="177"/>
      <c r="AH231" s="177"/>
      <c r="AI231" s="177"/>
      <c r="AJ231" s="177"/>
      <c r="AK231" s="177"/>
      <c r="AL231" s="177"/>
      <c r="AM231" s="177"/>
      <c r="AN231" s="177"/>
      <c r="AO231" s="177"/>
      <c r="AP231" s="177"/>
      <c r="AQ231" s="177"/>
      <c r="AR231" s="177"/>
      <c r="AS231" s="177"/>
      <c r="AT231" s="177"/>
      <c r="AU231" s="177"/>
      <c r="AV231" s="177"/>
      <c r="AW231" s="177"/>
      <c r="AX231" s="177"/>
      <c r="AY231" s="177"/>
      <c r="AZ231" s="87"/>
      <c r="BA231" s="87"/>
      <c r="BB231" s="87"/>
      <c r="BC231" s="87"/>
      <c r="BD231" s="87"/>
    </row>
    <row r="232" spans="1:64" customHeight="1" ht="12.75" hidden="true">
      <c r="A232" s="238"/>
      <c r="B232" s="238"/>
      <c r="C232" s="238">
        <f>IF(D232&gt;D231,D232,FALSE)</f>
        <v>17</v>
      </c>
      <c r="D232" s="238">
        <f>D231+E232</f>
        <v>17</v>
      </c>
      <c r="E232" s="238">
        <f>IF(H232="X",1,0)</f>
        <v>1</v>
      </c>
      <c r="F232" s="88">
        <v>9</v>
      </c>
      <c r="G232" s="88">
        <f>INVENTORY.CONTROL!C92</f>
        <v>15</v>
      </c>
      <c r="H232" s="88" t="str">
        <f>INVENTORY.CONTROL!D92</f>
        <v>x</v>
      </c>
      <c r="I232" s="91" t="s">
        <v>22</v>
      </c>
      <c r="J232" s="761" t="str">
        <f>INVENTORY.CONTROL!F85</f>
        <v>OPEN SELECT REPORT</v>
      </c>
      <c r="K232" s="240" t="str">
        <f>INVENTORY.CONTROL!G85</f>
        <v>Not consistently executed</v>
      </c>
      <c r="L232" s="86" t="str">
        <f>IF(AND(K232=F232, K232=D232, K232=C232), "", "x")</f>
        <v>x</v>
      </c>
      <c r="M232" s="177"/>
      <c r="N232" s="177"/>
      <c r="O232" s="177"/>
      <c r="P232" s="177"/>
      <c r="Q232" s="177"/>
      <c r="R232" s="177"/>
      <c r="S232" s="177"/>
      <c r="T232" s="177"/>
      <c r="U232" s="177"/>
      <c r="V232" s="177"/>
      <c r="W232" s="177"/>
      <c r="X232" s="177"/>
      <c r="Y232" s="177"/>
      <c r="Z232" s="177"/>
      <c r="AA232" s="177"/>
      <c r="AB232" s="177"/>
      <c r="AC232" s="177"/>
      <c r="AD232" s="177"/>
      <c r="AE232" s="177"/>
      <c r="AF232" s="177"/>
      <c r="AG232" s="177"/>
      <c r="AH232" s="177"/>
      <c r="AI232" s="177"/>
      <c r="AJ232" s="177"/>
      <c r="AK232" s="177"/>
      <c r="AL232" s="177"/>
      <c r="AM232" s="177"/>
      <c r="AN232" s="177"/>
      <c r="AO232" s="177"/>
      <c r="AP232" s="177"/>
      <c r="AQ232" s="177"/>
      <c r="AR232" s="177"/>
      <c r="AS232" s="177"/>
      <c r="AT232" s="177"/>
      <c r="AU232" s="177"/>
      <c r="AV232" s="177"/>
      <c r="AW232" s="177"/>
      <c r="AX232" s="177"/>
      <c r="AY232" s="177"/>
      <c r="AZ232" s="87"/>
      <c r="BA232" s="87"/>
      <c r="BB232" s="87"/>
      <c r="BC232" s="87"/>
      <c r="BD232" s="87"/>
    </row>
    <row r="233" spans="1:64" customHeight="1" ht="12.75" hidden="true">
      <c r="A233" s="238"/>
      <c r="B233" s="238"/>
      <c r="C233" s="238" t="b">
        <f>IF(D233&gt;D232,D233,FALSE)</f>
        <v/>
      </c>
      <c r="D233" s="238">
        <f>D232+E233</f>
        <v>17</v>
      </c>
      <c r="E233" s="238">
        <f>IF(H233="X",1,0)</f>
        <v>0</v>
      </c>
      <c r="F233" s="88">
        <v>10</v>
      </c>
      <c r="G233" s="88">
        <f>INVENTORY.CONTROL!C100</f>
        <v>6</v>
      </c>
      <c r="H233" s="88">
        <f>INVENTORY.CONTROL!D100</f>
        <v/>
      </c>
      <c r="I233" s="91" t="s">
        <v>22</v>
      </c>
      <c r="J233" s="761" t="str">
        <f>INVENTORY.CONTROL!F93</f>
        <v>OLD STOCK REPORT (review previous quarter)</v>
      </c>
      <c r="K233" s="240" t="str">
        <f>INVENTORY.CONTROL!G93</f>
        <v>New in position IC has not been in Branch long enough to run report. Points awarded</v>
      </c>
      <c r="L233" s="86" t="str">
        <f>IF(AND(K233=F233, K233=D233, K233=C233), "", "x")</f>
        <v>x</v>
      </c>
      <c r="M233" s="177"/>
      <c r="N233" s="177"/>
      <c r="O233" s="177"/>
      <c r="P233" s="177"/>
      <c r="Q233" s="177"/>
      <c r="R233" s="177"/>
      <c r="S233" s="177"/>
      <c r="T233" s="177"/>
      <c r="U233" s="177"/>
      <c r="V233" s="177"/>
      <c r="W233" s="177"/>
      <c r="X233" s="177"/>
      <c r="Y233" s="177"/>
      <c r="Z233" s="177"/>
      <c r="AA233" s="177"/>
      <c r="AB233" s="177"/>
      <c r="AC233" s="177"/>
      <c r="AD233" s="177"/>
      <c r="AE233" s="177"/>
      <c r="AF233" s="177"/>
      <c r="AG233" s="177"/>
      <c r="AH233" s="177"/>
      <c r="AI233" s="177"/>
      <c r="AJ233" s="177"/>
      <c r="AK233" s="177"/>
      <c r="AL233" s="177"/>
      <c r="AM233" s="177"/>
      <c r="AN233" s="177"/>
      <c r="AO233" s="177"/>
      <c r="AP233" s="177"/>
      <c r="AQ233" s="177"/>
      <c r="AR233" s="177"/>
      <c r="AS233" s="177"/>
      <c r="AT233" s="177"/>
      <c r="AU233" s="177"/>
      <c r="AV233" s="177"/>
      <c r="AW233" s="177"/>
      <c r="AX233" s="177"/>
      <c r="AY233" s="177"/>
      <c r="AZ233" s="87"/>
      <c r="BA233" s="87"/>
      <c r="BB233" s="87"/>
      <c r="BC233" s="87"/>
      <c r="BD233" s="87"/>
    </row>
    <row r="234" spans="1:64" customHeight="1" ht="12.75" hidden="true">
      <c r="A234" s="238"/>
      <c r="B234" s="238"/>
      <c r="C234" s="238" t="b">
        <f>IF(D234&gt;D233,D234,FALSE)</f>
        <v/>
      </c>
      <c r="D234" s="238">
        <f>D233+E234</f>
        <v>17</v>
      </c>
      <c r="E234" s="238">
        <f>IF(H234="X",1,0)</f>
        <v>0</v>
      </c>
      <c r="F234" s="88">
        <v>11</v>
      </c>
      <c r="G234" s="88">
        <f>INVENTORY.CONTROL!C114</f>
        <v>15</v>
      </c>
      <c r="H234" s="88">
        <f>INVENTORY.CONTROL!D114</f>
        <v/>
      </c>
      <c r="I234" s="91" t="s">
        <v>22</v>
      </c>
      <c r="J234" s="761" t="str">
        <f>INVENTORY.CONTROL!F107</f>
        <v>PRODUCT NOT BINNED REPORT</v>
      </c>
      <c r="K234" s="240">
        <f>INVENTORY.CONTROL!G107</f>
        <v/>
      </c>
      <c r="L234" s="86" t="str">
        <f>IF(AND(K234=F234, K234=D234, K234=C234), "", "x")</f>
        <v>x</v>
      </c>
      <c r="M234" s="177"/>
      <c r="N234" s="177"/>
      <c r="O234" s="177"/>
      <c r="P234" s="177"/>
      <c r="Q234" s="177"/>
      <c r="R234" s="177"/>
      <c r="S234" s="177"/>
      <c r="T234" s="177"/>
      <c r="U234" s="177"/>
      <c r="V234" s="177"/>
      <c r="W234" s="177"/>
      <c r="X234" s="177"/>
      <c r="Y234" s="177"/>
      <c r="Z234" s="177"/>
      <c r="AA234" s="177"/>
      <c r="AB234" s="177"/>
      <c r="AC234" s="177"/>
      <c r="AD234" s="177"/>
      <c r="AE234" s="177"/>
      <c r="AF234" s="177"/>
      <c r="AG234" s="177"/>
      <c r="AH234" s="177"/>
      <c r="AI234" s="177"/>
      <c r="AJ234" s="177"/>
      <c r="AK234" s="177"/>
      <c r="AL234" s="177"/>
      <c r="AM234" s="177"/>
      <c r="AN234" s="177"/>
      <c r="AO234" s="177"/>
      <c r="AP234" s="177"/>
      <c r="AQ234" s="177"/>
      <c r="AR234" s="177"/>
      <c r="AS234" s="177"/>
      <c r="AT234" s="177"/>
      <c r="AU234" s="177"/>
      <c r="AV234" s="177"/>
      <c r="AW234" s="177"/>
      <c r="AX234" s="177"/>
      <c r="AY234" s="177"/>
      <c r="AZ234" s="87"/>
      <c r="BA234" s="87"/>
      <c r="BB234" s="87"/>
      <c r="BC234" s="87"/>
      <c r="BD234" s="87"/>
    </row>
    <row r="235" spans="1:64" customHeight="1" ht="12.75" hidden="true">
      <c r="A235" s="238"/>
      <c r="B235" s="238"/>
      <c r="C235" s="238" t="b">
        <f>IF(D235&gt;D234,D235,FALSE)</f>
        <v/>
      </c>
      <c r="D235" s="238">
        <f>D234+E235</f>
        <v>17</v>
      </c>
      <c r="E235" s="238">
        <f>IF(H235="X",1,0)</f>
        <v>0</v>
      </c>
      <c r="F235" s="88">
        <v>12</v>
      </c>
      <c r="G235" s="88">
        <f>INVENTORY.CONTROL!C121</f>
        <v>15</v>
      </c>
      <c r="H235" s="88">
        <f>INVENTORY.CONTROL!D121</f>
        <v/>
      </c>
      <c r="I235" s="91" t="s">
        <v>22</v>
      </c>
      <c r="J235" s="761" t="str">
        <f>INVENTORY.CONTROL!F115</f>
        <v>PENDING DELETE (review current and previous month)</v>
      </c>
      <c r="K235" s="240">
        <f>INVENTORY.CONTROL!G115</f>
        <v/>
      </c>
      <c r="L235" s="86" t="str">
        <f>IF(AND(K235=F235, K235=D235, K235=C235), "", "x")</f>
        <v>x</v>
      </c>
      <c r="M235" s="177"/>
      <c r="N235" s="177"/>
      <c r="O235" s="177"/>
      <c r="P235" s="177"/>
      <c r="Q235" s="177"/>
      <c r="R235" s="177"/>
      <c r="S235" s="177"/>
      <c r="T235" s="177"/>
      <c r="U235" s="177"/>
      <c r="V235" s="177"/>
      <c r="W235" s="177"/>
      <c r="X235" s="177"/>
      <c r="Y235" s="177"/>
      <c r="Z235" s="177"/>
      <c r="AA235" s="177"/>
      <c r="AB235" s="177"/>
      <c r="AC235" s="177"/>
      <c r="AD235" s="177"/>
      <c r="AE235" s="177"/>
      <c r="AF235" s="177"/>
      <c r="AG235" s="177"/>
      <c r="AH235" s="177"/>
      <c r="AI235" s="177"/>
      <c r="AJ235" s="177"/>
      <c r="AK235" s="177"/>
      <c r="AL235" s="177"/>
      <c r="AM235" s="177"/>
      <c r="AN235" s="177"/>
      <c r="AO235" s="177"/>
      <c r="AP235" s="177"/>
      <c r="AQ235" s="177"/>
      <c r="AR235" s="177"/>
      <c r="AS235" s="177"/>
      <c r="AT235" s="177"/>
      <c r="AU235" s="177"/>
      <c r="AV235" s="177"/>
      <c r="AW235" s="177"/>
      <c r="AX235" s="177"/>
      <c r="AY235" s="177"/>
      <c r="AZ235" s="87"/>
      <c r="BA235" s="87"/>
      <c r="BB235" s="87"/>
      <c r="BC235" s="87"/>
      <c r="BD235" s="87"/>
    </row>
    <row r="236" spans="1:64" customHeight="1" ht="12.75" hidden="true">
      <c r="A236" s="238"/>
      <c r="B236" s="238"/>
      <c r="C236" s="238" t="b">
        <f>IF(D236&gt;D235,D236,FALSE)</f>
        <v/>
      </c>
      <c r="D236" s="238">
        <f>D235+E236</f>
        <v>17</v>
      </c>
      <c r="E236" s="238">
        <f>IF(H236="X",1,0)</f>
        <v>0</v>
      </c>
      <c r="F236" s="88">
        <v>13</v>
      </c>
      <c r="G236" s="88">
        <f>INVENTORY.CONTROL!C125</f>
        <v>8</v>
      </c>
      <c r="H236" s="88">
        <f>INVENTORY.CONTROL!D125</f>
        <v/>
      </c>
      <c r="I236" s="91" t="s">
        <v>22</v>
      </c>
      <c r="J236" s="761" t="str">
        <f>INVENTORY.CONTROL!F122</f>
        <v>SMALLWARES WEEKLY CYCLE COUNTS</v>
      </c>
      <c r="K236" s="240">
        <f>INVENTORY.CONTROL!G122</f>
        <v/>
      </c>
      <c r="L236" s="86" t="str">
        <f>IF(AND(K236=F236, K236=D236, K236=C236), "", "x")</f>
        <v>x</v>
      </c>
      <c r="M236" s="177"/>
      <c r="N236" s="177"/>
      <c r="O236" s="177"/>
      <c r="P236" s="177"/>
      <c r="Q236" s="177"/>
      <c r="R236" s="177"/>
      <c r="S236" s="177"/>
      <c r="T236" s="177"/>
      <c r="U236" s="177"/>
      <c r="V236" s="177"/>
      <c r="W236" s="177"/>
      <c r="X236" s="177"/>
      <c r="Y236" s="177"/>
      <c r="Z236" s="177"/>
      <c r="AA236" s="177"/>
      <c r="AB236" s="177"/>
      <c r="AC236" s="177"/>
      <c r="AD236" s="177"/>
      <c r="AE236" s="177"/>
      <c r="AF236" s="177"/>
      <c r="AG236" s="177"/>
      <c r="AH236" s="177"/>
      <c r="AI236" s="177"/>
      <c r="AJ236" s="177"/>
      <c r="AK236" s="177"/>
      <c r="AL236" s="177"/>
      <c r="AM236" s="177"/>
      <c r="AN236" s="177"/>
      <c r="AO236" s="177"/>
      <c r="AP236" s="177"/>
      <c r="AQ236" s="177"/>
      <c r="AR236" s="177"/>
      <c r="AS236" s="177"/>
      <c r="AT236" s="177"/>
      <c r="AU236" s="177"/>
      <c r="AV236" s="177"/>
      <c r="AW236" s="177"/>
      <c r="AX236" s="177"/>
      <c r="AY236" s="177"/>
      <c r="AZ236" s="87"/>
      <c r="BA236" s="87"/>
      <c r="BB236" s="87"/>
      <c r="BC236" s="87"/>
      <c r="BD236" s="87"/>
    </row>
    <row r="237" spans="1:64" customHeight="1" ht="12.75" hidden="true">
      <c r="A237" s="238"/>
      <c r="B237" s="238"/>
      <c r="C237" s="238" t="b">
        <f>IF(D237&gt;D236,D237,FALSE)</f>
        <v/>
      </c>
      <c r="D237" s="238">
        <f>D236+E237</f>
        <v>17</v>
      </c>
      <c r="E237" s="238">
        <f>IF(H237="X",1,0)</f>
        <v>0</v>
      </c>
      <c r="F237" s="88">
        <v>14</v>
      </c>
      <c r="G237" s="88">
        <f>INVENTORY.CONTROL!C133</f>
        <v>8</v>
      </c>
      <c r="H237" s="88">
        <f>INVENTORY.CONTROL!D133</f>
        <v/>
      </c>
      <c r="I237" s="91" t="s">
        <v>22</v>
      </c>
      <c r="J237" s="761" t="str">
        <f>INVENTORY.CONTROL!F126</f>
        <v>CYCLE COUNT REPORTING</v>
      </c>
      <c r="K237" s="240">
        <f>INVENTORY.CONTROL!G126</f>
        <v/>
      </c>
      <c r="L237" s="86" t="str">
        <f>IF(AND(K237=F237, K237=D237, K237=C237), "", "x")</f>
        <v>x</v>
      </c>
      <c r="M237" s="177"/>
      <c r="N237" s="177"/>
      <c r="O237" s="177"/>
      <c r="P237" s="177"/>
      <c r="Q237" s="177"/>
      <c r="R237" s="177"/>
      <c r="S237" s="177"/>
      <c r="T237" s="177"/>
      <c r="U237" s="177"/>
      <c r="V237" s="177"/>
      <c r="W237" s="177"/>
      <c r="X237" s="177"/>
      <c r="Y237" s="177"/>
      <c r="Z237" s="177"/>
      <c r="AA237" s="177"/>
      <c r="AB237" s="177"/>
      <c r="AC237" s="177"/>
      <c r="AD237" s="177"/>
      <c r="AE237" s="177"/>
      <c r="AF237" s="177"/>
      <c r="AG237" s="177"/>
      <c r="AH237" s="177"/>
      <c r="AI237" s="177"/>
      <c r="AJ237" s="177"/>
      <c r="AK237" s="177"/>
      <c r="AL237" s="177"/>
      <c r="AM237" s="177"/>
      <c r="AN237" s="177"/>
      <c r="AO237" s="177"/>
      <c r="AP237" s="177"/>
      <c r="AQ237" s="177"/>
      <c r="AR237" s="177"/>
      <c r="AS237" s="177"/>
      <c r="AT237" s="177"/>
      <c r="AU237" s="177"/>
      <c r="AV237" s="177"/>
      <c r="AW237" s="177"/>
      <c r="AX237" s="177"/>
      <c r="AY237" s="177"/>
      <c r="AZ237" s="87"/>
      <c r="BA237" s="87"/>
      <c r="BB237" s="87"/>
      <c r="BC237" s="87"/>
      <c r="BD237" s="87"/>
    </row>
    <row r="238" spans="1:64" customHeight="1" ht="12.75" hidden="true">
      <c r="A238" s="238"/>
      <c r="B238" s="238"/>
      <c r="C238" s="238" t="b">
        <f>IF(D238&gt;D237,D238,FALSE)</f>
        <v/>
      </c>
      <c r="D238" s="238">
        <f>D237+E238</f>
        <v>17</v>
      </c>
      <c r="E238" s="238">
        <f>IF(H238="X",1,0)</f>
        <v>0</v>
      </c>
      <c r="F238" s="88">
        <v>15</v>
      </c>
      <c r="G238" s="88">
        <f>INVENTORY.CONTROL!C141</f>
        <v>8</v>
      </c>
      <c r="H238" s="88">
        <f>INVENTORY.CONTROL!D141</f>
        <v/>
      </c>
      <c r="I238" s="91" t="s">
        <v>22</v>
      </c>
      <c r="J238" s="761" t="str">
        <f>INVENTORY.CONTROL!F134</f>
        <v>CYCLE COUNT PROCESS</v>
      </c>
      <c r="K238" s="240">
        <f>INVENTORY.CONTROL!G134</f>
        <v/>
      </c>
      <c r="L238" s="86" t="str">
        <f>IF(AND(K238=F238, K238=D238, K238=C238), "", "x")</f>
        <v>x</v>
      </c>
      <c r="M238" s="177"/>
      <c r="N238" s="177"/>
      <c r="O238" s="177"/>
      <c r="P238" s="177"/>
      <c r="Q238" s="177"/>
      <c r="R238" s="177"/>
      <c r="S238" s="177"/>
      <c r="T238" s="177"/>
      <c r="U238" s="177"/>
      <c r="V238" s="177"/>
      <c r="W238" s="177"/>
      <c r="X238" s="177"/>
      <c r="Y238" s="177"/>
      <c r="Z238" s="177"/>
      <c r="AA238" s="177"/>
      <c r="AB238" s="177"/>
      <c r="AC238" s="177"/>
      <c r="AD238" s="177"/>
      <c r="AE238" s="177"/>
      <c r="AF238" s="177"/>
      <c r="AG238" s="177"/>
      <c r="AH238" s="177"/>
      <c r="AI238" s="177"/>
      <c r="AJ238" s="177"/>
      <c r="AK238" s="177"/>
      <c r="AL238" s="177"/>
      <c r="AM238" s="177"/>
      <c r="AN238" s="177"/>
      <c r="AO238" s="177"/>
      <c r="AP238" s="177"/>
      <c r="AQ238" s="177"/>
      <c r="AR238" s="177"/>
      <c r="AS238" s="177"/>
      <c r="AT238" s="177"/>
      <c r="AU238" s="177"/>
      <c r="AV238" s="177"/>
      <c r="AW238" s="177"/>
      <c r="AX238" s="177"/>
      <c r="AY238" s="177"/>
      <c r="AZ238" s="87"/>
      <c r="BA238" s="87"/>
      <c r="BB238" s="87"/>
      <c r="BC238" s="87"/>
      <c r="BD238" s="87"/>
    </row>
    <row r="239" spans="1:64" customHeight="1" ht="12.75" hidden="true">
      <c r="A239" s="238"/>
      <c r="B239" s="238"/>
      <c r="C239" s="238" t="b">
        <f>IF(D239&gt;D238,D239,FALSE)</f>
        <v/>
      </c>
      <c r="D239" s="238">
        <f>D238+E239</f>
        <v>17</v>
      </c>
      <c r="E239" s="238">
        <f>IF(H239="X",1,0)</f>
        <v>0</v>
      </c>
      <c r="F239" s="88">
        <v>16</v>
      </c>
      <c r="G239" s="88">
        <f>INVENTORY.CONTROL!C152</f>
        <v>50</v>
      </c>
      <c r="H239" s="88">
        <f>INVENTORY.CONTROL!D152</f>
        <v/>
      </c>
      <c r="I239" s="91" t="s">
        <v>22</v>
      </c>
      <c r="J239" s="761" t="str">
        <f>INVENTORY.CONTROL!F142</f>
        <v>REQUIRED MONTHLY SENIOR COUNTS (BM, ABM or IC)</v>
      </c>
      <c r="K239" s="240">
        <f>INVENTORY.CONTROL!G142</f>
        <v/>
      </c>
      <c r="L239" s="86" t="str">
        <f>IF(AND(K239=F239, K239=D239, K239=C239), "", "x")</f>
        <v>x</v>
      </c>
      <c r="M239" s="177"/>
      <c r="N239" s="177"/>
      <c r="O239" s="177"/>
      <c r="P239" s="177"/>
      <c r="Q239" s="177"/>
      <c r="R239" s="177"/>
      <c r="S239" s="177"/>
      <c r="T239" s="177"/>
      <c r="U239" s="177"/>
      <c r="V239" s="177"/>
      <c r="W239" s="177"/>
      <c r="X239" s="177"/>
      <c r="Y239" s="177"/>
      <c r="Z239" s="177"/>
      <c r="AA239" s="177"/>
      <c r="AB239" s="177"/>
      <c r="AC239" s="177"/>
      <c r="AD239" s="177"/>
      <c r="AE239" s="177"/>
      <c r="AF239" s="177"/>
      <c r="AG239" s="177"/>
      <c r="AH239" s="177"/>
      <c r="AI239" s="177"/>
      <c r="AJ239" s="177"/>
      <c r="AK239" s="177"/>
      <c r="AL239" s="177"/>
      <c r="AM239" s="177"/>
      <c r="AN239" s="177"/>
      <c r="AO239" s="177"/>
      <c r="AP239" s="177"/>
      <c r="AQ239" s="177"/>
      <c r="AR239" s="177"/>
      <c r="AS239" s="177"/>
      <c r="AT239" s="177"/>
      <c r="AU239" s="177"/>
      <c r="AV239" s="177"/>
      <c r="AW239" s="177"/>
      <c r="AX239" s="177"/>
      <c r="AY239" s="177"/>
      <c r="AZ239" s="87"/>
      <c r="BA239" s="87"/>
      <c r="BB239" s="87"/>
      <c r="BC239" s="87"/>
      <c r="BD239" s="87"/>
    </row>
    <row r="240" spans="1:64" customHeight="1" ht="12.75" hidden="true">
      <c r="A240" s="238"/>
      <c r="B240" s="238"/>
      <c r="C240" s="238" t="b">
        <f>IF(D240&gt;D239,D240,FALSE)</f>
        <v/>
      </c>
      <c r="D240" s="238">
        <f>D239+E240</f>
        <v>17</v>
      </c>
      <c r="E240" s="238">
        <f>IF(H240="X",1,0)</f>
        <v>0</v>
      </c>
      <c r="F240" s="88">
        <v>17</v>
      </c>
      <c r="G240" s="88">
        <f>INVENTORY.CONTROL!C167</f>
        <v>8</v>
      </c>
      <c r="H240" s="88">
        <f>INVENTORY.CONTROL!D167</f>
        <v/>
      </c>
      <c r="I240" s="91" t="s">
        <v>22</v>
      </c>
      <c r="J240" s="761" t="str">
        <f>INVENTORY.CONTROL!F159</f>
        <v>DAMAGE ADJUSTMENT SUPPLIER SUMMARY REPORT</v>
      </c>
      <c r="K240" s="240">
        <f>INVENTORY.CONTROL!G159</f>
        <v/>
      </c>
      <c r="L240" s="86" t="str">
        <f>IF(AND(K240=F240, K240=D240, K240=C240), "", "x")</f>
        <v>x</v>
      </c>
      <c r="M240" s="177"/>
      <c r="N240" s="177"/>
      <c r="O240" s="177"/>
      <c r="P240" s="177"/>
      <c r="Q240" s="177"/>
      <c r="R240" s="177"/>
      <c r="S240" s="177"/>
      <c r="T240" s="177"/>
      <c r="U240" s="177"/>
      <c r="V240" s="177"/>
      <c r="W240" s="177"/>
      <c r="X240" s="177"/>
      <c r="Y240" s="177"/>
      <c r="Z240" s="177"/>
      <c r="AA240" s="177"/>
      <c r="AB240" s="177"/>
      <c r="AC240" s="177"/>
      <c r="AD240" s="177"/>
      <c r="AE240" s="177"/>
      <c r="AF240" s="177"/>
      <c r="AG240" s="177"/>
      <c r="AH240" s="177"/>
      <c r="AI240" s="177"/>
      <c r="AJ240" s="177"/>
      <c r="AK240" s="177"/>
      <c r="AL240" s="177"/>
      <c r="AM240" s="177"/>
      <c r="AN240" s="177"/>
      <c r="AO240" s="177"/>
      <c r="AP240" s="177"/>
      <c r="AQ240" s="177"/>
      <c r="AR240" s="177"/>
      <c r="AS240" s="177"/>
      <c r="AT240" s="177"/>
      <c r="AU240" s="177"/>
      <c r="AV240" s="177"/>
      <c r="AW240" s="177"/>
      <c r="AX240" s="177"/>
      <c r="AY240" s="177"/>
      <c r="AZ240" s="87"/>
      <c r="BA240" s="87"/>
      <c r="BB240" s="87"/>
      <c r="BC240" s="87"/>
      <c r="BD240" s="87"/>
    </row>
    <row r="241" spans="1:64" customHeight="1" ht="12.75" hidden="true">
      <c r="A241" s="238"/>
      <c r="B241" s="238"/>
      <c r="C241" s="238">
        <f>IF(D241&gt;D240,D241,FALSE)</f>
        <v>18</v>
      </c>
      <c r="D241" s="238">
        <f>D240+E241</f>
        <v>18</v>
      </c>
      <c r="E241" s="238">
        <f>IF(H241="X",1,0)</f>
        <v>1</v>
      </c>
      <c r="F241" s="88">
        <v>18</v>
      </c>
      <c r="G241" s="88">
        <f>INVENTORY.CONTROL!C174</f>
        <v>8</v>
      </c>
      <c r="H241" s="88" t="str">
        <f>INVENTORY.CONTROL!D174</f>
        <v>x</v>
      </c>
      <c r="I241" s="91" t="s">
        <v>22</v>
      </c>
      <c r="J241" s="761" t="str">
        <f>INVENTORY.CONTROL!F168</f>
        <v>PRODUCE CONVERSIONS (review previous 2 weeks)</v>
      </c>
      <c r="K241" s="240" t="str">
        <f>INVENTORY.CONTROL!G168</f>
        <v>Missing 3 days in the month of November</v>
      </c>
      <c r="L241" s="86" t="str">
        <f>IF(AND(K241=F241, K241=D241, K241=C241), "", "x")</f>
        <v>x</v>
      </c>
      <c r="M241" s="177"/>
      <c r="N241" s="177"/>
      <c r="O241" s="177"/>
      <c r="P241" s="177"/>
      <c r="Q241" s="177"/>
      <c r="R241" s="177"/>
      <c r="S241" s="177"/>
      <c r="T241" s="177"/>
      <c r="U241" s="177"/>
      <c r="V241" s="177"/>
      <c r="W241" s="177"/>
      <c r="X241" s="177"/>
      <c r="Y241" s="177"/>
      <c r="Z241" s="177"/>
      <c r="AA241" s="177"/>
      <c r="AB241" s="177"/>
      <c r="AC241" s="177"/>
      <c r="AD241" s="177"/>
      <c r="AE241" s="177"/>
      <c r="AF241" s="177"/>
      <c r="AG241" s="177"/>
      <c r="AH241" s="177"/>
      <c r="AI241" s="177"/>
      <c r="AJ241" s="177"/>
      <c r="AK241" s="177"/>
      <c r="AL241" s="177"/>
      <c r="AM241" s="177"/>
      <c r="AN241" s="177"/>
      <c r="AO241" s="177"/>
      <c r="AP241" s="177"/>
      <c r="AQ241" s="177"/>
      <c r="AR241" s="177"/>
      <c r="AS241" s="177"/>
      <c r="AT241" s="177"/>
      <c r="AU241" s="177"/>
      <c r="AV241" s="177"/>
      <c r="AW241" s="177"/>
      <c r="AX241" s="177"/>
      <c r="AY241" s="177"/>
      <c r="AZ241" s="87"/>
      <c r="BA241" s="87"/>
      <c r="BB241" s="87"/>
      <c r="BC241" s="87"/>
      <c r="BD241" s="87"/>
    </row>
    <row r="242" spans="1:64" customHeight="1" ht="12.75" hidden="true">
      <c r="A242" s="238"/>
      <c r="B242" s="238"/>
      <c r="C242" s="238" t="b">
        <f>IF(D242&gt;D241,D242,FALSE)</f>
        <v/>
      </c>
      <c r="D242" s="238">
        <f>D241+E242</f>
        <v>18</v>
      </c>
      <c r="E242" s="238">
        <f>IF(H242="X",1,0)</f>
        <v>0</v>
      </c>
      <c r="F242" s="88">
        <v>19</v>
      </c>
      <c r="G242" s="88">
        <f>INVENTORY.CONTROL!C182</f>
        <v>6</v>
      </c>
      <c r="H242" s="88">
        <f>INVENTORY.CONTROL!D182</f>
        <v/>
      </c>
      <c r="I242" s="91" t="s">
        <v>22</v>
      </c>
      <c r="J242" s="761" t="str">
        <f>INVENTORY.CONTROL!F175</f>
        <v>DAMAGE PROCESS</v>
      </c>
      <c r="K242" s="240">
        <f>INVENTORY.CONTROL!G175</f>
        <v/>
      </c>
      <c r="L242" s="86" t="str">
        <f>IF(AND(K242=F242, K242=D242, K242=C242), "", "x")</f>
        <v>x</v>
      </c>
      <c r="M242" s="177"/>
      <c r="N242" s="177"/>
      <c r="O242" s="177"/>
      <c r="P242" s="177"/>
      <c r="Q242" s="177"/>
      <c r="R242" s="177"/>
      <c r="S242" s="177"/>
      <c r="T242" s="177"/>
      <c r="U242" s="177"/>
      <c r="V242" s="177"/>
      <c r="W242" s="177"/>
      <c r="X242" s="177"/>
      <c r="Y242" s="177"/>
      <c r="Z242" s="177"/>
      <c r="AA242" s="177"/>
      <c r="AB242" s="177"/>
      <c r="AC242" s="177"/>
      <c r="AD242" s="177"/>
      <c r="AE242" s="177"/>
      <c r="AF242" s="177"/>
      <c r="AG242" s="177"/>
      <c r="AH242" s="177"/>
      <c r="AI242" s="177"/>
      <c r="AJ242" s="177"/>
      <c r="AK242" s="177"/>
      <c r="AL242" s="177"/>
      <c r="AM242" s="177"/>
      <c r="AN242" s="177"/>
      <c r="AO242" s="177"/>
      <c r="AP242" s="177"/>
      <c r="AQ242" s="177"/>
      <c r="AR242" s="177"/>
      <c r="AS242" s="177"/>
      <c r="AT242" s="177"/>
      <c r="AU242" s="177"/>
      <c r="AV242" s="177"/>
      <c r="AW242" s="177"/>
      <c r="AX242" s="177"/>
      <c r="AY242" s="177"/>
      <c r="AZ242" s="87"/>
      <c r="BA242" s="87"/>
      <c r="BB242" s="87"/>
      <c r="BC242" s="87"/>
      <c r="BD242" s="87"/>
    </row>
    <row r="243" spans="1:64" customHeight="1" ht="12.75" hidden="true">
      <c r="A243" s="238"/>
      <c r="B243" s="238"/>
      <c r="C243" s="238" t="b">
        <f>IF(D243&gt;D242,D243,FALSE)</f>
        <v/>
      </c>
      <c r="D243" s="238">
        <f>D242+E243</f>
        <v>18</v>
      </c>
      <c r="E243" s="238">
        <f>IF(H243="X",1,0)</f>
        <v>0</v>
      </c>
      <c r="F243" s="88">
        <v>20</v>
      </c>
      <c r="G243" s="88">
        <f>INVENTORY.CONTROL!C188</f>
        <v>20</v>
      </c>
      <c r="H243" s="88">
        <f>INVENTORY.CONTROL!D188</f>
        <v/>
      </c>
      <c r="I243" s="91" t="s">
        <v>22</v>
      </c>
      <c r="J243" s="761" t="str">
        <f>INVENTORY.CONTROL!F183</f>
        <v>DAILY NEGATIVE RECEIVINGS</v>
      </c>
      <c r="K243" s="240">
        <f>INVENTORY.CONTROL!G183</f>
        <v/>
      </c>
      <c r="L243" s="86" t="str">
        <f>IF(AND(K243=F243, K243=D243, K243=C243), "", "x")</f>
        <v>x</v>
      </c>
      <c r="M243" s="177"/>
      <c r="N243" s="177"/>
      <c r="O243" s="177"/>
      <c r="P243" s="177"/>
      <c r="Q243" s="177"/>
      <c r="R243" s="177"/>
      <c r="S243" s="177"/>
      <c r="T243" s="177"/>
      <c r="U243" s="177"/>
      <c r="V243" s="177"/>
      <c r="W243" s="177"/>
      <c r="X243" s="177"/>
      <c r="Y243" s="177"/>
      <c r="Z243" s="177"/>
      <c r="AA243" s="177"/>
      <c r="AB243" s="177"/>
      <c r="AC243" s="177"/>
      <c r="AD243" s="177"/>
      <c r="AE243" s="177"/>
      <c r="AF243" s="177"/>
      <c r="AG243" s="177"/>
      <c r="AH243" s="177"/>
      <c r="AI243" s="177"/>
      <c r="AJ243" s="177"/>
      <c r="AK243" s="177"/>
      <c r="AL243" s="177"/>
      <c r="AM243" s="177"/>
      <c r="AN243" s="177"/>
      <c r="AO243" s="177"/>
      <c r="AP243" s="177"/>
      <c r="AQ243" s="177"/>
      <c r="AR243" s="177"/>
      <c r="AS243" s="177"/>
      <c r="AT243" s="177"/>
      <c r="AU243" s="177"/>
      <c r="AV243" s="177"/>
      <c r="AW243" s="177"/>
      <c r="AX243" s="177"/>
      <c r="AY243" s="177"/>
      <c r="AZ243" s="87"/>
      <c r="BA243" s="87"/>
      <c r="BB243" s="87"/>
      <c r="BC243" s="87"/>
      <c r="BD243" s="87"/>
    </row>
    <row r="244" spans="1:64" customHeight="1" ht="12.75" hidden="true">
      <c r="A244" s="238"/>
      <c r="B244" s="238"/>
      <c r="C244" s="238" t="b">
        <f>IF(D244&gt;D243,D244,FALSE)</f>
        <v/>
      </c>
      <c r="D244" s="238">
        <f>D243+E244</f>
        <v>18</v>
      </c>
      <c r="E244" s="238">
        <f>IF(H244="X",1,0)</f>
        <v>0</v>
      </c>
      <c r="F244" s="88">
        <v>21</v>
      </c>
      <c r="G244" s="88">
        <f>INVENTORY.CONTROL!C194</f>
        <v>10</v>
      </c>
      <c r="H244" s="88">
        <f>INVENTORY.CONTROL!D194</f>
        <v/>
      </c>
      <c r="I244" s="91" t="s">
        <v>22</v>
      </c>
      <c r="J244" s="761" t="str">
        <f>INVENTORY.CONTROL!F189</f>
        <v>STORE ITEM MOD REPORT (review 5; worked daily)</v>
      </c>
      <c r="K244" s="240">
        <f>INVENTORY.CONTROL!G189</f>
        <v/>
      </c>
      <c r="L244" s="86" t="str">
        <f>IF(AND(K244=F244, K244=D244, K244=C244), "", "x")</f>
        <v>x</v>
      </c>
      <c r="M244" s="177"/>
      <c r="N244" s="177"/>
      <c r="O244" s="177"/>
      <c r="P244" s="177"/>
      <c r="Q244" s="177"/>
      <c r="R244" s="177"/>
      <c r="S244" s="177"/>
      <c r="T244" s="177"/>
      <c r="U244" s="177"/>
      <c r="V244" s="177"/>
      <c r="W244" s="177"/>
      <c r="X244" s="177"/>
      <c r="Y244" s="177"/>
      <c r="Z244" s="177"/>
      <c r="AA244" s="177"/>
      <c r="AB244" s="177"/>
      <c r="AC244" s="177"/>
      <c r="AD244" s="177"/>
      <c r="AE244" s="177"/>
      <c r="AF244" s="177"/>
      <c r="AG244" s="177"/>
      <c r="AH244" s="177"/>
      <c r="AI244" s="177"/>
      <c r="AJ244" s="177"/>
      <c r="AK244" s="177"/>
      <c r="AL244" s="177"/>
      <c r="AM244" s="177"/>
      <c r="AN244" s="177"/>
      <c r="AO244" s="177"/>
      <c r="AP244" s="177"/>
      <c r="AQ244" s="177"/>
      <c r="AR244" s="177"/>
      <c r="AS244" s="177"/>
      <c r="AT244" s="177"/>
      <c r="AU244" s="177"/>
      <c r="AV244" s="177"/>
      <c r="AW244" s="177"/>
      <c r="AX244" s="177"/>
      <c r="AY244" s="177"/>
      <c r="AZ244" s="87"/>
      <c r="BA244" s="87"/>
      <c r="BB244" s="87"/>
      <c r="BC244" s="87"/>
      <c r="BD244" s="87"/>
    </row>
    <row r="245" spans="1:64" customHeight="1" ht="12.75" hidden="true">
      <c r="A245" s="238"/>
      <c r="B245" s="238"/>
      <c r="C245" s="238" t="b">
        <f>IF(D245&gt;D244,D245,FALSE)</f>
        <v/>
      </c>
      <c r="D245" s="238">
        <f>D244+E245</f>
        <v>18</v>
      </c>
      <c r="E245" s="238">
        <f>IF(H245="X",1,0)</f>
        <v>0</v>
      </c>
      <c r="F245" s="88">
        <v>22</v>
      </c>
      <c r="G245" s="88">
        <f>INVENTORY.CONTROL!C198</f>
        <v>10</v>
      </c>
      <c r="H245" s="88">
        <f>INVENTORY.CONTROL!D198</f>
        <v/>
      </c>
      <c r="I245" s="91" t="s">
        <v>22</v>
      </c>
      <c r="J245" s="761" t="str">
        <f>INVENTORY.CONTROL!F195</f>
        <v>ABNORMAL PROFIT REPORT (review 5; worked daily)</v>
      </c>
      <c r="K245" s="240">
        <f>INVENTORY.CONTROL!G195</f>
        <v/>
      </c>
      <c r="L245" s="86" t="str">
        <f>IF(AND(K245=F245, K245=D245, K245=C245), "", "x")</f>
        <v>x</v>
      </c>
      <c r="M245" s="177"/>
      <c r="N245" s="177"/>
      <c r="O245" s="177"/>
      <c r="P245" s="177"/>
      <c r="Q245" s="177"/>
      <c r="R245" s="177"/>
      <c r="S245" s="177"/>
      <c r="T245" s="177"/>
      <c r="U245" s="177"/>
      <c r="V245" s="177"/>
      <c r="W245" s="177"/>
      <c r="X245" s="177"/>
      <c r="Y245" s="177"/>
      <c r="Z245" s="177"/>
      <c r="AA245" s="177"/>
      <c r="AB245" s="177"/>
      <c r="AC245" s="177"/>
      <c r="AD245" s="177"/>
      <c r="AE245" s="177"/>
      <c r="AF245" s="177"/>
      <c r="AG245" s="177"/>
      <c r="AH245" s="177"/>
      <c r="AI245" s="177"/>
      <c r="AJ245" s="177"/>
      <c r="AK245" s="177"/>
      <c r="AL245" s="177"/>
      <c r="AM245" s="177"/>
      <c r="AN245" s="177"/>
      <c r="AO245" s="177"/>
      <c r="AP245" s="177"/>
      <c r="AQ245" s="177"/>
      <c r="AR245" s="177"/>
      <c r="AS245" s="177"/>
      <c r="AT245" s="177"/>
      <c r="AU245" s="177"/>
      <c r="AV245" s="177"/>
      <c r="AW245" s="177"/>
      <c r="AX245" s="177"/>
      <c r="AY245" s="177"/>
      <c r="AZ245" s="87"/>
      <c r="BA245" s="87"/>
      <c r="BB245" s="87"/>
      <c r="BC245" s="87"/>
      <c r="BD245" s="87"/>
    </row>
    <row r="246" spans="1:64" customHeight="1" ht="12.75" hidden="true">
      <c r="A246" s="238"/>
      <c r="B246" s="238"/>
      <c r="C246" s="238" t="b">
        <f>IF(D246&gt;D245,D246,FALSE)</f>
        <v/>
      </c>
      <c r="D246" s="238">
        <f>D245+E246</f>
        <v>18</v>
      </c>
      <c r="E246" s="238">
        <f>IF(H246="X",1,0)</f>
        <v>0</v>
      </c>
      <c r="F246" s="88">
        <v>23</v>
      </c>
      <c r="G246" s="88">
        <f>INVENTORY.CONTROL!C205</f>
        <v>10</v>
      </c>
      <c r="H246" s="88">
        <f>INVENTORY.CONTROL!D205</f>
        <v/>
      </c>
      <c r="I246" s="91" t="s">
        <v>22</v>
      </c>
      <c r="J246" s="761" t="str">
        <f>INVENTORY.CONTROL!F199</f>
        <v>ABNORMAL SELLING MARGIN REPORT (review 5; worked daily)</v>
      </c>
      <c r="K246" s="240">
        <f>INVENTORY.CONTROL!G199</f>
        <v/>
      </c>
      <c r="L246" s="86" t="str">
        <f>IF(AND(K246=F246, K246=D246, K246=C246), "", "x")</f>
        <v>x</v>
      </c>
      <c r="M246" s="177"/>
      <c r="N246" s="177"/>
      <c r="O246" s="177"/>
      <c r="P246" s="177"/>
      <c r="Q246" s="177"/>
      <c r="R246" s="177"/>
      <c r="S246" s="177"/>
      <c r="T246" s="177"/>
      <c r="U246" s="177"/>
      <c r="V246" s="177"/>
      <c r="W246" s="177"/>
      <c r="X246" s="177"/>
      <c r="Y246" s="177"/>
      <c r="Z246" s="177"/>
      <c r="AA246" s="177"/>
      <c r="AB246" s="177"/>
      <c r="AC246" s="177"/>
      <c r="AD246" s="177"/>
      <c r="AE246" s="177"/>
      <c r="AF246" s="177"/>
      <c r="AG246" s="177"/>
      <c r="AH246" s="177"/>
      <c r="AI246" s="177"/>
      <c r="AJ246" s="177"/>
      <c r="AK246" s="177"/>
      <c r="AL246" s="177"/>
      <c r="AM246" s="177"/>
      <c r="AN246" s="177"/>
      <c r="AO246" s="177"/>
      <c r="AP246" s="177"/>
      <c r="AQ246" s="177"/>
      <c r="AR246" s="177"/>
      <c r="AS246" s="177"/>
      <c r="AT246" s="177"/>
      <c r="AU246" s="177"/>
      <c r="AV246" s="177"/>
      <c r="AW246" s="177"/>
      <c r="AX246" s="177"/>
      <c r="AY246" s="177"/>
      <c r="AZ246" s="87"/>
      <c r="BA246" s="87"/>
      <c r="BB246" s="87"/>
      <c r="BC246" s="87"/>
      <c r="BD246" s="87"/>
    </row>
    <row r="247" spans="1:64" customHeight="1" ht="12.75" hidden="true">
      <c r="A247" s="238"/>
      <c r="B247" s="238"/>
      <c r="C247" s="238" t="b">
        <f>IF(D247&gt;D246,D247,FALSE)</f>
        <v/>
      </c>
      <c r="D247" s="238">
        <f>D246+E247</f>
        <v>18</v>
      </c>
      <c r="E247" s="238">
        <f>IF(H247="X",1,0)</f>
        <v>0</v>
      </c>
      <c r="F247" s="88">
        <v>24</v>
      </c>
      <c r="G247" s="88">
        <f>INVENTORY.CONTROL!C211</f>
        <v>10</v>
      </c>
      <c r="H247" s="88">
        <f>INVENTORY.CONTROL!D211</f>
        <v/>
      </c>
      <c r="I247" s="91" t="s">
        <v>22</v>
      </c>
      <c r="J247" s="761" t="str">
        <f>INVENTORY.CONTROL!F206</f>
        <v>ABNORMAL RECEIVING MARGIN REPORT (review 5; worked daily)</v>
      </c>
      <c r="K247" s="240">
        <f>INVENTORY.CONTROL!G206</f>
        <v/>
      </c>
      <c r="L247" s="86" t="str">
        <f>IF(AND(K247=F247, K247=D247, K247=C247), "", "x")</f>
        <v>x</v>
      </c>
      <c r="M247" s="177"/>
      <c r="N247" s="177"/>
      <c r="O247" s="177"/>
      <c r="P247" s="177"/>
      <c r="Q247" s="177"/>
      <c r="R247" s="177"/>
      <c r="S247" s="177"/>
      <c r="T247" s="177"/>
      <c r="U247" s="177"/>
      <c r="V247" s="177"/>
      <c r="W247" s="177"/>
      <c r="X247" s="177"/>
      <c r="Y247" s="177"/>
      <c r="Z247" s="177"/>
      <c r="AA247" s="177"/>
      <c r="AB247" s="177"/>
      <c r="AC247" s="177"/>
      <c r="AD247" s="177"/>
      <c r="AE247" s="177"/>
      <c r="AF247" s="177"/>
      <c r="AG247" s="177"/>
      <c r="AH247" s="177"/>
      <c r="AI247" s="177"/>
      <c r="AJ247" s="177"/>
      <c r="AK247" s="177"/>
      <c r="AL247" s="177"/>
      <c r="AM247" s="177"/>
      <c r="AN247" s="177"/>
      <c r="AO247" s="177"/>
      <c r="AP247" s="177"/>
      <c r="AQ247" s="177"/>
      <c r="AR247" s="177"/>
      <c r="AS247" s="177"/>
      <c r="AT247" s="177"/>
      <c r="AU247" s="177"/>
      <c r="AV247" s="177"/>
      <c r="AW247" s="177"/>
      <c r="AX247" s="177"/>
      <c r="AY247" s="177"/>
      <c r="AZ247" s="87"/>
      <c r="BA247" s="87"/>
      <c r="BB247" s="87"/>
      <c r="BC247" s="87"/>
      <c r="BD247" s="87"/>
    </row>
    <row r="248" spans="1:64" customHeight="1" ht="12.75" hidden="true">
      <c r="A248" s="238"/>
      <c r="B248" s="238"/>
      <c r="C248" s="238" t="b">
        <f>IF(D248&gt;D247,D248,FALSE)</f>
        <v/>
      </c>
      <c r="D248" s="238">
        <f>D247+E248</f>
        <v>18</v>
      </c>
      <c r="E248" s="238">
        <f>IF(H248="X",1,0)</f>
        <v>0</v>
      </c>
      <c r="F248" s="88">
        <v>25</v>
      </c>
      <c r="G248" s="88">
        <f>INVENTORY.CONTROL!C219</f>
        <v>4</v>
      </c>
      <c r="H248" s="88">
        <f>INVENTORY.CONTROL!D219</f>
        <v/>
      </c>
      <c r="I248" s="91" t="s">
        <v>22</v>
      </c>
      <c r="J248" s="761" t="str">
        <f>INVENTORY.CONTROL!F214</f>
        <v>CORPORATE PRICE COMPARISON REPORT (review 5; worked M-F)</v>
      </c>
      <c r="K248" s="240">
        <f>INVENTORY.CONTROL!G214</f>
        <v/>
      </c>
      <c r="L248" s="86" t="str">
        <f>IF(AND(K248=F248, K248=D248, K248=C248), "", "x")</f>
        <v>x</v>
      </c>
      <c r="M248" s="177"/>
      <c r="N248" s="177"/>
      <c r="O248" s="177"/>
      <c r="P248" s="177"/>
      <c r="Q248" s="177"/>
      <c r="R248" s="177"/>
      <c r="S248" s="177"/>
      <c r="T248" s="177"/>
      <c r="U248" s="177"/>
      <c r="V248" s="177"/>
      <c r="W248" s="177"/>
      <c r="X248" s="177"/>
      <c r="Y248" s="177"/>
      <c r="Z248" s="177"/>
      <c r="AA248" s="177"/>
      <c r="AB248" s="177"/>
      <c r="AC248" s="177"/>
      <c r="AD248" s="177"/>
      <c r="AE248" s="177"/>
      <c r="AF248" s="177"/>
      <c r="AG248" s="177"/>
      <c r="AH248" s="177"/>
      <c r="AI248" s="177"/>
      <c r="AJ248" s="177"/>
      <c r="AK248" s="177"/>
      <c r="AL248" s="177"/>
      <c r="AM248" s="177"/>
      <c r="AN248" s="177"/>
      <c r="AO248" s="177"/>
      <c r="AP248" s="177"/>
      <c r="AQ248" s="177"/>
      <c r="AR248" s="177"/>
      <c r="AS248" s="177"/>
      <c r="AT248" s="177"/>
      <c r="AU248" s="177"/>
      <c r="AV248" s="177"/>
      <c r="AW248" s="177"/>
      <c r="AX248" s="177"/>
      <c r="AY248" s="177"/>
      <c r="AZ248" s="87"/>
      <c r="BA248" s="87"/>
      <c r="BB248" s="87"/>
      <c r="BC248" s="87"/>
      <c r="BD248" s="87"/>
    </row>
    <row r="249" spans="1:64" customHeight="1" ht="12.75" hidden="true">
      <c r="A249" s="238"/>
      <c r="B249" s="238"/>
      <c r="C249" s="238" t="b">
        <f>IF(D249&gt;D248,D249,FALSE)</f>
        <v/>
      </c>
      <c r="D249" s="238">
        <f>D248+E249</f>
        <v>18</v>
      </c>
      <c r="E249" s="238">
        <f>IF(H249="X",1,0)</f>
        <v>0</v>
      </c>
      <c r="F249" s="88">
        <v>26</v>
      </c>
      <c r="G249" s="88">
        <f>INVENTORY.CONTROL!C225</f>
        <v>6</v>
      </c>
      <c r="H249" s="88">
        <f>INVENTORY.CONTROL!D225</f>
        <v/>
      </c>
      <c r="I249" s="91" t="s">
        <v>22</v>
      </c>
      <c r="J249" s="761" t="str">
        <f>INVENTORY.CONTROL!F220</f>
        <v>PRE-AD REPORT (review current sales flyer)</v>
      </c>
      <c r="K249" s="240">
        <f>INVENTORY.CONTROL!G220</f>
        <v/>
      </c>
      <c r="L249" s="86" t="str">
        <f>IF(AND(K249=F249, K249=D249, K249=C249), "", "x")</f>
        <v>x</v>
      </c>
      <c r="M249" s="177"/>
      <c r="N249" s="177"/>
      <c r="O249" s="177"/>
      <c r="P249" s="177"/>
      <c r="Q249" s="177"/>
      <c r="R249" s="177"/>
      <c r="S249" s="177"/>
      <c r="T249" s="177"/>
      <c r="U249" s="177"/>
      <c r="V249" s="177"/>
      <c r="W249" s="177"/>
      <c r="X249" s="177"/>
      <c r="Y249" s="177"/>
      <c r="Z249" s="177"/>
      <c r="AA249" s="177"/>
      <c r="AB249" s="177"/>
      <c r="AC249" s="177"/>
      <c r="AD249" s="177"/>
      <c r="AE249" s="177"/>
      <c r="AF249" s="177"/>
      <c r="AG249" s="177"/>
      <c r="AH249" s="177"/>
      <c r="AI249" s="177"/>
      <c r="AJ249" s="177"/>
      <c r="AK249" s="177"/>
      <c r="AL249" s="177"/>
      <c r="AM249" s="177"/>
      <c r="AN249" s="177"/>
      <c r="AO249" s="177"/>
      <c r="AP249" s="177"/>
      <c r="AQ249" s="177"/>
      <c r="AR249" s="177"/>
      <c r="AS249" s="177"/>
      <c r="AT249" s="177"/>
      <c r="AU249" s="177"/>
      <c r="AV249" s="177"/>
      <c r="AW249" s="177"/>
      <c r="AX249" s="177"/>
      <c r="AY249" s="177"/>
      <c r="AZ249" s="87"/>
      <c r="BA249" s="87"/>
      <c r="BB249" s="87"/>
      <c r="BC249" s="87"/>
      <c r="BD249" s="87"/>
    </row>
    <row r="250" spans="1:64" customHeight="1" ht="12.75" hidden="true">
      <c r="A250" s="238"/>
      <c r="B250" s="238"/>
      <c r="C250" s="238" t="b">
        <f>IF(D250&gt;D249,D250,FALSE)</f>
        <v/>
      </c>
      <c r="D250" s="238">
        <f>D249+E250</f>
        <v>18</v>
      </c>
      <c r="E250" s="238">
        <f>IF(H250="X",1,0)</f>
        <v>0</v>
      </c>
      <c r="F250" s="88">
        <v>27</v>
      </c>
      <c r="G250" s="88">
        <f>INVENTORY.CONTROL!C229</f>
        <v>6</v>
      </c>
      <c r="H250" s="88">
        <f>INVENTORY.CONTROL!D229</f>
        <v/>
      </c>
      <c r="I250" s="91" t="s">
        <v>22</v>
      </c>
      <c r="J250" s="761" t="str">
        <f>INVENTORY.CONTROL!F226</f>
        <v>ITEMS ON SALE REPORT (review current sales flyer)</v>
      </c>
      <c r="K250" s="240">
        <f>INVENTORY.CONTROL!G226</f>
        <v/>
      </c>
      <c r="L250" s="86" t="str">
        <f>IF(AND(K250=F250, K250=D250, K250=C250), "", "x")</f>
        <v>x</v>
      </c>
      <c r="M250" s="177"/>
      <c r="N250" s="177"/>
      <c r="O250" s="177"/>
      <c r="P250" s="177"/>
      <c r="Q250" s="177"/>
      <c r="R250" s="177"/>
      <c r="S250" s="177"/>
      <c r="T250" s="177"/>
      <c r="U250" s="177"/>
      <c r="V250" s="177"/>
      <c r="W250" s="177"/>
      <c r="X250" s="177"/>
      <c r="Y250" s="177"/>
      <c r="Z250" s="177"/>
      <c r="AA250" s="177"/>
      <c r="AB250" s="177"/>
      <c r="AC250" s="177"/>
      <c r="AD250" s="177"/>
      <c r="AE250" s="177"/>
      <c r="AF250" s="177"/>
      <c r="AG250" s="177"/>
      <c r="AH250" s="177"/>
      <c r="AI250" s="177"/>
      <c r="AJ250" s="177"/>
      <c r="AK250" s="177"/>
      <c r="AL250" s="177"/>
      <c r="AM250" s="177"/>
      <c r="AN250" s="177"/>
      <c r="AO250" s="177"/>
      <c r="AP250" s="177"/>
      <c r="AQ250" s="177"/>
      <c r="AR250" s="177"/>
      <c r="AS250" s="177"/>
      <c r="AT250" s="177"/>
      <c r="AU250" s="177"/>
      <c r="AV250" s="177"/>
      <c r="AW250" s="177"/>
      <c r="AX250" s="177"/>
      <c r="AY250" s="177"/>
      <c r="AZ250" s="87"/>
      <c r="BA250" s="87"/>
      <c r="BB250" s="87"/>
      <c r="BC250" s="87"/>
      <c r="BD250" s="87"/>
    </row>
    <row r="251" spans="1:64" customHeight="1" ht="12.75" hidden="true">
      <c r="A251" s="238"/>
      <c r="B251" s="238"/>
      <c r="C251" s="238" t="b">
        <f>IF(D251&gt;D250,D251,FALSE)</f>
        <v/>
      </c>
      <c r="D251" s="238">
        <f>D250+E251</f>
        <v>18</v>
      </c>
      <c r="E251" s="238">
        <f>IF(H251="X",1,0)</f>
        <v>0</v>
      </c>
      <c r="F251" s="88">
        <v>28</v>
      </c>
      <c r="G251" s="88">
        <f>INVENTORY.CONTROL!C235</f>
        <v>15</v>
      </c>
      <c r="H251" s="88">
        <f>INVENTORY.CONTROL!D235</f>
        <v/>
      </c>
      <c r="I251" s="91" t="s">
        <v>22</v>
      </c>
      <c r="J251" s="761" t="str">
        <f>INVENTORY.CONTROL!F230</f>
        <v>MIS-MATCH IBT REPORT</v>
      </c>
      <c r="K251" s="240">
        <f>INVENTORY.CONTROL!G230</f>
        <v/>
      </c>
      <c r="L251" s="86" t="str">
        <f>IF(AND(K251=F251, K251=D251, K251=C251), "", "x")</f>
        <v>x</v>
      </c>
      <c r="M251" s="177"/>
      <c r="N251" s="177"/>
      <c r="O251" s="177"/>
      <c r="P251" s="177"/>
      <c r="Q251" s="177"/>
      <c r="R251" s="177"/>
      <c r="S251" s="177"/>
      <c r="T251" s="177"/>
      <c r="U251" s="177"/>
      <c r="V251" s="177"/>
      <c r="W251" s="177"/>
      <c r="X251" s="177"/>
      <c r="Y251" s="177"/>
      <c r="Z251" s="177"/>
      <c r="AA251" s="177"/>
      <c r="AB251" s="177"/>
      <c r="AC251" s="177"/>
      <c r="AD251" s="177"/>
      <c r="AE251" s="177"/>
      <c r="AF251" s="177"/>
      <c r="AG251" s="177"/>
      <c r="AH251" s="177"/>
      <c r="AI251" s="177"/>
      <c r="AJ251" s="177"/>
      <c r="AK251" s="177"/>
      <c r="AL251" s="177"/>
      <c r="AM251" s="177"/>
      <c r="AN251" s="177"/>
      <c r="AO251" s="177"/>
      <c r="AP251" s="177"/>
      <c r="AQ251" s="177"/>
      <c r="AR251" s="177"/>
      <c r="AS251" s="177"/>
      <c r="AT251" s="177"/>
      <c r="AU251" s="177"/>
      <c r="AV251" s="177"/>
      <c r="AW251" s="177"/>
      <c r="AX251" s="177"/>
      <c r="AY251" s="177"/>
      <c r="AZ251" s="87"/>
      <c r="BA251" s="87"/>
      <c r="BB251" s="87"/>
      <c r="BC251" s="87"/>
      <c r="BD251" s="87"/>
    </row>
    <row r="252" spans="1:64" customHeight="1" ht="12.75" hidden="true">
      <c r="A252" s="238"/>
      <c r="B252" s="238"/>
      <c r="C252" s="238" t="b">
        <f>IF(D252&gt;D251,D252,FALSE)</f>
        <v/>
      </c>
      <c r="D252" s="238">
        <f>D251+E252</f>
        <v>18</v>
      </c>
      <c r="E252" s="238">
        <f>IF(H252="X",1,0)</f>
        <v>0</v>
      </c>
      <c r="F252" s="88">
        <v>29</v>
      </c>
      <c r="G252" s="88">
        <f>INVENTORY.CONTROL!C240</f>
        <v>8</v>
      </c>
      <c r="H252" s="88">
        <f>INVENTORY.CONTROL!D240</f>
        <v/>
      </c>
      <c r="I252" s="91" t="s">
        <v>22</v>
      </c>
      <c r="J252" s="761" t="str">
        <f>INVENTORY.CONTROL!F236</f>
        <v>THEO (review previous 2 months)</v>
      </c>
      <c r="K252" s="240">
        <f>INVENTORY.CONTROL!G236</f>
        <v/>
      </c>
      <c r="L252" s="86" t="str">
        <f>IF(AND(K252=F252, K252=D252, K252=C252), "", "x")</f>
        <v>x</v>
      </c>
      <c r="M252" s="177"/>
      <c r="N252" s="177"/>
      <c r="O252" s="177"/>
      <c r="P252" s="177"/>
      <c r="Q252" s="177"/>
      <c r="R252" s="177"/>
      <c r="S252" s="177"/>
      <c r="T252" s="177"/>
      <c r="U252" s="177"/>
      <c r="V252" s="177"/>
      <c r="W252" s="177"/>
      <c r="X252" s="177"/>
      <c r="Y252" s="177"/>
      <c r="Z252" s="177"/>
      <c r="AA252" s="177"/>
      <c r="AB252" s="177"/>
      <c r="AC252" s="177"/>
      <c r="AD252" s="177"/>
      <c r="AE252" s="177"/>
      <c r="AF252" s="177"/>
      <c r="AG252" s="177"/>
      <c r="AH252" s="177"/>
      <c r="AI252" s="177"/>
      <c r="AJ252" s="177"/>
      <c r="AK252" s="177"/>
      <c r="AL252" s="177"/>
      <c r="AM252" s="177"/>
      <c r="AN252" s="177"/>
      <c r="AO252" s="177"/>
      <c r="AP252" s="177"/>
      <c r="AQ252" s="177"/>
      <c r="AR252" s="177"/>
      <c r="AS252" s="177"/>
      <c r="AT252" s="177"/>
      <c r="AU252" s="177"/>
      <c r="AV252" s="177"/>
      <c r="AW252" s="177"/>
      <c r="AX252" s="177"/>
      <c r="AY252" s="177"/>
      <c r="AZ252" s="87"/>
      <c r="BA252" s="87"/>
      <c r="BB252" s="87"/>
      <c r="BC252" s="87"/>
      <c r="BD252" s="87"/>
    </row>
    <row r="253" spans="1:64" customHeight="1" ht="12.75" hidden="true">
      <c r="A253" s="238"/>
      <c r="B253" s="238"/>
      <c r="C253" s="238" t="b">
        <f>IF(D253&gt;D252,D253,FALSE)</f>
        <v/>
      </c>
      <c r="D253" s="238">
        <f>D252+E253</f>
        <v>18</v>
      </c>
      <c r="E253" s="238">
        <f>IF(H253="X",1,0)</f>
        <v>0</v>
      </c>
      <c r="F253" s="88">
        <v>30</v>
      </c>
      <c r="G253" s="88">
        <f>INVENTORY.CONTROL!C244</f>
        <v>8</v>
      </c>
      <c r="H253" s="88">
        <f>INVENTORY.CONTROL!D244</f>
        <v/>
      </c>
      <c r="I253" s="91" t="s">
        <v>22</v>
      </c>
      <c r="J253" s="761" t="str">
        <f>INVENTORY.CONTROL!F241</f>
        <v>CUMULATIVE DIFFERENCES</v>
      </c>
      <c r="K253" s="240">
        <f>INVENTORY.CONTROL!G241</f>
        <v/>
      </c>
      <c r="L253" s="86" t="str">
        <f>IF(AND(K253=F253, K253=D253, K253=C253), "", "x")</f>
        <v>x</v>
      </c>
      <c r="M253" s="177"/>
      <c r="N253" s="177"/>
      <c r="O253" s="177"/>
      <c r="P253" s="177"/>
      <c r="Q253" s="177"/>
      <c r="R253" s="177"/>
      <c r="S253" s="177"/>
      <c r="T253" s="177"/>
      <c r="U253" s="177"/>
      <c r="V253" s="177"/>
      <c r="W253" s="177"/>
      <c r="X253" s="177"/>
      <c r="Y253" s="177"/>
      <c r="Z253" s="177"/>
      <c r="AA253" s="177"/>
      <c r="AB253" s="177"/>
      <c r="AC253" s="177"/>
      <c r="AD253" s="177"/>
      <c r="AE253" s="177"/>
      <c r="AF253" s="177"/>
      <c r="AG253" s="177"/>
      <c r="AH253" s="177"/>
      <c r="AI253" s="177"/>
      <c r="AJ253" s="177"/>
      <c r="AK253" s="177"/>
      <c r="AL253" s="177"/>
      <c r="AM253" s="177"/>
      <c r="AN253" s="177"/>
      <c r="AO253" s="177"/>
      <c r="AP253" s="177"/>
      <c r="AQ253" s="177"/>
      <c r="AR253" s="177"/>
      <c r="AS253" s="177"/>
      <c r="AT253" s="177"/>
      <c r="AU253" s="177"/>
      <c r="AV253" s="177"/>
      <c r="AW253" s="177"/>
      <c r="AX253" s="177"/>
      <c r="AY253" s="177"/>
      <c r="AZ253" s="87"/>
      <c r="BA253" s="87"/>
      <c r="BB253" s="87"/>
      <c r="BC253" s="87"/>
      <c r="BD253" s="87"/>
    </row>
    <row r="254" spans="1:64" customHeight="1" ht="12.75" hidden="true">
      <c r="A254" s="238"/>
      <c r="B254" s="238"/>
      <c r="C254" s="238" t="b">
        <f>IF(D254&gt;D253,D254,FALSE)</f>
        <v/>
      </c>
      <c r="D254" s="238">
        <f>D253+E254</f>
        <v>18</v>
      </c>
      <c r="E254" s="238">
        <f>IF(H254="X",1,0)</f>
        <v>0</v>
      </c>
      <c r="F254" s="88">
        <v>31</v>
      </c>
      <c r="G254" s="88">
        <f>INVENTORY.CONTROL!C252</f>
        <v>40</v>
      </c>
      <c r="H254" s="88">
        <f>INVENTORY.CONTROL!D252</f>
        <v/>
      </c>
      <c r="I254" s="91" t="s">
        <v>22</v>
      </c>
      <c r="J254" s="761" t="str">
        <f>INVENTORY.CONTROL!F245</f>
        <v>AP Shrink</v>
      </c>
      <c r="K254" s="240">
        <f>INVENTORY.CONTROL!G245</f>
        <v/>
      </c>
      <c r="L254" s="86" t="str">
        <f>IF(AND(K254=F254, K254=D254, K254=C254), "", "x")</f>
        <v>x</v>
      </c>
      <c r="M254" s="177"/>
      <c r="N254" s="177"/>
      <c r="O254" s="177"/>
      <c r="P254" s="177"/>
      <c r="Q254" s="177"/>
      <c r="R254" s="177"/>
      <c r="S254" s="177"/>
      <c r="T254" s="177"/>
      <c r="U254" s="177"/>
      <c r="V254" s="177"/>
      <c r="W254" s="177"/>
      <c r="X254" s="177"/>
      <c r="Y254" s="177"/>
      <c r="Z254" s="177"/>
      <c r="AA254" s="177"/>
      <c r="AB254" s="177"/>
      <c r="AC254" s="177"/>
      <c r="AD254" s="177"/>
      <c r="AE254" s="177"/>
      <c r="AF254" s="177"/>
      <c r="AG254" s="177"/>
      <c r="AH254" s="177"/>
      <c r="AI254" s="177"/>
      <c r="AJ254" s="177"/>
      <c r="AK254" s="177"/>
      <c r="AL254" s="177"/>
      <c r="AM254" s="177"/>
      <c r="AN254" s="177"/>
      <c r="AO254" s="177"/>
      <c r="AP254" s="177"/>
      <c r="AQ254" s="177"/>
      <c r="AR254" s="177"/>
      <c r="AS254" s="177"/>
      <c r="AT254" s="177"/>
      <c r="AU254" s="177"/>
      <c r="AV254" s="177"/>
      <c r="AW254" s="177"/>
      <c r="AX254" s="177"/>
      <c r="AY254" s="177"/>
      <c r="AZ254" s="87"/>
      <c r="BA254" s="87"/>
      <c r="BB254" s="87"/>
      <c r="BC254" s="87"/>
      <c r="BD254" s="87"/>
    </row>
    <row r="255" spans="1:64" customHeight="1" ht="12.75" hidden="true">
      <c r="A255" s="238"/>
      <c r="B255" s="238"/>
      <c r="C255" s="238" t="b">
        <f>IF(D255&gt;D254,D255,FALSE)</f>
        <v/>
      </c>
      <c r="D255" s="238">
        <f>D254+E255</f>
        <v>18</v>
      </c>
      <c r="E255" s="238">
        <f>IF(H255="X",1,0)</f>
        <v>0</v>
      </c>
      <c r="F255" s="88">
        <v>32</v>
      </c>
      <c r="G255" s="88">
        <f>INVENTORY.CONTROL!C255</f>
        <v>15</v>
      </c>
      <c r="H255" s="88">
        <f>INVENTORY.CONTROL!D255</f>
        <v/>
      </c>
      <c r="I255" s="91" t="s">
        <v>22</v>
      </c>
      <c r="J255" s="761" t="str">
        <f>INVENTORY.CONTROL!F253</f>
        <v>JSS COUPON ISSUED REPORT (RD only)</v>
      </c>
      <c r="K255" s="240">
        <f>INVENTORY.CONTROL!G253</f>
        <v/>
      </c>
      <c r="L255" s="86" t="str">
        <f>IF(AND(K255=F255, K255=D255, K255=C255), "", "x")</f>
        <v>x</v>
      </c>
      <c r="M255" s="177"/>
      <c r="N255" s="177"/>
      <c r="O255" s="177"/>
      <c r="P255" s="177"/>
      <c r="Q255" s="177"/>
      <c r="R255" s="177"/>
      <c r="S255" s="177"/>
      <c r="T255" s="177"/>
      <c r="U255" s="177"/>
      <c r="V255" s="177"/>
      <c r="W255" s="177"/>
      <c r="X255" s="177"/>
      <c r="Y255" s="177"/>
      <c r="Z255" s="177"/>
      <c r="AA255" s="177"/>
      <c r="AB255" s="177"/>
      <c r="AC255" s="177"/>
      <c r="AD255" s="177"/>
      <c r="AE255" s="177"/>
      <c r="AF255" s="177"/>
      <c r="AG255" s="177"/>
      <c r="AH255" s="177"/>
      <c r="AI255" s="177"/>
      <c r="AJ255" s="177"/>
      <c r="AK255" s="177"/>
      <c r="AL255" s="177"/>
      <c r="AM255" s="177"/>
      <c r="AN255" s="177"/>
      <c r="AO255" s="177"/>
      <c r="AP255" s="177"/>
      <c r="AQ255" s="177"/>
      <c r="AR255" s="177"/>
      <c r="AS255" s="177"/>
      <c r="AT255" s="177"/>
      <c r="AU255" s="177"/>
      <c r="AV255" s="177"/>
      <c r="AW255" s="177"/>
      <c r="AX255" s="177"/>
      <c r="AY255" s="177"/>
      <c r="AZ255" s="87"/>
      <c r="BA255" s="87"/>
      <c r="BB255" s="87"/>
      <c r="BC255" s="87"/>
      <c r="BD255" s="87"/>
    </row>
    <row r="256" spans="1:64" customHeight="1" ht="12.75" hidden="true">
      <c r="A256" s="238"/>
      <c r="B256" s="238"/>
      <c r="C256" s="238" t="b">
        <f>IF(D256&gt;D255,D256,FALSE)</f>
        <v/>
      </c>
      <c r="D256" s="238">
        <f>D255+E256</f>
        <v>18</v>
      </c>
      <c r="E256" s="238">
        <f>IF(H256="X",1,0)</f>
        <v>0</v>
      </c>
      <c r="F256" s="88">
        <v>33</v>
      </c>
      <c r="G256" s="88">
        <f>INVENTORY.CONTROL!C301</f>
        <v>6</v>
      </c>
      <c r="H256" s="88">
        <f>INVENTORY.CONTROL!D301</f>
        <v/>
      </c>
      <c r="I256" s="91" t="s">
        <v>22</v>
      </c>
      <c r="J256" s="761" t="str">
        <f>INVENTORY.CONTROL!F272</f>
        <v>CHEP RECONCILIATION</v>
      </c>
      <c r="K256" s="240">
        <f>INVENTORY.CONTROL!G272</f>
        <v/>
      </c>
      <c r="L256" s="86" t="str">
        <f>IF(AND(K256=F256, K256=D256, K256=C256), "", "x")</f>
        <v>x</v>
      </c>
      <c r="M256" s="177"/>
      <c r="N256" s="177"/>
      <c r="O256" s="177"/>
      <c r="P256" s="177"/>
      <c r="Q256" s="177"/>
      <c r="R256" s="177"/>
      <c r="S256" s="177"/>
      <c r="T256" s="177"/>
      <c r="U256" s="177"/>
      <c r="V256" s="177"/>
      <c r="W256" s="177"/>
      <c r="X256" s="177"/>
      <c r="Y256" s="177"/>
      <c r="Z256" s="177"/>
      <c r="AA256" s="177"/>
      <c r="AB256" s="177"/>
      <c r="AC256" s="177"/>
      <c r="AD256" s="177"/>
      <c r="AE256" s="177"/>
      <c r="AF256" s="177"/>
      <c r="AG256" s="177"/>
      <c r="AH256" s="177"/>
      <c r="AI256" s="177"/>
      <c r="AJ256" s="177"/>
      <c r="AK256" s="177"/>
      <c r="AL256" s="177"/>
      <c r="AM256" s="177"/>
      <c r="AN256" s="177"/>
      <c r="AO256" s="177"/>
      <c r="AP256" s="177"/>
      <c r="AQ256" s="177"/>
      <c r="AR256" s="177"/>
      <c r="AS256" s="177"/>
      <c r="AT256" s="177"/>
      <c r="AU256" s="177"/>
      <c r="AV256" s="177"/>
      <c r="AW256" s="177"/>
      <c r="AX256" s="177"/>
      <c r="AY256" s="177"/>
      <c r="AZ256" s="87"/>
      <c r="BA256" s="87"/>
      <c r="BB256" s="87"/>
      <c r="BC256" s="87"/>
      <c r="BD256" s="87"/>
    </row>
    <row r="257" spans="1:64" customHeight="1" ht="12.75" hidden="true">
      <c r="A257" s="238"/>
      <c r="B257" s="238"/>
      <c r="C257" s="238" t="b">
        <f>IF(D257&gt;D256,D257,FALSE)</f>
        <v/>
      </c>
      <c r="D257" s="238">
        <f>D256+E257</f>
        <v>18</v>
      </c>
      <c r="E257" s="238">
        <f>IF(H257="X",1,0)</f>
        <v>0</v>
      </c>
      <c r="F257" s="88">
        <v>34</v>
      </c>
      <c r="G257" s="88">
        <f>INVENTORY.CONTROL!C304</f>
        <v>10</v>
      </c>
      <c r="H257" s="88">
        <f>INVENTORY.CONTROL!D304</f>
        <v/>
      </c>
      <c r="I257" s="91" t="s">
        <v>22</v>
      </c>
      <c r="J257" s="761" t="str">
        <f>INVENTORY.CONTROL!F302</f>
        <v>FILE ORGANIZATION</v>
      </c>
      <c r="K257" s="240">
        <f>INVENTORY.CONTROL!G302</f>
        <v/>
      </c>
      <c r="L257" s="86" t="str">
        <f>IF(AND(K257=F257, K257=D257, K257=C257), "", "x")</f>
        <v>x</v>
      </c>
      <c r="M257" s="177"/>
      <c r="N257" s="177"/>
      <c r="O257" s="177"/>
      <c r="P257" s="177"/>
      <c r="Q257" s="177"/>
      <c r="R257" s="177"/>
      <c r="S257" s="177"/>
      <c r="T257" s="177"/>
      <c r="U257" s="177"/>
      <c r="V257" s="177"/>
      <c r="W257" s="177"/>
      <c r="X257" s="177"/>
      <c r="Y257" s="177"/>
      <c r="Z257" s="177"/>
      <c r="AA257" s="177"/>
      <c r="AB257" s="177"/>
      <c r="AC257" s="177"/>
      <c r="AD257" s="177"/>
      <c r="AE257" s="177"/>
      <c r="AF257" s="177"/>
      <c r="AG257" s="177"/>
      <c r="AH257" s="177"/>
      <c r="AI257" s="177"/>
      <c r="AJ257" s="177"/>
      <c r="AK257" s="177"/>
      <c r="AL257" s="177"/>
      <c r="AM257" s="177"/>
      <c r="AN257" s="177"/>
      <c r="AO257" s="177"/>
      <c r="AP257" s="177"/>
      <c r="AQ257" s="177"/>
      <c r="AR257" s="177"/>
      <c r="AS257" s="177"/>
      <c r="AT257" s="177"/>
      <c r="AU257" s="177"/>
      <c r="AV257" s="177"/>
      <c r="AW257" s="177"/>
      <c r="AX257" s="177"/>
      <c r="AY257" s="177"/>
      <c r="AZ257" s="87"/>
      <c r="BA257" s="87"/>
      <c r="BB257" s="87"/>
      <c r="BC257" s="87"/>
      <c r="BD257" s="87"/>
    </row>
    <row r="258" spans="1:64" customHeight="1" ht="12.75" hidden="true">
      <c r="A258" s="238"/>
      <c r="B258" s="238"/>
      <c r="C258" s="238" t="b">
        <f>IF(D258&gt;D257,D258,FALSE)</f>
        <v/>
      </c>
      <c r="D258" s="238">
        <f>D257+E258</f>
        <v>18</v>
      </c>
      <c r="E258" s="238">
        <f>IF(H258="X",1,0)</f>
        <v>0</v>
      </c>
      <c r="F258" s="88">
        <v>35</v>
      </c>
      <c r="G258" s="88">
        <f>INVENTORY.CONTROL!C311</f>
        <v>4</v>
      </c>
      <c r="H258" s="88">
        <f>INVENTORY.CONTROL!D311</f>
        <v/>
      </c>
      <c r="I258" s="91" t="s">
        <v>22</v>
      </c>
      <c r="J258" s="761" t="str">
        <f>INVENTORY.CONTROL!F305</f>
        <v>BROKEN SCAN GUNS</v>
      </c>
      <c r="K258" s="240">
        <f>INVENTORY.CONTROL!G305</f>
        <v/>
      </c>
      <c r="L258" s="86" t="str">
        <f>IF(AND(K258=F258, K258=D258, K258=C258), "", "x")</f>
        <v>x</v>
      </c>
      <c r="M258" s="177"/>
      <c r="N258" s="177"/>
      <c r="O258" s="177"/>
      <c r="P258" s="177"/>
      <c r="Q258" s="177"/>
      <c r="R258" s="177"/>
      <c r="S258" s="177"/>
      <c r="T258" s="177"/>
      <c r="U258" s="177"/>
      <c r="V258" s="177"/>
      <c r="W258" s="177"/>
      <c r="X258" s="177"/>
      <c r="Y258" s="177"/>
      <c r="Z258" s="177"/>
      <c r="AA258" s="177"/>
      <c r="AB258" s="177"/>
      <c r="AC258" s="177"/>
      <c r="AD258" s="177"/>
      <c r="AE258" s="177"/>
      <c r="AF258" s="177"/>
      <c r="AG258" s="177"/>
      <c r="AH258" s="177"/>
      <c r="AI258" s="177"/>
      <c r="AJ258" s="177"/>
      <c r="AK258" s="177"/>
      <c r="AL258" s="177"/>
      <c r="AM258" s="177"/>
      <c r="AN258" s="177"/>
      <c r="AO258" s="177"/>
      <c r="AP258" s="177"/>
      <c r="AQ258" s="177"/>
      <c r="AR258" s="177"/>
      <c r="AS258" s="177"/>
      <c r="AT258" s="177"/>
      <c r="AU258" s="177"/>
      <c r="AV258" s="177"/>
      <c r="AW258" s="177"/>
      <c r="AX258" s="177"/>
      <c r="AY258" s="177"/>
      <c r="AZ258" s="87"/>
      <c r="BA258" s="87"/>
      <c r="BB258" s="87"/>
      <c r="BC258" s="87"/>
      <c r="BD258" s="87"/>
    </row>
    <row r="259" spans="1:64" customHeight="1" ht="12.75" hidden="true">
      <c r="A259" s="238"/>
      <c r="B259" s="238"/>
      <c r="C259" s="238" t="b">
        <f>IF(D259&gt;D258,D259,FALSE)</f>
        <v/>
      </c>
      <c r="D259" s="238">
        <f>D258+E259</f>
        <v>18</v>
      </c>
      <c r="E259" s="238">
        <f>IF(H259="X",1,0)</f>
        <v>0</v>
      </c>
      <c r="F259" s="88">
        <v>1</v>
      </c>
      <c r="G259" s="88">
        <f>FRESH.MEAT.AND.PROVISIONS!C32</f>
        <v>15</v>
      </c>
      <c r="H259" s="88">
        <f>FRESH.MEAT.AND.PROVISIONS!D32</f>
        <v/>
      </c>
      <c r="I259" s="91" t="s">
        <v>23</v>
      </c>
      <c r="J259" s="761" t="str">
        <f>FRESH.MEAT.AND.PROVISIONS!F22</f>
        <v>ALL FRESH POULTRY (175/347)</v>
      </c>
      <c r="K259" s="240">
        <f>FRESH.MEAT.AND.PROVISIONS!G31</f>
        <v/>
      </c>
      <c r="L259" s="86" t="str">
        <f>IF(AND(K259=F259, K259=D259, K259=C259), "", "x")</f>
        <v>x</v>
      </c>
      <c r="M259" s="177"/>
      <c r="N259" s="177"/>
      <c r="O259" s="177"/>
      <c r="P259" s="177"/>
      <c r="Q259" s="177"/>
      <c r="R259" s="177"/>
      <c r="S259" s="177"/>
      <c r="T259" s="177"/>
      <c r="U259" s="177"/>
      <c r="V259" s="177"/>
      <c r="W259" s="177"/>
      <c r="X259" s="177"/>
      <c r="Y259" s="177"/>
      <c r="Z259" s="177"/>
      <c r="AA259" s="177"/>
      <c r="AB259" s="177"/>
      <c r="AC259" s="177"/>
      <c r="AD259" s="177"/>
      <c r="AE259" s="177"/>
      <c r="AF259" s="177"/>
      <c r="AG259" s="177"/>
      <c r="AH259" s="177"/>
      <c r="AI259" s="177"/>
      <c r="AJ259" s="177"/>
      <c r="AK259" s="177"/>
      <c r="AL259" s="177"/>
      <c r="AM259" s="177"/>
      <c r="AN259" s="177"/>
      <c r="AO259" s="177"/>
      <c r="AP259" s="177"/>
      <c r="AQ259" s="177"/>
      <c r="AR259" s="177"/>
      <c r="AS259" s="177"/>
      <c r="AT259" s="177"/>
      <c r="AU259" s="177"/>
      <c r="AV259" s="177"/>
      <c r="AW259" s="177"/>
      <c r="AX259" s="177"/>
      <c r="AY259" s="177"/>
      <c r="AZ259" s="87"/>
      <c r="BA259" s="87"/>
      <c r="BB259" s="87"/>
      <c r="BC259" s="87"/>
      <c r="BD259" s="87"/>
    </row>
    <row r="260" spans="1:64" customHeight="1" ht="12.75" hidden="true">
      <c r="A260" s="238"/>
      <c r="B260" s="238"/>
      <c r="C260" s="238" t="b">
        <f>IF(D260&gt;D259,D260,FALSE)</f>
        <v/>
      </c>
      <c r="D260" s="238">
        <f>D259+E260</f>
        <v>18</v>
      </c>
      <c r="E260" s="238">
        <f>IF(H260="X",1,0)</f>
        <v>0</v>
      </c>
      <c r="F260" s="88">
        <v>2</v>
      </c>
      <c r="G260" s="88">
        <f>FRESH.MEAT.AND.PROVISIONS!C36</f>
        <v>15</v>
      </c>
      <c r="H260" s="88">
        <f>FRESH.MEAT.AND.PROVISIONS!D36</f>
        <v/>
      </c>
      <c r="I260" s="91" t="s">
        <v>23</v>
      </c>
      <c r="J260" s="761" t="str">
        <f>FRESH.MEAT.AND.PROVISIONS!F33</f>
        <v>ALL BONE IN BEEF (342)</v>
      </c>
      <c r="K260" s="240">
        <f>FRESH.MEAT.AND.PROVISIONS!G36</f>
        <v/>
      </c>
      <c r="L260" s="86" t="str">
        <f>IF(AND(K260=F260, K260=D260, K260=C260), "", "x")</f>
        <v>x</v>
      </c>
      <c r="M260" s="177"/>
      <c r="N260" s="177"/>
      <c r="O260" s="177"/>
      <c r="P260" s="177"/>
      <c r="Q260" s="177"/>
      <c r="R260" s="177"/>
      <c r="S260" s="177"/>
      <c r="T260" s="177"/>
      <c r="U260" s="177"/>
      <c r="V260" s="177"/>
      <c r="W260" s="177"/>
      <c r="X260" s="177"/>
      <c r="Y260" s="177"/>
      <c r="Z260" s="177"/>
      <c r="AA260" s="177"/>
      <c r="AB260" s="177"/>
      <c r="AC260" s="177"/>
      <c r="AD260" s="177"/>
      <c r="AE260" s="177"/>
      <c r="AF260" s="177"/>
      <c r="AG260" s="177"/>
      <c r="AH260" s="177"/>
      <c r="AI260" s="177"/>
      <c r="AJ260" s="177"/>
      <c r="AK260" s="177"/>
      <c r="AL260" s="177"/>
      <c r="AM260" s="177"/>
      <c r="AN260" s="177"/>
      <c r="AO260" s="177"/>
      <c r="AP260" s="177"/>
      <c r="AQ260" s="177"/>
      <c r="AR260" s="177"/>
      <c r="AS260" s="177"/>
      <c r="AT260" s="177"/>
      <c r="AU260" s="177"/>
      <c r="AV260" s="177"/>
      <c r="AW260" s="177"/>
      <c r="AX260" s="177"/>
      <c r="AY260" s="177"/>
      <c r="AZ260" s="87"/>
      <c r="BA260" s="87"/>
      <c r="BB260" s="87"/>
      <c r="BC260" s="87"/>
      <c r="BD260" s="87"/>
    </row>
    <row r="261" spans="1:64" customHeight="1" ht="12.75" hidden="true">
      <c r="A261" s="238"/>
      <c r="B261" s="238"/>
      <c r="C261" s="238" t="b">
        <f>IF(D261&gt;D260,D261,FALSE)</f>
        <v/>
      </c>
      <c r="D261" s="238">
        <f>D260+E261</f>
        <v>18</v>
      </c>
      <c r="E261" s="238">
        <f>IF(H261="X",1,0)</f>
        <v>0</v>
      </c>
      <c r="F261" s="88">
        <v>3</v>
      </c>
      <c r="G261" s="88">
        <f>FRESH.MEAT.AND.PROVISIONS!C40</f>
        <v>15</v>
      </c>
      <c r="H261" s="88">
        <f>FRESH.MEAT.AND.PROVISIONS!D40</f>
        <v/>
      </c>
      <c r="I261" s="91" t="s">
        <v>23</v>
      </c>
      <c r="J261" s="761" t="str">
        <f>FRESH.MEAT.AND.PROVISIONS!F37</f>
        <v>ALL BONELESS BEEF (35) </v>
      </c>
      <c r="K261" s="240">
        <f>FRESH.MEAT.AND.PROVISIONS!G40</f>
        <v/>
      </c>
      <c r="L261" s="86" t="str">
        <f>IF(AND(K261=F261, K261=D261, K261=C261), "", "x")</f>
        <v>x</v>
      </c>
      <c r="M261" s="177"/>
      <c r="N261" s="177"/>
      <c r="O261" s="177"/>
      <c r="P261" s="177"/>
      <c r="Q261" s="177"/>
      <c r="R261" s="177"/>
      <c r="S261" s="177"/>
      <c r="T261" s="177"/>
      <c r="U261" s="177"/>
      <c r="V261" s="177"/>
      <c r="W261" s="177"/>
      <c r="X261" s="177"/>
      <c r="Y261" s="177"/>
      <c r="Z261" s="177"/>
      <c r="AA261" s="177"/>
      <c r="AB261" s="177"/>
      <c r="AC261" s="177"/>
      <c r="AD261" s="177"/>
      <c r="AE261" s="177"/>
      <c r="AF261" s="177"/>
      <c r="AG261" s="177"/>
      <c r="AH261" s="177"/>
      <c r="AI261" s="177"/>
      <c r="AJ261" s="177"/>
      <c r="AK261" s="177"/>
      <c r="AL261" s="177"/>
      <c r="AM261" s="177"/>
      <c r="AN261" s="177"/>
      <c r="AO261" s="177"/>
      <c r="AP261" s="177"/>
      <c r="AQ261" s="177"/>
      <c r="AR261" s="177"/>
      <c r="AS261" s="177"/>
      <c r="AT261" s="177"/>
      <c r="AU261" s="177"/>
      <c r="AV261" s="177"/>
      <c r="AW261" s="177"/>
      <c r="AX261" s="177"/>
      <c r="AY261" s="177"/>
      <c r="AZ261" s="87"/>
      <c r="BA261" s="87"/>
      <c r="BB261" s="87"/>
      <c r="BC261" s="87"/>
      <c r="BD261" s="87"/>
    </row>
    <row r="262" spans="1:64" customHeight="1" ht="12.75" hidden="true">
      <c r="A262" s="238"/>
      <c r="B262" s="238"/>
      <c r="C262" s="238" t="b">
        <f>IF(D262&gt;D261,D262,FALSE)</f>
        <v/>
      </c>
      <c r="D262" s="238">
        <f>D261+E262</f>
        <v>18</v>
      </c>
      <c r="E262" s="238">
        <f>IF(H262="X",1,0)</f>
        <v>0</v>
      </c>
      <c r="F262" s="88">
        <v>4</v>
      </c>
      <c r="G262" s="88">
        <f>FRESH.MEAT.AND.PROVISIONS!C46</f>
        <v>15</v>
      </c>
      <c r="H262" s="88">
        <f>FRESH.MEAT.AND.PROVISIONS!D46</f>
        <v/>
      </c>
      <c r="I262" s="91" t="s">
        <v>23</v>
      </c>
      <c r="J262" s="761" t="str">
        <f>FRESH.MEAT.AND.PROVISIONS!F41</f>
        <v>ALL IMPORTED BEEF (345)</v>
      </c>
      <c r="K262" s="240">
        <f>FRESH.MEAT.AND.PROVISIONS!G45</f>
        <v/>
      </c>
      <c r="L262" s="86" t="str">
        <f>IF(AND(K262=F262, K262=D262, K262=C262), "", "x")</f>
        <v>x</v>
      </c>
      <c r="M262" s="177"/>
      <c r="N262" s="177"/>
      <c r="O262" s="177" t="s">
        <v>21</v>
      </c>
      <c r="P262" s="177"/>
      <c r="Q262" s="177"/>
      <c r="R262" s="177"/>
      <c r="S262" s="177"/>
      <c r="T262" s="177"/>
      <c r="U262" s="177"/>
      <c r="V262" s="177"/>
      <c r="W262" s="177"/>
      <c r="X262" s="177"/>
      <c r="Y262" s="177"/>
      <c r="Z262" s="177"/>
      <c r="AA262" s="177"/>
      <c r="AB262" s="177"/>
      <c r="AC262" s="177"/>
      <c r="AD262" s="177"/>
      <c r="AE262" s="177"/>
      <c r="AF262" s="177"/>
      <c r="AG262" s="177"/>
      <c r="AH262" s="177"/>
      <c r="AI262" s="177"/>
      <c r="AJ262" s="177"/>
      <c r="AK262" s="177"/>
      <c r="AL262" s="177"/>
      <c r="AM262" s="177"/>
      <c r="AN262" s="177"/>
      <c r="AO262" s="177"/>
      <c r="AP262" s="177"/>
      <c r="AQ262" s="177"/>
      <c r="AR262" s="177"/>
      <c r="AS262" s="177"/>
      <c r="AT262" s="177"/>
      <c r="AU262" s="177"/>
      <c r="AV262" s="177"/>
      <c r="AW262" s="177"/>
      <c r="AX262" s="177"/>
      <c r="AY262" s="177"/>
      <c r="AZ262" s="87"/>
      <c r="BA262" s="87"/>
      <c r="BB262" s="87"/>
      <c r="BC262" s="87"/>
      <c r="BD262" s="87"/>
    </row>
    <row r="263" spans="1:64" customHeight="1" ht="12.75" hidden="true">
      <c r="A263" s="238"/>
      <c r="B263" s="238"/>
      <c r="C263" s="238" t="b">
        <f>IF(D263&gt;D262,D263,FALSE)</f>
        <v/>
      </c>
      <c r="D263" s="238">
        <f>D262+E263</f>
        <v>18</v>
      </c>
      <c r="E263" s="238">
        <f>IF(H263="X",1,0)</f>
        <v>0</v>
      </c>
      <c r="F263" s="88">
        <v>5</v>
      </c>
      <c r="G263" s="88">
        <f>FRESH.MEAT.AND.PROVISIONS!C54</f>
        <v>15</v>
      </c>
      <c r="H263" s="88">
        <f>FRESH.MEAT.AND.PROVISIONS!D54</f>
        <v/>
      </c>
      <c r="I263" s="91" t="s">
        <v>23</v>
      </c>
      <c r="J263" s="761" t="str">
        <f>FRESH.MEAT.AND.PROVISIONS!F47</f>
        <v>ALL GROUND BEEF (343)</v>
      </c>
      <c r="K263" s="240">
        <f>FRESH.MEAT.AND.PROVISIONS!G52</f>
        <v/>
      </c>
      <c r="L263" s="86" t="str">
        <f>IF(AND(K263=F263, K263=D263, K263=C263), "", "x")</f>
        <v>x</v>
      </c>
      <c r="M263" s="177"/>
      <c r="N263" s="177"/>
      <c r="O263" s="177"/>
      <c r="P263" s="177"/>
      <c r="Q263" s="177"/>
      <c r="R263" s="177"/>
      <c r="S263" s="177"/>
      <c r="T263" s="177"/>
      <c r="U263" s="177"/>
      <c r="V263" s="177"/>
      <c r="W263" s="177"/>
      <c r="X263" s="177"/>
      <c r="Y263" s="177"/>
      <c r="Z263" s="177"/>
      <c r="AA263" s="177"/>
      <c r="AB263" s="177"/>
      <c r="AC263" s="177"/>
      <c r="AD263" s="177"/>
      <c r="AE263" s="177"/>
      <c r="AF263" s="177"/>
      <c r="AG263" s="177"/>
      <c r="AH263" s="177"/>
      <c r="AI263" s="177"/>
      <c r="AJ263" s="177"/>
      <c r="AK263" s="177"/>
      <c r="AL263" s="177"/>
      <c r="AM263" s="177"/>
      <c r="AN263" s="177"/>
      <c r="AO263" s="177"/>
      <c r="AP263" s="177"/>
      <c r="AQ263" s="177"/>
      <c r="AR263" s="177"/>
      <c r="AS263" s="177"/>
      <c r="AT263" s="177"/>
      <c r="AU263" s="177"/>
      <c r="AV263" s="177"/>
      <c r="AW263" s="177"/>
      <c r="AX263" s="177"/>
      <c r="AY263" s="177"/>
      <c r="AZ263" s="87"/>
      <c r="BA263" s="87"/>
      <c r="BB263" s="87"/>
      <c r="BC263" s="87"/>
      <c r="BD263" s="87"/>
    </row>
    <row r="264" spans="1:64" customHeight="1" ht="12.75" hidden="true">
      <c r="A264" s="238"/>
      <c r="B264" s="238"/>
      <c r="C264" s="238" t="b">
        <f>IF(D264&gt;D263,D264,FALSE)</f>
        <v/>
      </c>
      <c r="D264" s="238">
        <f>D263+E264</f>
        <v>18</v>
      </c>
      <c r="E264" s="238">
        <f>IF(H264="X",1,0)</f>
        <v>0</v>
      </c>
      <c r="F264" s="88">
        <v>6</v>
      </c>
      <c r="G264" s="88">
        <f>FRESH.MEAT.AND.PROVISIONS!C62</f>
        <v>15</v>
      </c>
      <c r="H264" s="88">
        <f>FRESH.MEAT.AND.PROVISIONS!D62</f>
        <v/>
      </c>
      <c r="I264" s="91" t="s">
        <v>23</v>
      </c>
      <c r="J264" s="761" t="str">
        <f>FRESH.MEAT.AND.PROVISIONS!F55</f>
        <v>SLICED PRIMAL BEEF/OFFAL AND PORTION CONTROL (344)</v>
      </c>
      <c r="K264" s="761">
        <f>FRESH.MEAT.AND.PROVISIONS!G62</f>
        <v/>
      </c>
      <c r="L264" s="86" t="str">
        <f>IF(AND(K264=F264, K264=D264, K264=C264), "", "x")</f>
        <v>x</v>
      </c>
      <c r="M264" s="177"/>
      <c r="N264" s="177"/>
      <c r="O264" s="177"/>
      <c r="P264" s="177"/>
      <c r="Q264" s="177"/>
      <c r="R264" s="177"/>
      <c r="S264" s="177"/>
      <c r="T264" s="177"/>
      <c r="U264" s="177"/>
      <c r="V264" s="177"/>
      <c r="W264" s="177"/>
      <c r="X264" s="177"/>
      <c r="Y264" s="177"/>
      <c r="Z264" s="177"/>
      <c r="AA264" s="177"/>
      <c r="AB264" s="177"/>
      <c r="AC264" s="177"/>
      <c r="AD264" s="177"/>
      <c r="AE264" s="177"/>
      <c r="AF264" s="177"/>
      <c r="AG264" s="177"/>
      <c r="AH264" s="177"/>
      <c r="AI264" s="177"/>
      <c r="AJ264" s="177"/>
      <c r="AK264" s="177"/>
      <c r="AL264" s="177"/>
      <c r="AM264" s="177"/>
      <c r="AN264" s="177"/>
      <c r="AO264" s="177"/>
      <c r="AP264" s="177"/>
      <c r="AQ264" s="177"/>
      <c r="AR264" s="177"/>
      <c r="AS264" s="177"/>
      <c r="AT264" s="177"/>
      <c r="AU264" s="177"/>
      <c r="AV264" s="177"/>
      <c r="AW264" s="177"/>
      <c r="AX264" s="177"/>
      <c r="AY264" s="177"/>
      <c r="AZ264" s="87"/>
      <c r="BA264" s="87"/>
      <c r="BB264" s="87"/>
      <c r="BC264" s="87"/>
      <c r="BD264" s="87"/>
    </row>
    <row r="265" spans="1:64" customHeight="1" ht="12.75" hidden="true">
      <c r="A265" s="238"/>
      <c r="B265" s="238"/>
      <c r="C265" s="238" t="b">
        <f>IF(D265&gt;D264,D265,FALSE)</f>
        <v/>
      </c>
      <c r="D265" s="238">
        <f>D264+E265</f>
        <v>18</v>
      </c>
      <c r="E265" s="238">
        <f>IF(H265="X",1,0)</f>
        <v>0</v>
      </c>
      <c r="F265" s="88">
        <v>7</v>
      </c>
      <c r="G265" s="88">
        <f>FRESH.MEAT.AND.PROVISIONS!C77</f>
        <v>15</v>
      </c>
      <c r="H265" s="88">
        <f>FRESH.MEAT.AND.PROVISIONS!D77</f>
        <v/>
      </c>
      <c r="I265" s="91" t="s">
        <v>23</v>
      </c>
      <c r="J265" s="761" t="str">
        <f>FRESH.MEAT.AND.PROVISIONS!F69</f>
        <v>SAUSAGE  (352) </v>
      </c>
      <c r="K265" s="761">
        <f>FRESH.MEAT.AND.PROVISIONS!G77</f>
        <v/>
      </c>
      <c r="L265" s="86" t="str">
        <f>IF(AND(K265=F265, K265=D265, K265=C265), "", "x")</f>
        <v>x</v>
      </c>
      <c r="M265" s="177"/>
      <c r="N265" s="177"/>
      <c r="O265" s="177"/>
      <c r="P265" s="177"/>
      <c r="Q265" s="177"/>
      <c r="R265" s="177"/>
      <c r="S265" s="177"/>
      <c r="T265" s="177"/>
      <c r="U265" s="177"/>
      <c r="V265" s="177"/>
      <c r="W265" s="177"/>
      <c r="X265" s="177"/>
      <c r="Y265" s="177"/>
      <c r="Z265" s="177"/>
      <c r="AA265" s="177"/>
      <c r="AB265" s="177"/>
      <c r="AC265" s="177"/>
      <c r="AD265" s="177"/>
      <c r="AE265" s="177"/>
      <c r="AF265" s="177"/>
      <c r="AG265" s="177"/>
      <c r="AH265" s="177"/>
      <c r="AI265" s="177"/>
      <c r="AJ265" s="177"/>
      <c r="AK265" s="177"/>
      <c r="AL265" s="177"/>
      <c r="AM265" s="177"/>
      <c r="AN265" s="177"/>
      <c r="AO265" s="177"/>
      <c r="AP265" s="177"/>
      <c r="AQ265" s="177"/>
      <c r="AR265" s="177"/>
      <c r="AS265" s="177"/>
      <c r="AT265" s="177"/>
      <c r="AU265" s="177"/>
      <c r="AV265" s="177"/>
      <c r="AW265" s="177"/>
      <c r="AX265" s="177"/>
      <c r="AY265" s="177"/>
      <c r="AZ265" s="87"/>
      <c r="BA265" s="87"/>
      <c r="BB265" s="87"/>
      <c r="BC265" s="87"/>
      <c r="BD265" s="87"/>
    </row>
    <row r="266" spans="1:64" customHeight="1" ht="12.75" hidden="true">
      <c r="A266" s="238"/>
      <c r="B266" s="238"/>
      <c r="C266" s="238" t="b">
        <f>IF(D266&gt;D265,D266,FALSE)</f>
        <v/>
      </c>
      <c r="D266" s="238">
        <f>D265+E266</f>
        <v>18</v>
      </c>
      <c r="E266" s="238">
        <f>IF(H266="X",1,0)</f>
        <v>0</v>
      </c>
      <c r="F266" s="88">
        <v>8</v>
      </c>
      <c r="G266" s="88">
        <f>FRESH.MEAT.AND.PROVISIONS!C82</f>
        <v>15</v>
      </c>
      <c r="H266" s="88">
        <f>FRESH.MEAT.AND.PROVISIONS!D82</f>
        <v/>
      </c>
      <c r="I266" s="91" t="s">
        <v>23</v>
      </c>
      <c r="J266" s="761" t="str">
        <f>FRESH.MEAT.AND.PROVISIONS!F78</f>
        <v>BONE IN PORK  (346)</v>
      </c>
      <c r="K266" s="240">
        <f>FRESH.MEAT.AND.PROVISIONS!G82</f>
        <v/>
      </c>
      <c r="L266" s="86" t="str">
        <f>IF(AND(K266=F266, K266=D266, K266=C266), "", "x")</f>
        <v>x</v>
      </c>
      <c r="M266" s="177"/>
      <c r="N266" s="177"/>
      <c r="O266" s="177"/>
      <c r="P266" s="177"/>
      <c r="Q266" s="177"/>
      <c r="R266" s="177"/>
      <c r="S266" s="177"/>
      <c r="T266" s="177"/>
      <c r="U266" s="177"/>
      <c r="V266" s="177"/>
      <c r="W266" s="177"/>
      <c r="X266" s="177"/>
      <c r="Y266" s="177"/>
      <c r="Z266" s="177"/>
      <c r="AA266" s="177"/>
      <c r="AB266" s="177"/>
      <c r="AC266" s="177"/>
      <c r="AD266" s="177"/>
      <c r="AE266" s="177"/>
      <c r="AF266" s="177"/>
      <c r="AG266" s="177"/>
      <c r="AH266" s="177"/>
      <c r="AI266" s="177"/>
      <c r="AJ266" s="177"/>
      <c r="AK266" s="177"/>
      <c r="AL266" s="177"/>
      <c r="AM266" s="177"/>
      <c r="AN266" s="177"/>
      <c r="AO266" s="177"/>
      <c r="AP266" s="177"/>
      <c r="AQ266" s="177"/>
      <c r="AR266" s="177"/>
      <c r="AS266" s="177"/>
      <c r="AT266" s="177"/>
      <c r="AU266" s="177"/>
      <c r="AV266" s="177"/>
      <c r="AW266" s="177"/>
      <c r="AX266" s="177"/>
      <c r="AY266" s="177"/>
      <c r="AZ266" s="87"/>
      <c r="BA266" s="87"/>
      <c r="BB266" s="87"/>
      <c r="BC266" s="87"/>
      <c r="BD266" s="87"/>
    </row>
    <row r="267" spans="1:64" customHeight="1" ht="12.75" hidden="true">
      <c r="A267" s="238"/>
      <c r="B267" s="238"/>
      <c r="C267" s="238" t="b">
        <f>IF(D267&gt;D266,D267,FALSE)</f>
        <v/>
      </c>
      <c r="D267" s="238">
        <f>D266+E267</f>
        <v>18</v>
      </c>
      <c r="E267" s="238">
        <f>IF(H267="X",1,0)</f>
        <v>0</v>
      </c>
      <c r="F267" s="88">
        <v>9</v>
      </c>
      <c r="G267" s="88">
        <f>FRESH.MEAT.AND.PROVISIONS!C88</f>
        <v>15</v>
      </c>
      <c r="H267" s="88">
        <f>FRESH.MEAT.AND.PROVISIONS!D88</f>
        <v/>
      </c>
      <c r="I267" s="91" t="s">
        <v>23</v>
      </c>
      <c r="J267" s="761" t="str">
        <f>FRESH.MEAT.AND.PROVISIONS!F83</f>
        <v>BONELESS PORK (176)</v>
      </c>
      <c r="K267" s="761">
        <f>FRESH.MEAT.AND.PROVISIONS!G88</f>
        <v/>
      </c>
      <c r="L267" s="86" t="str">
        <f>IF(AND(K267=F267, K267=D267, K267=C267), "", "x")</f>
        <v>x</v>
      </c>
      <c r="M267" s="177"/>
      <c r="N267" s="177"/>
      <c r="O267" s="177"/>
      <c r="P267" s="177"/>
      <c r="Q267" s="177"/>
      <c r="R267" s="177"/>
      <c r="S267" s="177"/>
      <c r="T267" s="177"/>
      <c r="U267" s="177"/>
      <c r="V267" s="177"/>
      <c r="W267" s="177"/>
      <c r="X267" s="177"/>
      <c r="Y267" s="177"/>
      <c r="Z267" s="177"/>
      <c r="AA267" s="177"/>
      <c r="AB267" s="177"/>
      <c r="AC267" s="177"/>
      <c r="AD267" s="177"/>
      <c r="AE267" s="177"/>
      <c r="AF267" s="177"/>
      <c r="AG267" s="177"/>
      <c r="AH267" s="177"/>
      <c r="AI267" s="177"/>
      <c r="AJ267" s="177"/>
      <c r="AK267" s="177"/>
      <c r="AL267" s="177"/>
      <c r="AM267" s="177"/>
      <c r="AN267" s="177"/>
      <c r="AO267" s="177"/>
      <c r="AP267" s="177"/>
      <c r="AQ267" s="177"/>
      <c r="AR267" s="177"/>
      <c r="AS267" s="177"/>
      <c r="AT267" s="177"/>
      <c r="AU267" s="177"/>
      <c r="AV267" s="177"/>
      <c r="AW267" s="177"/>
      <c r="AX267" s="177"/>
      <c r="AY267" s="177"/>
      <c r="AZ267" s="87"/>
      <c r="BA267" s="87"/>
      <c r="BB267" s="87"/>
      <c r="BC267" s="87"/>
      <c r="BD267" s="87"/>
    </row>
    <row r="268" spans="1:64" customHeight="1" ht="13.15" hidden="true">
      <c r="A268" s="238"/>
      <c r="B268" s="238"/>
      <c r="C268" s="238" t="b">
        <f>IF(D268&gt;D267,D268,FALSE)</f>
        <v/>
      </c>
      <c r="D268" s="238">
        <f>D267+E268</f>
        <v>18</v>
      </c>
      <c r="E268" s="238">
        <f>IF(H268="X",1,0)</f>
        <v>0</v>
      </c>
      <c r="F268" s="88">
        <v>10</v>
      </c>
      <c r="G268" s="88">
        <f>FRESH.MEAT.AND.PROVISIONS!C93</f>
        <v>15</v>
      </c>
      <c r="H268" s="88">
        <f>FRESH.MEAT.AND.PROVISIONS!D93</f>
        <v/>
      </c>
      <c r="I268" s="91" t="s">
        <v>23</v>
      </c>
      <c r="J268" s="761" t="str">
        <f>FRESH.MEAT.AND.PROVISIONS!F89</f>
        <v>BONE IN VEAL (350)</v>
      </c>
      <c r="K268" s="240">
        <f>FRESH.MEAT.AND.PROVISIONS!G93</f>
        <v/>
      </c>
      <c r="L268" s="86" t="str">
        <f>IF(AND(K268=F268, K268=D268, K268=C268), "", "x")</f>
        <v>x</v>
      </c>
      <c r="M268" s="177"/>
      <c r="N268" s="177"/>
      <c r="O268" s="177"/>
      <c r="P268" s="177"/>
      <c r="Q268" s="177"/>
      <c r="R268" s="177"/>
      <c r="S268" s="177"/>
      <c r="T268" s="177"/>
      <c r="U268" s="177"/>
      <c r="V268" s="177"/>
      <c r="W268" s="177"/>
      <c r="X268" s="177"/>
      <c r="Y268" s="177"/>
      <c r="Z268" s="177"/>
      <c r="AA268" s="177"/>
      <c r="AB268" s="177"/>
      <c r="AC268" s="177"/>
      <c r="AD268" s="177"/>
      <c r="AE268" s="177"/>
      <c r="AF268" s="177"/>
      <c r="AG268" s="177"/>
      <c r="AH268" s="177"/>
      <c r="AI268" s="177"/>
      <c r="AJ268" s="177"/>
      <c r="AK268" s="177"/>
      <c r="AL268" s="177"/>
      <c r="AM268" s="177"/>
      <c r="AN268" s="177"/>
      <c r="AO268" s="177"/>
      <c r="AP268" s="177"/>
      <c r="AQ268" s="177"/>
      <c r="AR268" s="177"/>
      <c r="AS268" s="177"/>
      <c r="AT268" s="177"/>
      <c r="AU268" s="177"/>
      <c r="AV268" s="177"/>
      <c r="AW268" s="177"/>
      <c r="AX268" s="177"/>
      <c r="AY268" s="177"/>
      <c r="AZ268" s="87"/>
      <c r="BA268" s="87"/>
      <c r="BB268" s="87"/>
      <c r="BC268" s="87"/>
      <c r="BD268" s="87"/>
    </row>
    <row r="269" spans="1:64" customHeight="1" ht="13.15" hidden="true">
      <c r="A269" s="238"/>
      <c r="B269" s="238"/>
      <c r="C269" s="238" t="b">
        <f>IF(D269&gt;D268,D269,FALSE)</f>
        <v/>
      </c>
      <c r="D269" s="238">
        <f>D268+E269</f>
        <v>18</v>
      </c>
      <c r="E269" s="238">
        <f>IF(H269="X",1,0)</f>
        <v>0</v>
      </c>
      <c r="F269" s="88">
        <v>11</v>
      </c>
      <c r="G269" s="88">
        <f>FRESH.MEAT.AND.PROVISIONS!C99</f>
        <v>15</v>
      </c>
      <c r="H269" s="88">
        <f>FRESH.MEAT.AND.PROVISIONS!D99</f>
        <v/>
      </c>
      <c r="I269" s="91" t="s">
        <v>23</v>
      </c>
      <c r="J269" s="761" t="str">
        <f>FRESH.MEAT.AND.PROVISIONS!F94</f>
        <v>BONELESS VEAL (351)</v>
      </c>
      <c r="K269" s="240">
        <f>FRESH.MEAT.AND.PROVISIONS!G99</f>
        <v/>
      </c>
      <c r="L269" s="86" t="str">
        <f>IF(AND(K269=F269, K269=D269, K269=C269), "", "x")</f>
        <v>x</v>
      </c>
      <c r="M269" s="177"/>
      <c r="N269" s="177"/>
      <c r="O269" s="177"/>
      <c r="P269" s="177"/>
      <c r="Q269" s="177"/>
      <c r="R269" s="177"/>
      <c r="S269" s="177"/>
      <c r="T269" s="177"/>
      <c r="U269" s="177"/>
      <c r="V269" s="177"/>
      <c r="W269" s="177"/>
      <c r="X269" s="177"/>
      <c r="Y269" s="177"/>
      <c r="Z269" s="177"/>
      <c r="AA269" s="177"/>
      <c r="AB269" s="177"/>
      <c r="AC269" s="177"/>
      <c r="AD269" s="177"/>
      <c r="AE269" s="177"/>
      <c r="AF269" s="177"/>
      <c r="AG269" s="177"/>
      <c r="AH269" s="177"/>
      <c r="AI269" s="177"/>
      <c r="AJ269" s="177"/>
      <c r="AK269" s="177"/>
      <c r="AL269" s="177"/>
      <c r="AM269" s="177"/>
      <c r="AN269" s="177"/>
      <c r="AO269" s="177"/>
      <c r="AP269" s="177"/>
      <c r="AQ269" s="177"/>
      <c r="AR269" s="177"/>
      <c r="AS269" s="177"/>
      <c r="AT269" s="177"/>
      <c r="AU269" s="177"/>
      <c r="AV269" s="177"/>
      <c r="AW269" s="177"/>
      <c r="AX269" s="177"/>
      <c r="AY269" s="177"/>
      <c r="AZ269" s="87"/>
      <c r="BA269" s="87"/>
      <c r="BB269" s="87"/>
      <c r="BC269" s="87"/>
      <c r="BD269" s="87"/>
    </row>
    <row r="270" spans="1:64" customHeight="1" ht="13.15" hidden="true">
      <c r="A270" s="238"/>
      <c r="B270" s="238"/>
      <c r="C270" s="238" t="b">
        <f>IF(D270&gt;D269,D270,FALSE)</f>
        <v/>
      </c>
      <c r="D270" s="238">
        <f>D269+E270</f>
        <v>18</v>
      </c>
      <c r="E270" s="238">
        <f>IF(H270="X",1,0)</f>
        <v>0</v>
      </c>
      <c r="F270" s="88">
        <v>12</v>
      </c>
      <c r="G270" s="88">
        <f>FRESH.MEAT.AND.PROVISIONS!C104</f>
        <v>15</v>
      </c>
      <c r="H270" s="88">
        <f>FRESH.MEAT.AND.PROVISIONS!D104</f>
        <v/>
      </c>
      <c r="I270" s="91" t="s">
        <v>23</v>
      </c>
      <c r="J270" s="761" t="str">
        <f>FRESH.MEAT.AND.PROVISIONS!F100</f>
        <v>BONE IN LAMB (348)</v>
      </c>
      <c r="K270" s="240">
        <f>FRESH.MEAT.AND.PROVISIONS!G104</f>
        <v/>
      </c>
      <c r="L270" s="86" t="str">
        <f>IF(AND(K270=F270, K270=D270, K270=C270), "", "x")</f>
        <v>x</v>
      </c>
      <c r="M270" s="177"/>
      <c r="N270" s="177"/>
      <c r="O270" s="177"/>
      <c r="P270" s="177"/>
      <c r="Q270" s="177"/>
      <c r="R270" s="177"/>
      <c r="S270" s="177"/>
      <c r="T270" s="177"/>
      <c r="U270" s="177"/>
      <c r="V270" s="177"/>
      <c r="W270" s="177"/>
      <c r="X270" s="177"/>
      <c r="Y270" s="177"/>
      <c r="Z270" s="177"/>
      <c r="AA270" s="177"/>
      <c r="AB270" s="177"/>
      <c r="AC270" s="177"/>
      <c r="AD270" s="177"/>
      <c r="AE270" s="177"/>
      <c r="AF270" s="177"/>
      <c r="AG270" s="177"/>
      <c r="AH270" s="177"/>
      <c r="AI270" s="177"/>
      <c r="AJ270" s="177"/>
      <c r="AK270" s="177"/>
      <c r="AL270" s="177"/>
      <c r="AM270" s="177"/>
      <c r="AN270" s="177"/>
      <c r="AO270" s="177"/>
      <c r="AP270" s="177"/>
      <c r="AQ270" s="177"/>
      <c r="AR270" s="177"/>
      <c r="AS270" s="177"/>
      <c r="AT270" s="177"/>
      <c r="AU270" s="177"/>
      <c r="AV270" s="177"/>
      <c r="AW270" s="177"/>
      <c r="AX270" s="177"/>
      <c r="AY270" s="177"/>
      <c r="AZ270" s="87"/>
      <c r="BA270" s="87"/>
      <c r="BB270" s="87"/>
      <c r="BC270" s="87"/>
      <c r="BD270" s="87"/>
    </row>
    <row r="271" spans="1:64" customHeight="1" ht="13.15" hidden="true">
      <c r="A271" s="238"/>
      <c r="B271" s="238"/>
      <c r="C271" s="238" t="b">
        <f>IF(D271&gt;D270,D271,FALSE)</f>
        <v/>
      </c>
      <c r="D271" s="238">
        <f>D270+E271</f>
        <v>18</v>
      </c>
      <c r="E271" s="238">
        <f>IF(H271="X",1,0)</f>
        <v>0</v>
      </c>
      <c r="F271" s="88">
        <v>13</v>
      </c>
      <c r="G271" s="88">
        <f>FRESH.MEAT.AND.PROVISIONS!C110</f>
        <v>15</v>
      </c>
      <c r="H271" s="88">
        <f>FRESH.MEAT.AND.PROVISIONS!D110</f>
        <v/>
      </c>
      <c r="I271" s="91" t="s">
        <v>23</v>
      </c>
      <c r="J271" s="761" t="str">
        <f>FRESH.MEAT.AND.PROVISIONS!F105</f>
        <v>BONELESS LAMB (349)</v>
      </c>
      <c r="K271" s="240">
        <f>FRESH.MEAT.AND.PROVISIONS!G110</f>
        <v/>
      </c>
      <c r="L271" s="86" t="str">
        <f>IF(AND(K271=F271, K271=D271, K271=C271), "", "x")</f>
        <v>x</v>
      </c>
      <c r="M271" s="177"/>
      <c r="N271" s="177"/>
      <c r="O271" s="177"/>
      <c r="P271" s="177"/>
      <c r="Q271" s="177"/>
      <c r="R271" s="177"/>
      <c r="S271" s="177"/>
      <c r="T271" s="177"/>
      <c r="U271" s="177"/>
      <c r="V271" s="177"/>
      <c r="W271" s="177"/>
      <c r="X271" s="177"/>
      <c r="Y271" s="177"/>
      <c r="Z271" s="177"/>
      <c r="AA271" s="177"/>
      <c r="AB271" s="177"/>
      <c r="AC271" s="177"/>
      <c r="AD271" s="177"/>
      <c r="AE271" s="177"/>
      <c r="AF271" s="177"/>
      <c r="AG271" s="177"/>
      <c r="AH271" s="177"/>
      <c r="AI271" s="177"/>
      <c r="AJ271" s="177"/>
      <c r="AK271" s="177"/>
      <c r="AL271" s="177"/>
      <c r="AM271" s="177"/>
      <c r="AN271" s="177"/>
      <c r="AO271" s="177"/>
      <c r="AP271" s="177"/>
      <c r="AQ271" s="177"/>
      <c r="AR271" s="177"/>
      <c r="AS271" s="177"/>
      <c r="AT271" s="177"/>
      <c r="AU271" s="177"/>
      <c r="AV271" s="177"/>
      <c r="AW271" s="177"/>
      <c r="AX271" s="177"/>
      <c r="AY271" s="177"/>
      <c r="AZ271" s="87"/>
      <c r="BA271" s="87"/>
      <c r="BB271" s="87"/>
      <c r="BC271" s="87"/>
      <c r="BD271" s="87"/>
    </row>
    <row r="272" spans="1:64" customHeight="1" ht="13.15" hidden="true">
      <c r="A272" s="238"/>
      <c r="B272" s="238"/>
      <c r="C272" s="238" t="b">
        <f>IF(D272&gt;D271,D272,FALSE)</f>
        <v/>
      </c>
      <c r="D272" s="238">
        <f>D271+E272</f>
        <v>18</v>
      </c>
      <c r="E272" s="238">
        <f>IF(H272="X",1,0)</f>
        <v>0</v>
      </c>
      <c r="F272" s="88">
        <v>14</v>
      </c>
      <c r="G272" s="88">
        <f>FRESH.MEAT.AND.PROVISIONS!C115</f>
        <v>15</v>
      </c>
      <c r="H272" s="88">
        <f>FRESH.MEAT.AND.PROVISIONS!D115</f>
        <v/>
      </c>
      <c r="I272" s="91" t="s">
        <v>23</v>
      </c>
      <c r="J272" s="761" t="str">
        <f>FRESH.MEAT.AND.PROVISIONS!F111</f>
        <v>Imp. Boneless/Bone In Lamb(348 &amp; 349)</v>
      </c>
      <c r="K272" s="240">
        <f>FRESH.MEAT.AND.PROVISIONS!G115</f>
        <v/>
      </c>
      <c r="L272" s="86" t="str">
        <f>IF(AND(K272=F272, K272=D272, K272=C272), "", "x")</f>
        <v>x</v>
      </c>
      <c r="M272" s="177"/>
      <c r="N272" s="177"/>
      <c r="O272" s="177"/>
      <c r="P272" s="177"/>
      <c r="Q272" s="177"/>
      <c r="R272" s="177"/>
      <c r="S272" s="177"/>
      <c r="T272" s="177"/>
      <c r="U272" s="177"/>
      <c r="V272" s="177"/>
      <c r="W272" s="177"/>
      <c r="X272" s="177"/>
      <c r="Y272" s="177"/>
      <c r="Z272" s="177"/>
      <c r="AA272" s="177"/>
      <c r="AB272" s="177"/>
      <c r="AC272" s="177"/>
      <c r="AD272" s="177"/>
      <c r="AE272" s="177"/>
      <c r="AF272" s="177"/>
      <c r="AG272" s="177"/>
      <c r="AH272" s="177"/>
      <c r="AI272" s="177"/>
      <c r="AJ272" s="177"/>
      <c r="AK272" s="177"/>
      <c r="AL272" s="177"/>
      <c r="AM272" s="177"/>
      <c r="AN272" s="177"/>
      <c r="AO272" s="177"/>
      <c r="AP272" s="177"/>
      <c r="AQ272" s="177"/>
      <c r="AR272" s="177"/>
      <c r="AS272" s="177"/>
      <c r="AT272" s="177"/>
      <c r="AU272" s="177"/>
      <c r="AV272" s="177"/>
      <c r="AW272" s="177"/>
      <c r="AX272" s="177"/>
      <c r="AY272" s="177"/>
      <c r="AZ272" s="87"/>
      <c r="BA272" s="87"/>
      <c r="BB272" s="87"/>
      <c r="BC272" s="87"/>
      <c r="BD272" s="87"/>
    </row>
    <row r="273" spans="1:64" customHeight="1" ht="13.15" hidden="true">
      <c r="A273" s="238"/>
      <c r="B273" s="238"/>
      <c r="C273" s="238" t="b">
        <f>IF(D273&gt;D272,D273,FALSE)</f>
        <v/>
      </c>
      <c r="D273" s="238">
        <f>D272+E273</f>
        <v>18</v>
      </c>
      <c r="E273" s="238">
        <f>IF(H273="X",1,0)</f>
        <v>0</v>
      </c>
      <c r="F273" s="88">
        <v>15</v>
      </c>
      <c r="G273" s="88">
        <f>FRESH.MEAT.AND.PROVISIONS!C128</f>
        <v>15</v>
      </c>
      <c r="H273" s="88">
        <f>FRESH.MEAT.AND.PROVISIONS!D128</f>
        <v/>
      </c>
      <c r="I273" s="91" t="s">
        <v>23</v>
      </c>
      <c r="J273" s="761" t="str">
        <f>FRESH.MEAT.AND.PROVISIONS!F116</f>
        <v>FROZEN MEATS</v>
      </c>
      <c r="K273" s="240">
        <f>FRESH.MEAT.AND.PROVISIONS!G126</f>
        <v/>
      </c>
      <c r="L273" s="86" t="str">
        <f>IF(AND(K273=F273, K273=D273, K273=C273), "", "x")</f>
        <v>x</v>
      </c>
      <c r="M273" s="177"/>
      <c r="N273" s="177"/>
      <c r="O273" s="177"/>
      <c r="P273" s="177"/>
      <c r="Q273" s="177"/>
      <c r="R273" s="177"/>
      <c r="S273" s="177"/>
      <c r="T273" s="177"/>
      <c r="U273" s="177"/>
      <c r="V273" s="177"/>
      <c r="W273" s="177"/>
      <c r="X273" s="177"/>
      <c r="Y273" s="177"/>
      <c r="Z273" s="177"/>
      <c r="AA273" s="177"/>
      <c r="AB273" s="177"/>
      <c r="AC273" s="177"/>
      <c r="AD273" s="177"/>
      <c r="AE273" s="177"/>
      <c r="AF273" s="177"/>
      <c r="AG273" s="177"/>
      <c r="AH273" s="177"/>
      <c r="AI273" s="177"/>
      <c r="AJ273" s="177"/>
      <c r="AK273" s="177"/>
      <c r="AL273" s="177"/>
      <c r="AM273" s="177"/>
      <c r="AN273" s="177"/>
      <c r="AO273" s="177"/>
      <c r="AP273" s="177"/>
      <c r="AQ273" s="177"/>
      <c r="AR273" s="177"/>
      <c r="AS273" s="177"/>
      <c r="AT273" s="177"/>
      <c r="AU273" s="177"/>
      <c r="AV273" s="177"/>
      <c r="AW273" s="177"/>
      <c r="AX273" s="177"/>
      <c r="AY273" s="177"/>
      <c r="AZ273" s="87"/>
      <c r="BA273" s="87"/>
      <c r="BB273" s="87"/>
      <c r="BC273" s="87"/>
      <c r="BD273" s="87"/>
    </row>
    <row r="274" spans="1:64" customHeight="1" ht="13.15" hidden="true">
      <c r="A274" s="238"/>
      <c r="B274" s="238"/>
      <c r="C274" s="238" t="b">
        <f>IF(D274&gt;D273,D274,FALSE)</f>
        <v/>
      </c>
      <c r="D274" s="238">
        <f>D273+E274</f>
        <v>18</v>
      </c>
      <c r="E274" s="238">
        <f>IF(H274="X",1,0)</f>
        <v>0</v>
      </c>
      <c r="F274" s="88">
        <v>16</v>
      </c>
      <c r="G274" s="88">
        <f>FRESH.MEAT.AND.PROVISIONS!C144</f>
        <v>15</v>
      </c>
      <c r="H274" s="88">
        <f>FRESH.MEAT.AND.PROVISIONS!D144</f>
        <v/>
      </c>
      <c r="I274" s="91" t="s">
        <v>23</v>
      </c>
      <c r="J274" s="761" t="str">
        <f>FRESH.MEAT.AND.PROVISIONS!F137</f>
        <v>ALL OTHER FROZEN MEATS NOT IN QUESTION 15</v>
      </c>
      <c r="K274" s="240">
        <f>FRESH.MEAT.AND.PROVISIONS!G140</f>
        <v/>
      </c>
      <c r="L274" s="86" t="str">
        <f>IF(AND(K274=F274, K274=D274, K274=C274), "", "x")</f>
        <v>x</v>
      </c>
      <c r="M274" s="177"/>
      <c r="N274" s="177"/>
      <c r="O274" s="177"/>
      <c r="P274" s="177"/>
      <c r="Q274" s="177"/>
      <c r="R274" s="177"/>
      <c r="S274" s="177"/>
      <c r="T274" s="177"/>
      <c r="U274" s="177"/>
      <c r="V274" s="177"/>
      <c r="W274" s="177"/>
      <c r="X274" s="177"/>
      <c r="Y274" s="177"/>
      <c r="Z274" s="177"/>
      <c r="AA274" s="177"/>
      <c r="AB274" s="177"/>
      <c r="AC274" s="177"/>
      <c r="AD274" s="177"/>
      <c r="AE274" s="177"/>
      <c r="AF274" s="177"/>
      <c r="AG274" s="177"/>
      <c r="AH274" s="177"/>
      <c r="AI274" s="177"/>
      <c r="AJ274" s="177"/>
      <c r="AK274" s="177"/>
      <c r="AL274" s="177"/>
      <c r="AM274" s="177"/>
      <c r="AN274" s="177"/>
      <c r="AO274" s="177"/>
      <c r="AP274" s="177"/>
      <c r="AQ274" s="177"/>
      <c r="AR274" s="177"/>
      <c r="AS274" s="177"/>
      <c r="AT274" s="177"/>
      <c r="AU274" s="177"/>
      <c r="AV274" s="177"/>
      <c r="AW274" s="177"/>
      <c r="AX274" s="177"/>
      <c r="AY274" s="177"/>
      <c r="AZ274" s="87"/>
      <c r="BA274" s="87"/>
      <c r="BB274" s="87"/>
      <c r="BC274" s="87"/>
      <c r="BD274" s="87"/>
    </row>
    <row r="275" spans="1:64" customHeight="1" ht="12.75" hidden="true">
      <c r="A275" s="238"/>
      <c r="B275" s="238"/>
      <c r="C275" s="238" t="b">
        <f>IF(D275&gt;D274,D275,FALSE)</f>
        <v/>
      </c>
      <c r="D275" s="238">
        <f>D274+E275</f>
        <v>18</v>
      </c>
      <c r="E275" s="238">
        <f>IF(H275="X",1,0)</f>
        <v>0</v>
      </c>
      <c r="F275" s="88">
        <v>17</v>
      </c>
      <c r="G275" s="88">
        <f>FRESH.MEAT.AND.PROVISIONS!C155</f>
        <v>15</v>
      </c>
      <c r="H275" s="88">
        <f>FRESH.MEAT.AND.PROVISIONS!D155</f>
        <v/>
      </c>
      <c r="I275" s="91" t="s">
        <v>23</v>
      </c>
      <c r="J275" s="761" t="str">
        <f>FRESH.MEAT.AND.PROVISIONS!F145</f>
        <v>PROVISIONS/HOT DOGS/BACON</v>
      </c>
      <c r="K275" s="240">
        <f>FRESH.MEAT.AND.PROVISIONS!G145</f>
        <v/>
      </c>
      <c r="L275" s="86" t="str">
        <f>IF(AND(K275=F275, K275=D275, K275=C275), "", "x")</f>
        <v>x</v>
      </c>
      <c r="M275" s="177"/>
      <c r="N275" s="177"/>
      <c r="O275" s="177"/>
      <c r="P275" s="177"/>
      <c r="Q275" s="177"/>
      <c r="R275" s="177"/>
      <c r="S275" s="177"/>
      <c r="T275" s="177"/>
      <c r="U275" s="177"/>
      <c r="V275" s="177"/>
      <c r="W275" s="177"/>
      <c r="X275" s="177"/>
      <c r="Y275" s="177"/>
      <c r="Z275" s="177"/>
      <c r="AA275" s="177"/>
      <c r="AB275" s="177"/>
      <c r="AC275" s="177"/>
      <c r="AD275" s="177"/>
      <c r="AE275" s="177"/>
      <c r="AF275" s="177"/>
      <c r="AG275" s="177"/>
      <c r="AH275" s="177"/>
      <c r="AI275" s="177"/>
      <c r="AJ275" s="177"/>
      <c r="AK275" s="177"/>
      <c r="AL275" s="177"/>
      <c r="AM275" s="177"/>
      <c r="AN275" s="177"/>
      <c r="AO275" s="177"/>
      <c r="AP275" s="177"/>
      <c r="AQ275" s="177"/>
      <c r="AR275" s="177"/>
      <c r="AS275" s="177"/>
      <c r="AT275" s="177"/>
      <c r="AU275" s="177"/>
      <c r="AV275" s="177"/>
      <c r="AW275" s="177"/>
      <c r="AX275" s="177"/>
      <c r="AY275" s="177"/>
      <c r="AZ275" s="87"/>
      <c r="BA275" s="87"/>
      <c r="BB275" s="87"/>
      <c r="BC275" s="87"/>
      <c r="BD275" s="87"/>
    </row>
    <row r="276" spans="1:64" customHeight="1" ht="12.75" hidden="true">
      <c r="A276" s="238"/>
      <c r="B276" s="238"/>
      <c r="C276" s="238" t="b">
        <f>IF(D276&gt;D275,D276,FALSE)</f>
        <v/>
      </c>
      <c r="D276" s="238">
        <f>D275+E276</f>
        <v>18</v>
      </c>
      <c r="E276" s="238">
        <f>IF(H276="X",1,0)</f>
        <v>0</v>
      </c>
      <c r="F276" s="88">
        <v>18</v>
      </c>
      <c r="G276" s="88">
        <f>FRESH.MEAT.AND.PROVISIONS!C164</f>
        <v>15</v>
      </c>
      <c r="H276" s="88">
        <f>FRESH.MEAT.AND.PROVISIONS!D164</f>
        <v/>
      </c>
      <c r="I276" s="91" t="s">
        <v>23</v>
      </c>
      <c r="J276" s="761" t="str">
        <f>FRESH.MEAT.AND.PROVISIONS!F156</f>
        <v>OPPORTUNITY BUY/SHORT CODED RACKS</v>
      </c>
      <c r="K276" s="240">
        <f>FRESH.MEAT.AND.PROVISIONS!G156</f>
        <v/>
      </c>
      <c r="L276" s="86" t="str">
        <f>IF(AND(K276=F276, K276=D276, K276=C276), "", "x")</f>
        <v>x</v>
      </c>
      <c r="M276" s="177"/>
      <c r="N276" s="177"/>
      <c r="O276" s="177"/>
      <c r="P276" s="177"/>
      <c r="Q276" s="177"/>
      <c r="R276" s="177"/>
      <c r="S276" s="177"/>
      <c r="T276" s="177"/>
      <c r="U276" s="177"/>
      <c r="V276" s="177"/>
      <c r="W276" s="177"/>
      <c r="X276" s="177"/>
      <c r="Y276" s="177"/>
      <c r="Z276" s="177"/>
      <c r="AA276" s="177"/>
      <c r="AB276" s="177"/>
      <c r="AC276" s="177"/>
      <c r="AD276" s="177"/>
      <c r="AE276" s="177"/>
      <c r="AF276" s="177"/>
      <c r="AG276" s="177"/>
      <c r="AH276" s="177"/>
      <c r="AI276" s="177"/>
      <c r="AJ276" s="177"/>
      <c r="AK276" s="177"/>
      <c r="AL276" s="177"/>
      <c r="AM276" s="177"/>
      <c r="AN276" s="177"/>
      <c r="AO276" s="177"/>
      <c r="AP276" s="177"/>
      <c r="AQ276" s="177"/>
      <c r="AR276" s="177"/>
      <c r="AS276" s="177"/>
      <c r="AT276" s="177"/>
      <c r="AU276" s="177"/>
      <c r="AV276" s="177"/>
      <c r="AW276" s="177"/>
      <c r="AX276" s="177"/>
      <c r="AY276" s="177"/>
      <c r="AZ276" s="87"/>
      <c r="BA276" s="87"/>
      <c r="BB276" s="87"/>
      <c r="BC276" s="87"/>
      <c r="BD276" s="87"/>
    </row>
    <row r="277" spans="1:64" customHeight="1" ht="12.75" hidden="true">
      <c r="A277" s="238"/>
      <c r="B277" s="238"/>
      <c r="C277" s="238">
        <f>IF(D277&gt;D276,D277,FALSE)</f>
        <v>19</v>
      </c>
      <c r="D277" s="238">
        <f>D276+E277</f>
        <v>19</v>
      </c>
      <c r="E277" s="238">
        <f>IF(H277="X",1,0)</f>
        <v>1</v>
      </c>
      <c r="F277" s="88">
        <v>19</v>
      </c>
      <c r="G277" s="88">
        <f>FRESH.MEAT.AND.PROVISIONS!C175</f>
        <v>25</v>
      </c>
      <c r="H277" s="88" t="str">
        <f>FRESH.MEAT.AND.PROVISIONS!D175</f>
        <v>X</v>
      </c>
      <c r="I277" s="91" t="s">
        <v>23</v>
      </c>
      <c r="J277" s="761" t="str">
        <f>FRESH.MEAT.AND.PROVISIONS!F165</f>
        <v>BLOCK TAGGING (any 3 missing or incomplete is a finding)</v>
      </c>
      <c r="K277" s="240" t="str">
        <f>FRESH.MEAT.AND.PROVISIONS!G165</f>
        <v>Some block tags missing and other not filled up correcly.Missing information</v>
      </c>
      <c r="L277" s="86" t="str">
        <f>IF(AND(K277=F277, K277=D277, K277=C277), "", "x")</f>
        <v>x</v>
      </c>
      <c r="M277" s="177"/>
      <c r="N277" s="177"/>
      <c r="O277" s="177"/>
      <c r="P277" s="177"/>
      <c r="Q277" s="177"/>
      <c r="R277" s="177"/>
      <c r="S277" s="177"/>
      <c r="T277" s="177"/>
      <c r="U277" s="177"/>
      <c r="V277" s="177"/>
      <c r="W277" s="177"/>
      <c r="X277" s="177"/>
      <c r="Y277" s="177"/>
      <c r="Z277" s="177"/>
      <c r="AA277" s="177"/>
      <c r="AB277" s="177"/>
      <c r="AC277" s="177"/>
      <c r="AD277" s="177"/>
      <c r="AE277" s="177"/>
      <c r="AF277" s="177"/>
      <c r="AG277" s="177"/>
      <c r="AH277" s="177"/>
      <c r="AI277" s="177"/>
      <c r="AJ277" s="177"/>
      <c r="AK277" s="177"/>
      <c r="AL277" s="177"/>
      <c r="AM277" s="177"/>
      <c r="AN277" s="177"/>
      <c r="AO277" s="177"/>
      <c r="AP277" s="177"/>
      <c r="AQ277" s="177"/>
      <c r="AR277" s="177"/>
      <c r="AS277" s="177"/>
      <c r="AT277" s="177"/>
      <c r="AU277" s="177"/>
      <c r="AV277" s="177"/>
      <c r="AW277" s="177"/>
      <c r="AX277" s="177"/>
      <c r="AY277" s="177"/>
      <c r="AZ277" s="87"/>
      <c r="BA277" s="87"/>
      <c r="BB277" s="87"/>
      <c r="BC277" s="87"/>
      <c r="BD277" s="87"/>
    </row>
    <row r="278" spans="1:64" customHeight="1" ht="12.75" hidden="true">
      <c r="A278" s="238"/>
      <c r="B278" s="238"/>
      <c r="C278" s="238" t="b">
        <f>IF(D278&gt;D277,D278,FALSE)</f>
        <v/>
      </c>
      <c r="D278" s="238">
        <f>D277+E278</f>
        <v>19</v>
      </c>
      <c r="E278" s="238">
        <f>IF(H278="X",1,0)</f>
        <v>0</v>
      </c>
      <c r="F278" s="88">
        <v>20</v>
      </c>
      <c r="G278" s="88">
        <f>FRESH.MEAT.AND.PROVISIONS!C179</f>
        <v>15</v>
      </c>
      <c r="H278" s="88">
        <f>FRESH.MEAT.AND.PROVISIONS!D179</f>
        <v/>
      </c>
      <c r="I278" s="91" t="s">
        <v>23</v>
      </c>
      <c r="J278" s="761" t="str">
        <f>FRESH.MEAT.AND.PROVISIONS!F176</f>
        <v>ROTATION</v>
      </c>
      <c r="K278" s="240">
        <f>FRESH.MEAT.AND.PROVISIONS!G176</f>
        <v/>
      </c>
      <c r="L278" s="86" t="str">
        <f>IF(AND(K278=F278, K278=D278, K278=C278), "", "x")</f>
        <v>x</v>
      </c>
      <c r="M278" s="177"/>
      <c r="N278" s="177"/>
      <c r="O278" s="177"/>
      <c r="P278" s="177"/>
      <c r="Q278" s="177"/>
      <c r="R278" s="177"/>
      <c r="S278" s="177"/>
      <c r="T278" s="177"/>
      <c r="U278" s="177"/>
      <c r="V278" s="177"/>
      <c r="W278" s="177"/>
      <c r="X278" s="177"/>
      <c r="Y278" s="177"/>
      <c r="Z278" s="177"/>
      <c r="AA278" s="177"/>
      <c r="AB278" s="177"/>
      <c r="AC278" s="177"/>
      <c r="AD278" s="177"/>
      <c r="AE278" s="177"/>
      <c r="AF278" s="177"/>
      <c r="AG278" s="177"/>
      <c r="AH278" s="177"/>
      <c r="AI278" s="177"/>
      <c r="AJ278" s="177"/>
      <c r="AK278" s="177"/>
      <c r="AL278" s="177"/>
      <c r="AM278" s="177"/>
      <c r="AN278" s="177"/>
      <c r="AO278" s="177"/>
      <c r="AP278" s="177"/>
      <c r="AQ278" s="177"/>
      <c r="AR278" s="177"/>
      <c r="AS278" s="177"/>
      <c r="AT278" s="177"/>
      <c r="AU278" s="177"/>
      <c r="AV278" s="177"/>
      <c r="AW278" s="177"/>
      <c r="AX278" s="177"/>
      <c r="AY278" s="177"/>
      <c r="AZ278" s="87"/>
      <c r="BA278" s="87"/>
      <c r="BB278" s="87"/>
      <c r="BC278" s="87"/>
      <c r="BD278" s="87"/>
    </row>
    <row r="279" spans="1:64" customHeight="1" ht="12.75" hidden="true">
      <c r="A279" s="238"/>
      <c r="B279" s="238"/>
      <c r="C279" s="238" t="b">
        <f>IF(D279&gt;D278,D279,FALSE)</f>
        <v/>
      </c>
      <c r="D279" s="238">
        <f>D278+E279</f>
        <v>19</v>
      </c>
      <c r="E279" s="238">
        <f>IF(H279="X",1,0)</f>
        <v>0</v>
      </c>
      <c r="F279" s="88">
        <v>21</v>
      </c>
      <c r="G279" s="88">
        <f>FRESH.MEAT.AND.PROVISIONS!C186</f>
        <v>15</v>
      </c>
      <c r="H279" s="88">
        <f>FRESH.MEAT.AND.PROVISIONS!D186</f>
        <v/>
      </c>
      <c r="I279" s="91" t="s">
        <v>23</v>
      </c>
      <c r="J279" s="761" t="str">
        <f>FRESH.MEAT.AND.PROVISIONS!F180</f>
        <v>FROZEN TO FRESH</v>
      </c>
      <c r="K279" s="240">
        <f>FRESH.MEAT.AND.PROVISIONS!G180</f>
        <v/>
      </c>
      <c r="L279" s="86" t="str">
        <f>IF(AND(K279=F279, K279=D279, K279=C279), "", "x")</f>
        <v>x</v>
      </c>
      <c r="M279" s="177"/>
      <c r="N279" s="177"/>
      <c r="O279" s="177"/>
      <c r="P279" s="177"/>
      <c r="Q279" s="177"/>
      <c r="R279" s="177"/>
      <c r="S279" s="177"/>
      <c r="T279" s="177"/>
      <c r="U279" s="177"/>
      <c r="V279" s="177"/>
      <c r="W279" s="177"/>
      <c r="X279" s="177"/>
      <c r="Y279" s="177"/>
      <c r="Z279" s="177"/>
      <c r="AA279" s="177"/>
      <c r="AB279" s="177"/>
      <c r="AC279" s="177"/>
      <c r="AD279" s="177"/>
      <c r="AE279" s="177"/>
      <c r="AF279" s="177"/>
      <c r="AG279" s="177"/>
      <c r="AH279" s="177"/>
      <c r="AI279" s="177"/>
      <c r="AJ279" s="177"/>
      <c r="AK279" s="177"/>
      <c r="AL279" s="177"/>
      <c r="AM279" s="177"/>
      <c r="AN279" s="177"/>
      <c r="AO279" s="177"/>
      <c r="AP279" s="177"/>
      <c r="AQ279" s="177"/>
      <c r="AR279" s="177"/>
      <c r="AS279" s="177"/>
      <c r="AT279" s="177"/>
      <c r="AU279" s="177"/>
      <c r="AV279" s="177"/>
      <c r="AW279" s="177"/>
      <c r="AX279" s="177"/>
      <c r="AY279" s="177"/>
      <c r="AZ279" s="87"/>
      <c r="BA279" s="87"/>
      <c r="BB279" s="87"/>
      <c r="BC279" s="87"/>
      <c r="BD279" s="87"/>
    </row>
    <row r="280" spans="1:64" customHeight="1" ht="12.75" hidden="true">
      <c r="A280" s="238"/>
      <c r="B280" s="238"/>
      <c r="C280" s="238" t="b">
        <f>IF(D280&gt;D279,D280,FALSE)</f>
        <v/>
      </c>
      <c r="D280" s="238">
        <f>D279+E280</f>
        <v>19</v>
      </c>
      <c r="E280" s="238">
        <f>IF(H280="X",1,0)</f>
        <v>0</v>
      </c>
      <c r="F280" s="88">
        <v>22</v>
      </c>
      <c r="G280" s="88">
        <f>FRESH.MEAT.AND.PROVISIONS!C203</f>
        <v>10</v>
      </c>
      <c r="H280" s="88">
        <f>FRESH.MEAT.AND.PROVISIONS!D203</f>
        <v/>
      </c>
      <c r="I280" s="91" t="s">
        <v>23</v>
      </c>
      <c r="J280" s="761" t="str">
        <f>FRESH.MEAT.AND.PROVISIONS!F197</f>
        <v>PROVISION AV VOUCHER PROCESS (pulled to adjust 10 days from expiration date)</v>
      </c>
      <c r="K280" s="240">
        <f>FRESH.MEAT.AND.PROVISIONS!G197</f>
        <v/>
      </c>
      <c r="L280" s="86" t="str">
        <f>IF(AND(K280=F280, K280=D280, K280=C280), "", "x")</f>
        <v>x</v>
      </c>
      <c r="M280" s="177"/>
      <c r="N280" s="177"/>
      <c r="O280" s="177"/>
      <c r="P280" s="177"/>
      <c r="Q280" s="177"/>
      <c r="R280" s="177"/>
      <c r="S280" s="177"/>
      <c r="T280" s="177"/>
      <c r="U280" s="177"/>
      <c r="V280" s="177"/>
      <c r="W280" s="177"/>
      <c r="X280" s="177"/>
      <c r="Y280" s="177"/>
      <c r="Z280" s="177"/>
      <c r="AA280" s="177"/>
      <c r="AB280" s="177"/>
      <c r="AC280" s="177"/>
      <c r="AD280" s="177"/>
      <c r="AE280" s="177"/>
      <c r="AF280" s="177"/>
      <c r="AG280" s="177"/>
      <c r="AH280" s="177"/>
      <c r="AI280" s="177"/>
      <c r="AJ280" s="177"/>
      <c r="AK280" s="177"/>
      <c r="AL280" s="177"/>
      <c r="AM280" s="177"/>
      <c r="AN280" s="177"/>
      <c r="AO280" s="177"/>
      <c r="AP280" s="177"/>
      <c r="AQ280" s="177"/>
      <c r="AR280" s="177"/>
      <c r="AS280" s="177"/>
      <c r="AT280" s="177"/>
      <c r="AU280" s="177"/>
      <c r="AV280" s="177"/>
      <c r="AW280" s="177"/>
      <c r="AX280" s="177"/>
      <c r="AY280" s="177"/>
      <c r="AZ280" s="87"/>
      <c r="BA280" s="87"/>
      <c r="BB280" s="87"/>
      <c r="BC280" s="87"/>
      <c r="BD280" s="87"/>
    </row>
    <row r="281" spans="1:64" customHeight="1" ht="12.75" hidden="true">
      <c r="A281" s="238"/>
      <c r="B281" s="238"/>
      <c r="C281" s="238" t="b">
        <f>IF(D281&gt;D280,D281,FALSE)</f>
        <v/>
      </c>
      <c r="D281" s="238">
        <f>D280+E281</f>
        <v>19</v>
      </c>
      <c r="E281" s="238">
        <f>IF(H281="X",1,0)</f>
        <v>0</v>
      </c>
      <c r="F281" s="88">
        <v>23</v>
      </c>
      <c r="G281" s="88">
        <f>FRESH.MEAT.AND.PROVISIONS!C208</f>
        <v>4</v>
      </c>
      <c r="H281" s="88">
        <f>FRESH.MEAT.AND.PROVISIONS!D208</f>
        <v/>
      </c>
      <c r="I281" s="91" t="s">
        <v>23</v>
      </c>
      <c r="J281" s="761" t="str">
        <f>FRESH.MEAT.AND.PROVISIONS!F204</f>
        <v>HACCP</v>
      </c>
      <c r="K281" s="240">
        <f>FRESH.MEAT.AND.PROVISIONS!G204</f>
        <v/>
      </c>
      <c r="L281" s="86" t="str">
        <f>IF(AND(K281=F281, K281=D281, K281=C281), "", "x")</f>
        <v>x</v>
      </c>
      <c r="M281" s="177"/>
      <c r="N281" s="177"/>
      <c r="O281" s="177"/>
      <c r="P281" s="177"/>
      <c r="Q281" s="177"/>
      <c r="R281" s="177"/>
      <c r="S281" s="177"/>
      <c r="T281" s="177"/>
      <c r="U281" s="177"/>
      <c r="V281" s="177"/>
      <c r="W281" s="177"/>
      <c r="X281" s="177"/>
      <c r="Y281" s="177"/>
      <c r="Z281" s="177"/>
      <c r="AA281" s="177"/>
      <c r="AB281" s="177"/>
      <c r="AC281" s="177"/>
      <c r="AD281" s="177"/>
      <c r="AE281" s="177"/>
      <c r="AF281" s="177"/>
      <c r="AG281" s="177"/>
      <c r="AH281" s="177"/>
      <c r="AI281" s="177"/>
      <c r="AJ281" s="177"/>
      <c r="AK281" s="177"/>
      <c r="AL281" s="177"/>
      <c r="AM281" s="177"/>
      <c r="AN281" s="177"/>
      <c r="AO281" s="177"/>
      <c r="AP281" s="177"/>
      <c r="AQ281" s="177"/>
      <c r="AR281" s="177"/>
      <c r="AS281" s="177"/>
      <c r="AT281" s="177"/>
      <c r="AU281" s="177"/>
      <c r="AV281" s="177"/>
      <c r="AW281" s="177"/>
      <c r="AX281" s="177"/>
      <c r="AY281" s="177"/>
      <c r="AZ281" s="87"/>
      <c r="BA281" s="87"/>
      <c r="BB281" s="87"/>
      <c r="BC281" s="87"/>
      <c r="BD281" s="87"/>
    </row>
    <row r="282" spans="1:64" customHeight="1" ht="12.75" hidden="true">
      <c r="A282" s="238"/>
      <c r="B282" s="238"/>
      <c r="C282" s="238" t="b">
        <f>IF(D282&gt;D281,D282,FALSE)</f>
        <v/>
      </c>
      <c r="D282" s="238">
        <f>D281+E282</f>
        <v>19</v>
      </c>
      <c r="E282" s="238">
        <f>IF(H282="X",1,0)</f>
        <v>0</v>
      </c>
      <c r="F282" s="88">
        <v>24</v>
      </c>
      <c r="G282" s="88">
        <f>FRESH.MEAT.AND.PROVISIONS!C218</f>
        <v>20</v>
      </c>
      <c r="H282" s="88">
        <f>FRESH.MEAT.AND.PROVISIONS!D218</f>
        <v/>
      </c>
      <c r="I282" s="91" t="s">
        <v>23</v>
      </c>
      <c r="J282" s="761" t="str">
        <f>FRESH.MEAT.AND.PROVISIONS!F209</f>
        <v>MSS LOGS (review current and previous month)</v>
      </c>
      <c r="K282" s="240">
        <f>FRESH.MEAT.AND.PROVISIONS!G209</f>
        <v/>
      </c>
      <c r="L282" s="86" t="str">
        <f>IF(AND(K282=F282, K282=D282, K282=C282), "", "x")</f>
        <v>x</v>
      </c>
      <c r="M282" s="177"/>
      <c r="N282" s="177"/>
      <c r="O282" s="177"/>
      <c r="P282" s="177"/>
      <c r="Q282" s="177"/>
      <c r="R282" s="177"/>
      <c r="S282" s="177"/>
      <c r="T282" s="177"/>
      <c r="U282" s="177"/>
      <c r="V282" s="177"/>
      <c r="W282" s="177"/>
      <c r="X282" s="177"/>
      <c r="Y282" s="177"/>
      <c r="Z282" s="177"/>
      <c r="AA282" s="177"/>
      <c r="AB282" s="177"/>
      <c r="AC282" s="177"/>
      <c r="AD282" s="177"/>
      <c r="AE282" s="177"/>
      <c r="AF282" s="177"/>
      <c r="AG282" s="177"/>
      <c r="AH282" s="177"/>
      <c r="AI282" s="177"/>
      <c r="AJ282" s="177"/>
      <c r="AK282" s="177"/>
      <c r="AL282" s="177"/>
      <c r="AM282" s="177"/>
      <c r="AN282" s="177"/>
      <c r="AO282" s="177"/>
      <c r="AP282" s="177"/>
      <c r="AQ282" s="177"/>
      <c r="AR282" s="177"/>
      <c r="AS282" s="177"/>
      <c r="AT282" s="177"/>
      <c r="AU282" s="177"/>
      <c r="AV282" s="177"/>
      <c r="AW282" s="177"/>
      <c r="AX282" s="177"/>
      <c r="AY282" s="177"/>
      <c r="AZ282" s="87"/>
      <c r="BA282" s="87"/>
      <c r="BB282" s="87"/>
      <c r="BC282" s="87"/>
      <c r="BD282" s="87"/>
    </row>
    <row r="283" spans="1:64" customHeight="1" ht="12.75" hidden="true">
      <c r="A283" s="238"/>
      <c r="B283" s="238"/>
      <c r="C283" s="238" t="b">
        <f>IF(D283&gt;D282,D283,FALSE)</f>
        <v/>
      </c>
      <c r="D283" s="238">
        <f>D282+E283</f>
        <v>19</v>
      </c>
      <c r="E283" s="238">
        <f>IF(H283="X",1,0)</f>
        <v>0</v>
      </c>
      <c r="F283" s="88">
        <v>25</v>
      </c>
      <c r="G283" s="88">
        <f>FRESH.MEAT.AND.PROVISIONS!C225</f>
        <v>2</v>
      </c>
      <c r="H283" s="88">
        <f>FRESH.MEAT.AND.PROVISIONS!D225</f>
        <v/>
      </c>
      <c r="I283" s="91" t="s">
        <v>23</v>
      </c>
      <c r="J283" s="761" t="str">
        <f>FRESH.MEAT.AND.PROVISIONS!F219</f>
        <v>MOP &amp; BUCKET</v>
      </c>
      <c r="K283" s="240">
        <f>FRESH.MEAT.AND.PROVISIONS!G219</f>
        <v/>
      </c>
      <c r="L283" s="86" t="str">
        <f>IF(AND(K283=F283, K283=D283, K283=C283), "", "x")</f>
        <v>x</v>
      </c>
      <c r="M283" s="177"/>
      <c r="N283" s="177"/>
      <c r="O283" s="177"/>
      <c r="P283" s="177"/>
      <c r="Q283" s="177"/>
      <c r="R283" s="177"/>
      <c r="S283" s="177"/>
      <c r="T283" s="177"/>
      <c r="U283" s="177"/>
      <c r="V283" s="177"/>
      <c r="W283" s="177"/>
      <c r="X283" s="177"/>
      <c r="Y283" s="177"/>
      <c r="Z283" s="177"/>
      <c r="AA283" s="177"/>
      <c r="AB283" s="177"/>
      <c r="AC283" s="177"/>
      <c r="AD283" s="177"/>
      <c r="AE283" s="177"/>
      <c r="AF283" s="177"/>
      <c r="AG283" s="177"/>
      <c r="AH283" s="177"/>
      <c r="AI283" s="177"/>
      <c r="AJ283" s="177"/>
      <c r="AK283" s="177"/>
      <c r="AL283" s="177"/>
      <c r="AM283" s="177"/>
      <c r="AN283" s="177"/>
      <c r="AO283" s="177"/>
      <c r="AP283" s="177"/>
      <c r="AQ283" s="177"/>
      <c r="AR283" s="177"/>
      <c r="AS283" s="177"/>
      <c r="AT283" s="177"/>
      <c r="AU283" s="177"/>
      <c r="AV283" s="177"/>
      <c r="AW283" s="177"/>
      <c r="AX283" s="177"/>
      <c r="AY283" s="177"/>
      <c r="AZ283" s="87"/>
      <c r="BA283" s="87"/>
      <c r="BB283" s="87"/>
      <c r="BC283" s="87"/>
      <c r="BD283" s="87"/>
    </row>
    <row r="284" spans="1:64" customHeight="1" ht="12.75" hidden="true">
      <c r="A284" s="238"/>
      <c r="B284" s="238"/>
      <c r="C284" s="238" t="b">
        <f>IF(D284&gt;D283,D284,FALSE)</f>
        <v/>
      </c>
      <c r="D284" s="238">
        <f>D283+E284</f>
        <v>19</v>
      </c>
      <c r="E284" s="238">
        <f>IF(H284="X",1,0)</f>
        <v>0</v>
      </c>
      <c r="F284" s="88">
        <v>26</v>
      </c>
      <c r="G284" s="88">
        <f>FRESH.MEAT.AND.PROVISIONS!C236</f>
        <v>8</v>
      </c>
      <c r="H284" s="88">
        <f>FRESH.MEAT.AND.PROVISIONS!D236</f>
        <v/>
      </c>
      <c r="I284" s="91" t="s">
        <v>23</v>
      </c>
      <c r="J284" s="761" t="str">
        <f>FRESH.MEAT.AND.PROVISIONS!F226</f>
        <v>AMBIENT AIR TEMPERATURE CHECKS (review current and previous month)</v>
      </c>
      <c r="K284" s="240">
        <f>FRESH.MEAT.AND.PROVISIONS!G226</f>
        <v/>
      </c>
      <c r="L284" s="86" t="str">
        <f>IF(AND(K284=F284, K284=D284, K284=C284), "", "x")</f>
        <v>x</v>
      </c>
      <c r="M284" s="177"/>
      <c r="N284" s="177"/>
      <c r="O284" s="177"/>
      <c r="P284" s="177"/>
      <c r="Q284" s="177"/>
      <c r="R284" s="177"/>
      <c r="S284" s="177"/>
      <c r="T284" s="177"/>
      <c r="U284" s="177"/>
      <c r="V284" s="177"/>
      <c r="W284" s="177"/>
      <c r="X284" s="177"/>
      <c r="Y284" s="177"/>
      <c r="Z284" s="177"/>
      <c r="AA284" s="177"/>
      <c r="AB284" s="177"/>
      <c r="AC284" s="177"/>
      <c r="AD284" s="177"/>
      <c r="AE284" s="177"/>
      <c r="AF284" s="177"/>
      <c r="AG284" s="177"/>
      <c r="AH284" s="177"/>
      <c r="AI284" s="177"/>
      <c r="AJ284" s="177"/>
      <c r="AK284" s="177"/>
      <c r="AL284" s="177"/>
      <c r="AM284" s="177"/>
      <c r="AN284" s="177"/>
      <c r="AO284" s="177"/>
      <c r="AP284" s="177"/>
      <c r="AQ284" s="177"/>
      <c r="AR284" s="177"/>
      <c r="AS284" s="177"/>
      <c r="AT284" s="177"/>
      <c r="AU284" s="177"/>
      <c r="AV284" s="177"/>
      <c r="AW284" s="177"/>
      <c r="AX284" s="177"/>
      <c r="AY284" s="177"/>
      <c r="AZ284" s="87"/>
      <c r="BA284" s="87"/>
      <c r="BB284" s="87"/>
      <c r="BC284" s="87"/>
      <c r="BD284" s="87"/>
    </row>
    <row r="285" spans="1:64" customHeight="1" ht="12.75" hidden="true">
      <c r="A285" s="238"/>
      <c r="B285" s="238"/>
      <c r="C285" s="238" t="b">
        <f>IF(D285&gt;D284,D285,FALSE)</f>
        <v/>
      </c>
      <c r="D285" s="238">
        <f>D284+E285</f>
        <v>19</v>
      </c>
      <c r="E285" s="238">
        <f>IF(H285="X",1,0)</f>
        <v>0</v>
      </c>
      <c r="F285" s="88">
        <v>27</v>
      </c>
      <c r="G285" s="88">
        <f>FRESH.MEAT.AND.PROVISIONS!C243</f>
        <v>8</v>
      </c>
      <c r="H285" s="88" t="str">
        <f>FRESH.MEAT.AND.PROVISIONS!D243</f>
        <v>N/A</v>
      </c>
      <c r="I285" s="91" t="s">
        <v>23</v>
      </c>
      <c r="J285" s="761" t="str">
        <f>FRESH.MEAT.AND.PROVISIONS!F237</f>
        <v>DEPARTMENT SINKS (na if no sink in dept)</v>
      </c>
      <c r="K285" s="240">
        <f>FRESH.MEAT.AND.PROVISIONS!G237</f>
        <v/>
      </c>
      <c r="L285" s="86" t="str">
        <f>IF(AND(K285=F285, K285=D285, K285=C285), "", "x")</f>
        <v>x</v>
      </c>
      <c r="M285" s="177"/>
      <c r="N285" s="177"/>
      <c r="O285" s="177"/>
      <c r="P285" s="177"/>
      <c r="Q285" s="177"/>
      <c r="R285" s="177"/>
      <c r="S285" s="177"/>
      <c r="T285" s="177"/>
      <c r="U285" s="177"/>
      <c r="V285" s="177"/>
      <c r="W285" s="177"/>
      <c r="X285" s="177"/>
      <c r="Y285" s="177"/>
      <c r="Z285" s="177"/>
      <c r="AA285" s="177"/>
      <c r="AB285" s="177"/>
      <c r="AC285" s="177"/>
      <c r="AD285" s="177"/>
      <c r="AE285" s="177"/>
      <c r="AF285" s="177"/>
      <c r="AG285" s="177"/>
      <c r="AH285" s="177"/>
      <c r="AI285" s="177"/>
      <c r="AJ285" s="177"/>
      <c r="AK285" s="177"/>
      <c r="AL285" s="177"/>
      <c r="AM285" s="177"/>
      <c r="AN285" s="177"/>
      <c r="AO285" s="177"/>
      <c r="AP285" s="177"/>
      <c r="AQ285" s="177"/>
      <c r="AR285" s="177"/>
      <c r="AS285" s="177"/>
      <c r="AT285" s="177"/>
      <c r="AU285" s="177"/>
      <c r="AV285" s="177"/>
      <c r="AW285" s="177"/>
      <c r="AX285" s="177"/>
      <c r="AY285" s="177"/>
      <c r="AZ285" s="87"/>
      <c r="BA285" s="87"/>
      <c r="BB285" s="87"/>
      <c r="BC285" s="87"/>
      <c r="BD285" s="87"/>
    </row>
    <row r="286" spans="1:64" customHeight="1" ht="12.75" hidden="true">
      <c r="A286" s="238"/>
      <c r="B286" s="238"/>
      <c r="C286" s="238" t="b">
        <f>IF(D286&gt;D285,D286,FALSE)</f>
        <v/>
      </c>
      <c r="D286" s="238">
        <f>D285+E286</f>
        <v>19</v>
      </c>
      <c r="E286" s="238">
        <f>IF(H286="X",1,0)</f>
        <v>0</v>
      </c>
      <c r="F286" s="88">
        <v>28</v>
      </c>
      <c r="G286" s="88">
        <f>FRESH.MEAT.AND.PROVISIONS!C250</f>
        <v>2</v>
      </c>
      <c r="H286" s="88">
        <f>FRESH.MEAT.AND.PROVISIONS!D250</f>
        <v/>
      </c>
      <c r="I286" s="91" t="s">
        <v>23</v>
      </c>
      <c r="J286" s="761" t="str">
        <f>FRESH.MEAT.AND.PROVISIONS!F248</f>
        <v>SAFE FOOD HANDLING</v>
      </c>
      <c r="K286" s="240">
        <f>FRESH.MEAT.AND.PROVISIONS!G248</f>
        <v/>
      </c>
      <c r="L286" s="86" t="str">
        <f>IF(AND(K286=F286, K286=D286, K286=C286), "", "x")</f>
        <v>x</v>
      </c>
      <c r="M286" s="177"/>
      <c r="N286" s="177"/>
      <c r="O286" s="177"/>
      <c r="P286" s="177"/>
      <c r="Q286" s="177"/>
      <c r="R286" s="177"/>
      <c r="S286" s="177"/>
      <c r="T286" s="177"/>
      <c r="U286" s="177"/>
      <c r="V286" s="177"/>
      <c r="W286" s="177"/>
      <c r="X286" s="177"/>
      <c r="Y286" s="177"/>
      <c r="Z286" s="177"/>
      <c r="AA286" s="177"/>
      <c r="AB286" s="177"/>
      <c r="AC286" s="177"/>
      <c r="AD286" s="177"/>
      <c r="AE286" s="177"/>
      <c r="AF286" s="177"/>
      <c r="AG286" s="177"/>
      <c r="AH286" s="177"/>
      <c r="AI286" s="177"/>
      <c r="AJ286" s="177"/>
      <c r="AK286" s="177"/>
      <c r="AL286" s="177"/>
      <c r="AM286" s="177"/>
      <c r="AN286" s="177"/>
      <c r="AO286" s="177"/>
      <c r="AP286" s="177"/>
      <c r="AQ286" s="177"/>
      <c r="AR286" s="177"/>
      <c r="AS286" s="177"/>
      <c r="AT286" s="177"/>
      <c r="AU286" s="177"/>
      <c r="AV286" s="177"/>
      <c r="AW286" s="177"/>
      <c r="AX286" s="177"/>
      <c r="AY286" s="177"/>
      <c r="AZ286" s="87"/>
      <c r="BA286" s="87"/>
      <c r="BB286" s="87"/>
      <c r="BC286" s="87"/>
      <c r="BD286" s="87"/>
    </row>
    <row r="287" spans="1:64" customHeight="1" ht="12.75" hidden="true">
      <c r="A287" s="238"/>
      <c r="B287" s="238"/>
      <c r="C287" s="238" t="b">
        <f>IF(D287&gt;D286,D287,FALSE)</f>
        <v/>
      </c>
      <c r="D287" s="238">
        <f>D286+E287</f>
        <v>19</v>
      </c>
      <c r="E287" s="238">
        <f>IF(H287="X",1,0)</f>
        <v>0</v>
      </c>
      <c r="F287" s="88">
        <v>29</v>
      </c>
      <c r="G287" s="88">
        <f>FRESH.MEAT.AND.PROVISIONS!C257</f>
        <v>20</v>
      </c>
      <c r="H287" s="88">
        <f>FRESH.MEAT.AND.PROVISIONS!D257</f>
        <v/>
      </c>
      <c r="I287" s="91" t="s">
        <v>23</v>
      </c>
      <c r="J287" s="761" t="str">
        <f>FRESH.MEAT.AND.PROVISIONS!F251</f>
        <v>CLEANED AND SANITIZED SCALE/PREP AREAS (rinse, wash, rinse, sanitize)</v>
      </c>
      <c r="K287" s="240">
        <f>FRESH.MEAT.AND.PROVISIONS!G251</f>
        <v/>
      </c>
      <c r="L287" s="86" t="str">
        <f>IF(AND(K287=F287, K287=D287, K287=C287), "", "x")</f>
        <v>x</v>
      </c>
      <c r="M287" s="177"/>
      <c r="N287" s="177"/>
      <c r="O287" s="177"/>
      <c r="P287" s="177"/>
      <c r="Q287" s="177"/>
      <c r="R287" s="177"/>
      <c r="S287" s="177"/>
      <c r="T287" s="177"/>
      <c r="U287" s="177"/>
      <c r="V287" s="177"/>
      <c r="W287" s="177"/>
      <c r="X287" s="177"/>
      <c r="Y287" s="177"/>
      <c r="Z287" s="177"/>
      <c r="AA287" s="177"/>
      <c r="AB287" s="177"/>
      <c r="AC287" s="177"/>
      <c r="AD287" s="177"/>
      <c r="AE287" s="177"/>
      <c r="AF287" s="177"/>
      <c r="AG287" s="177"/>
      <c r="AH287" s="177"/>
      <c r="AI287" s="177"/>
      <c r="AJ287" s="177"/>
      <c r="AK287" s="177"/>
      <c r="AL287" s="177"/>
      <c r="AM287" s="177"/>
      <c r="AN287" s="177"/>
      <c r="AO287" s="177"/>
      <c r="AP287" s="177"/>
      <c r="AQ287" s="177"/>
      <c r="AR287" s="177"/>
      <c r="AS287" s="177"/>
      <c r="AT287" s="177"/>
      <c r="AU287" s="177"/>
      <c r="AV287" s="177"/>
      <c r="AW287" s="177"/>
      <c r="AX287" s="177"/>
      <c r="AY287" s="177"/>
      <c r="AZ287" s="87"/>
      <c r="BA287" s="87"/>
      <c r="BB287" s="87"/>
      <c r="BC287" s="87"/>
      <c r="BD287" s="87"/>
    </row>
    <row r="288" spans="1:64" customHeight="1" ht="12.75" hidden="true">
      <c r="A288" s="238"/>
      <c r="B288" s="238"/>
      <c r="C288" s="238" t="b">
        <f>IF(D288&gt;D287,D288,FALSE)</f>
        <v/>
      </c>
      <c r="D288" s="238">
        <f>D287+E288</f>
        <v>19</v>
      </c>
      <c r="E288" s="238">
        <f>IF(H288="X",1,0)</f>
        <v>0</v>
      </c>
      <c r="F288" s="88">
        <v>30</v>
      </c>
      <c r="G288" s="88">
        <f>FRESH.MEAT.AND.PROVISIONS!C260</f>
        <v>2</v>
      </c>
      <c r="H288" s="88">
        <f>FRESH.MEAT.AND.PROVISIONS!D260</f>
        <v/>
      </c>
      <c r="I288" s="91" t="s">
        <v>23</v>
      </c>
      <c r="J288" s="761" t="str">
        <f>FRESH.MEAT.AND.PROVISIONS!F258</f>
        <v>CUSTOMER SAFE FOOD HANDLING</v>
      </c>
      <c r="K288" s="240">
        <f>FRESH.MEAT.AND.PROVISIONS!G258</f>
        <v/>
      </c>
      <c r="L288" s="86" t="str">
        <f>IF(AND(K288=F288, K288=D288, K288=C288), "", "x")</f>
        <v>x</v>
      </c>
      <c r="M288" s="177"/>
      <c r="N288" s="177"/>
      <c r="O288" s="177"/>
      <c r="P288" s="177"/>
      <c r="Q288" s="177"/>
      <c r="R288" s="177"/>
      <c r="S288" s="177"/>
      <c r="T288" s="177"/>
      <c r="U288" s="177"/>
      <c r="V288" s="177"/>
      <c r="W288" s="177"/>
      <c r="X288" s="177"/>
      <c r="Y288" s="177"/>
      <c r="Z288" s="177"/>
      <c r="AA288" s="177"/>
      <c r="AB288" s="177"/>
      <c r="AC288" s="177"/>
      <c r="AD288" s="177"/>
      <c r="AE288" s="177"/>
      <c r="AF288" s="177"/>
      <c r="AG288" s="177"/>
      <c r="AH288" s="177"/>
      <c r="AI288" s="177"/>
      <c r="AJ288" s="177"/>
      <c r="AK288" s="177"/>
      <c r="AL288" s="177"/>
      <c r="AM288" s="177"/>
      <c r="AN288" s="177"/>
      <c r="AO288" s="177"/>
      <c r="AP288" s="177"/>
      <c r="AQ288" s="177"/>
      <c r="AR288" s="177"/>
      <c r="AS288" s="177"/>
      <c r="AT288" s="177"/>
      <c r="AU288" s="177"/>
      <c r="AV288" s="177"/>
      <c r="AW288" s="177"/>
      <c r="AX288" s="177"/>
      <c r="AY288" s="177"/>
      <c r="AZ288" s="87"/>
      <c r="BA288" s="87"/>
      <c r="BB288" s="87"/>
      <c r="BC288" s="87"/>
      <c r="BD288" s="87"/>
    </row>
    <row r="289" spans="1:64" customHeight="1" ht="12.75" hidden="true">
      <c r="A289" s="238"/>
      <c r="B289" s="238"/>
      <c r="C289" s="238" t="b">
        <f>IF(D289&gt;D288,D289,FALSE)</f>
        <v/>
      </c>
      <c r="D289" s="238">
        <f>D288+E289</f>
        <v>19</v>
      </c>
      <c r="E289" s="238">
        <f>IF(H289="X",1,0)</f>
        <v>0</v>
      </c>
      <c r="F289" s="88">
        <v>31</v>
      </c>
      <c r="G289" s="88">
        <f>FRESH.MEAT.AND.PROVISIONS!C264</f>
        <v>2</v>
      </c>
      <c r="H289" s="88">
        <f>FRESH.MEAT.AND.PROVISIONS!D264</f>
        <v/>
      </c>
      <c r="I289" s="91" t="s">
        <v>23</v>
      </c>
      <c r="J289" s="761" t="str">
        <f>FRESH.MEAT.AND.PROVISIONS!F261</f>
        <v>SLIP SHEETS</v>
      </c>
      <c r="K289" s="240">
        <f>FRESH.MEAT.AND.PROVISIONS!G261</f>
        <v/>
      </c>
      <c r="L289" s="86" t="str">
        <f>IF(AND(K289=F289, K289=D289, K289=C289), "", "x")</f>
        <v>x</v>
      </c>
      <c r="M289" s="177"/>
      <c r="N289" s="177"/>
      <c r="O289" s="177"/>
      <c r="P289" s="177"/>
      <c r="Q289" s="177"/>
      <c r="R289" s="177"/>
      <c r="S289" s="177"/>
      <c r="T289" s="177"/>
      <c r="U289" s="177"/>
      <c r="V289" s="177"/>
      <c r="W289" s="177"/>
      <c r="X289" s="177"/>
      <c r="Y289" s="177"/>
      <c r="Z289" s="177"/>
      <c r="AA289" s="177"/>
      <c r="AB289" s="177"/>
      <c r="AC289" s="177"/>
      <c r="AD289" s="177"/>
      <c r="AE289" s="177"/>
      <c r="AF289" s="177"/>
      <c r="AG289" s="177"/>
      <c r="AH289" s="177"/>
      <c r="AI289" s="177"/>
      <c r="AJ289" s="177"/>
      <c r="AK289" s="177"/>
      <c r="AL289" s="177"/>
      <c r="AM289" s="177"/>
      <c r="AN289" s="177"/>
      <c r="AO289" s="177"/>
      <c r="AP289" s="177"/>
      <c r="AQ289" s="177"/>
      <c r="AR289" s="177"/>
      <c r="AS289" s="177"/>
      <c r="AT289" s="177"/>
      <c r="AU289" s="177"/>
      <c r="AV289" s="177"/>
      <c r="AW289" s="177"/>
      <c r="AX289" s="177"/>
      <c r="AY289" s="177"/>
      <c r="AZ289" s="87"/>
      <c r="BA289" s="87"/>
      <c r="BB289" s="87"/>
      <c r="BC289" s="87"/>
      <c r="BD289" s="87"/>
    </row>
    <row r="290" spans="1:64" customHeight="1" ht="12.75" hidden="true">
      <c r="A290" s="238"/>
      <c r="B290" s="238"/>
      <c r="C290" s="238" t="b">
        <f>IF(D290&gt;D289,D290,FALSE)</f>
        <v/>
      </c>
      <c r="D290" s="238">
        <f>D289+E290</f>
        <v>19</v>
      </c>
      <c r="E290" s="238">
        <f>IF(H290="X",1,0)</f>
        <v>0</v>
      </c>
      <c r="F290" s="88">
        <v>32</v>
      </c>
      <c r="G290" s="88">
        <f>FRESH.MEAT.AND.PROVISIONS!C268</f>
        <v>6</v>
      </c>
      <c r="H290" s="88">
        <f>FRESH.MEAT.AND.PROVISIONS!D268</f>
        <v/>
      </c>
      <c r="I290" s="91" t="s">
        <v>23</v>
      </c>
      <c r="J290" s="761" t="str">
        <f>FRESH.MEAT.AND.PROVISIONS!F265</f>
        <v>MEAT FOOD STORAGE</v>
      </c>
      <c r="K290" s="240">
        <f>FRESH.MEAT.AND.PROVISIONS!G265</f>
        <v/>
      </c>
      <c r="L290" s="86" t="str">
        <f>IF(AND(K290=F290, K290=D290, K290=C290), "", "x")</f>
        <v>x</v>
      </c>
      <c r="M290" s="177"/>
      <c r="N290" s="177"/>
      <c r="O290" s="177"/>
      <c r="P290" s="177"/>
      <c r="Q290" s="177"/>
      <c r="R290" s="177"/>
      <c r="S290" s="177"/>
      <c r="T290" s="177"/>
      <c r="U290" s="177"/>
      <c r="V290" s="177"/>
      <c r="W290" s="177"/>
      <c r="X290" s="177"/>
      <c r="Y290" s="177"/>
      <c r="Z290" s="177"/>
      <c r="AA290" s="177"/>
      <c r="AB290" s="177"/>
      <c r="AC290" s="177"/>
      <c r="AD290" s="177"/>
      <c r="AE290" s="177"/>
      <c r="AF290" s="177"/>
      <c r="AG290" s="177"/>
      <c r="AH290" s="177"/>
      <c r="AI290" s="177"/>
      <c r="AJ290" s="177"/>
      <c r="AK290" s="177"/>
      <c r="AL290" s="177"/>
      <c r="AM290" s="177"/>
      <c r="AN290" s="177"/>
      <c r="AO290" s="177"/>
      <c r="AP290" s="177"/>
      <c r="AQ290" s="177"/>
      <c r="AR290" s="177"/>
      <c r="AS290" s="177"/>
      <c r="AT290" s="177"/>
      <c r="AU290" s="177"/>
      <c r="AV290" s="177"/>
      <c r="AW290" s="177"/>
      <c r="AX290" s="177"/>
      <c r="AY290" s="177"/>
      <c r="AZ290" s="87"/>
      <c r="BA290" s="87"/>
      <c r="BB290" s="87"/>
      <c r="BC290" s="87"/>
      <c r="BD290" s="87"/>
    </row>
    <row r="291" spans="1:64" customHeight="1" ht="12.75" hidden="true">
      <c r="A291" s="238"/>
      <c r="B291" s="238"/>
      <c r="C291" s="238" t="b">
        <f>IF(D291&gt;D290,D291,FALSE)</f>
        <v/>
      </c>
      <c r="D291" s="238">
        <f>D290+E291</f>
        <v>19</v>
      </c>
      <c r="E291" s="238">
        <f>IF(H291="X",1,0)</f>
        <v>0</v>
      </c>
      <c r="F291" s="88">
        <v>33</v>
      </c>
      <c r="G291" s="88">
        <f>FRESH.MEAT.AND.PROVISIONS!C274</f>
        <v>6</v>
      </c>
      <c r="H291" s="88">
        <f>FRESH.MEAT.AND.PROVISIONS!D274</f>
        <v/>
      </c>
      <c r="I291" s="91" t="s">
        <v>23</v>
      </c>
      <c r="J291" s="761" t="str">
        <f>FRESH.MEAT.AND.PROVISIONS!F269</f>
        <v>MEAT CASES</v>
      </c>
      <c r="K291" s="240">
        <f>FRESH.MEAT.AND.PROVISIONS!G269</f>
        <v/>
      </c>
      <c r="L291" s="86" t="str">
        <f>IF(AND(K291=F291, K291=D291, K291=C291), "", "x")</f>
        <v>x</v>
      </c>
      <c r="M291" s="177"/>
      <c r="N291" s="177"/>
      <c r="O291" s="177"/>
      <c r="P291" s="177"/>
      <c r="Q291" s="177"/>
      <c r="R291" s="177"/>
      <c r="S291" s="177"/>
      <c r="T291" s="177"/>
      <c r="U291" s="177"/>
      <c r="V291" s="177"/>
      <c r="W291" s="177"/>
      <c r="X291" s="177"/>
      <c r="Y291" s="177"/>
      <c r="Z291" s="177"/>
      <c r="AA291" s="177"/>
      <c r="AB291" s="177"/>
      <c r="AC291" s="177"/>
      <c r="AD291" s="177"/>
      <c r="AE291" s="177"/>
      <c r="AF291" s="177"/>
      <c r="AG291" s="177"/>
      <c r="AH291" s="177"/>
      <c r="AI291" s="177"/>
      <c r="AJ291" s="177"/>
      <c r="AK291" s="177"/>
      <c r="AL291" s="177"/>
      <c r="AM291" s="177"/>
      <c r="AN291" s="177"/>
      <c r="AO291" s="177"/>
      <c r="AP291" s="177"/>
      <c r="AQ291" s="177"/>
      <c r="AR291" s="177"/>
      <c r="AS291" s="177"/>
      <c r="AT291" s="177"/>
      <c r="AU291" s="177"/>
      <c r="AV291" s="177"/>
      <c r="AW291" s="177"/>
      <c r="AX291" s="177"/>
      <c r="AY291" s="177"/>
      <c r="AZ291" s="87"/>
      <c r="BA291" s="87"/>
      <c r="BB291" s="87"/>
      <c r="BC291" s="87"/>
      <c r="BD291" s="87"/>
    </row>
    <row r="292" spans="1:64" customHeight="1" ht="12.75" hidden="true">
      <c r="A292" s="238"/>
      <c r="B292" s="238"/>
      <c r="C292" s="238" t="b">
        <f>IF(D292&gt;D291,D292,FALSE)</f>
        <v/>
      </c>
      <c r="D292" s="238">
        <f>D291+E292</f>
        <v>19</v>
      </c>
      <c r="E292" s="238">
        <f>IF(H292="X",1,0)</f>
        <v>0</v>
      </c>
      <c r="F292" s="88">
        <v>34</v>
      </c>
      <c r="G292" s="88">
        <f>FRESH.MEAT.AND.PROVISIONS!C278</f>
        <v>6</v>
      </c>
      <c r="H292" s="88">
        <f>FRESH.MEAT.AND.PROVISIONS!D278</f>
        <v/>
      </c>
      <c r="I292" s="91" t="s">
        <v>23</v>
      </c>
      <c r="J292" s="761" t="str">
        <f>FRESH.MEAT.AND.PROVISIONS!F275</f>
        <v>CHICKEN PIT</v>
      </c>
      <c r="K292" s="240">
        <f>FRESH.MEAT.AND.PROVISIONS!G275</f>
        <v/>
      </c>
      <c r="L292" s="86" t="str">
        <f>IF(AND(K292=F292, K292=D292, K292=C292), "", "x")</f>
        <v>x</v>
      </c>
      <c r="M292" s="177"/>
      <c r="N292" s="177"/>
      <c r="O292" s="177"/>
      <c r="P292" s="177"/>
      <c r="Q292" s="177"/>
      <c r="R292" s="177"/>
      <c r="S292" s="177"/>
      <c r="T292" s="177"/>
      <c r="U292" s="177"/>
      <c r="V292" s="177"/>
      <c r="W292" s="177"/>
      <c r="X292" s="177"/>
      <c r="Y292" s="177"/>
      <c r="Z292" s="177"/>
      <c r="AA292" s="177"/>
      <c r="AB292" s="177"/>
      <c r="AC292" s="177"/>
      <c r="AD292" s="177"/>
      <c r="AE292" s="177"/>
      <c r="AF292" s="177"/>
      <c r="AG292" s="177"/>
      <c r="AH292" s="177"/>
      <c r="AI292" s="177"/>
      <c r="AJ292" s="177"/>
      <c r="AK292" s="177"/>
      <c r="AL292" s="177"/>
      <c r="AM292" s="177"/>
      <c r="AN292" s="177"/>
      <c r="AO292" s="177"/>
      <c r="AP292" s="177"/>
      <c r="AQ292" s="177"/>
      <c r="AR292" s="177"/>
      <c r="AS292" s="177"/>
      <c r="AT292" s="177"/>
      <c r="AU292" s="177"/>
      <c r="AV292" s="177"/>
      <c r="AW292" s="177"/>
      <c r="AX292" s="177"/>
      <c r="AY292" s="177"/>
      <c r="AZ292" s="87"/>
      <c r="BA292" s="87"/>
      <c r="BB292" s="87"/>
      <c r="BC292" s="87"/>
      <c r="BD292" s="87"/>
    </row>
    <row r="293" spans="1:64" customHeight="1" ht="12.75" hidden="true">
      <c r="A293" s="238"/>
      <c r="B293" s="238"/>
      <c r="C293" s="238" t="b">
        <f>IF(D293&gt;D292,D293,FALSE)</f>
        <v/>
      </c>
      <c r="D293" s="238">
        <f>D292+E293</f>
        <v>19</v>
      </c>
      <c r="E293" s="238">
        <f>IF(H293="X",1,0)</f>
        <v>0</v>
      </c>
      <c r="F293" s="88">
        <v>35</v>
      </c>
      <c r="G293" s="88">
        <f>FRESH.MEAT.AND.PROVISIONS!C291</f>
        <v>20</v>
      </c>
      <c r="H293" s="88">
        <f>FRESH.MEAT.AND.PROVISIONS!D291</f>
        <v/>
      </c>
      <c r="I293" s="91" t="s">
        <v>23</v>
      </c>
      <c r="J293" s="761" t="str">
        <f>FRESH.MEAT.AND.PROVISIONS!F280</f>
        <v>CONDITION OF PACK OUT IN MEAT &amp; PROVISIONS</v>
      </c>
      <c r="K293" s="240">
        <f>FRESH.MEAT.AND.PROVISIONS!G280</f>
        <v/>
      </c>
      <c r="L293" s="86" t="str">
        <f>IF(AND(K293=F293, K293=D293, K293=C293), "", "x")</f>
        <v>x</v>
      </c>
      <c r="M293" s="177"/>
      <c r="N293" s="177"/>
      <c r="O293" s="177"/>
      <c r="P293" s="177"/>
      <c r="Q293" s="177"/>
      <c r="R293" s="177"/>
      <c r="S293" s="177"/>
      <c r="T293" s="177"/>
      <c r="U293" s="177"/>
      <c r="V293" s="177"/>
      <c r="W293" s="177"/>
      <c r="X293" s="177"/>
      <c r="Y293" s="177"/>
      <c r="Z293" s="177"/>
      <c r="AA293" s="177"/>
      <c r="AB293" s="177"/>
      <c r="AC293" s="177"/>
      <c r="AD293" s="177"/>
      <c r="AE293" s="177"/>
      <c r="AF293" s="177"/>
      <c r="AG293" s="177"/>
      <c r="AH293" s="177"/>
      <c r="AI293" s="177"/>
      <c r="AJ293" s="177"/>
      <c r="AK293" s="177"/>
      <c r="AL293" s="177"/>
      <c r="AM293" s="177"/>
      <c r="AN293" s="177"/>
      <c r="AO293" s="177"/>
      <c r="AP293" s="177"/>
      <c r="AQ293" s="177"/>
      <c r="AR293" s="177"/>
      <c r="AS293" s="177"/>
      <c r="AT293" s="177"/>
      <c r="AU293" s="177"/>
      <c r="AV293" s="177"/>
      <c r="AW293" s="177"/>
      <c r="AX293" s="177"/>
      <c r="AY293" s="177"/>
      <c r="AZ293" s="87"/>
      <c r="BA293" s="87"/>
      <c r="BB293" s="87"/>
      <c r="BC293" s="87"/>
      <c r="BD293" s="87"/>
    </row>
    <row r="294" spans="1:64" customHeight="1" ht="12.75" hidden="true">
      <c r="A294" s="238"/>
      <c r="B294" s="238"/>
      <c r="C294" s="238" t="b">
        <f>IF(D294&gt;D293,D294,FALSE)</f>
        <v/>
      </c>
      <c r="D294" s="238">
        <f>D293+E294</f>
        <v>19</v>
      </c>
      <c r="E294" s="238">
        <f>IF(H294="X",1,0)</f>
        <v>0</v>
      </c>
      <c r="F294" s="88">
        <v>36</v>
      </c>
      <c r="G294" s="88">
        <f>FRESH.MEAT.AND.PROVISIONS!C304</f>
        <v>15</v>
      </c>
      <c r="H294" s="88">
        <f>FRESH.MEAT.AND.PROVISIONS!D304</f>
        <v/>
      </c>
      <c r="I294" s="91" t="s">
        <v>23</v>
      </c>
      <c r="J294" s="761" t="str">
        <f>FRESH.MEAT.AND.PROVISIONS!F292</f>
        <v>PRODUCT NOT SOLD REPORTS (review previous 2 months)</v>
      </c>
      <c r="K294" s="240">
        <f>FRESH.MEAT.AND.PROVISIONS!G292</f>
        <v/>
      </c>
      <c r="L294" s="86" t="str">
        <f>IF(AND(K294=F294, K294=D294, K294=C294), "", "x")</f>
        <v>x</v>
      </c>
      <c r="M294" s="177"/>
      <c r="N294" s="177"/>
      <c r="O294" s="177"/>
      <c r="P294" s="177"/>
      <c r="Q294" s="177"/>
      <c r="R294" s="177"/>
      <c r="S294" s="177"/>
      <c r="T294" s="177"/>
      <c r="U294" s="177"/>
      <c r="V294" s="177"/>
      <c r="W294" s="177"/>
      <c r="X294" s="177"/>
      <c r="Y294" s="177"/>
      <c r="Z294" s="177"/>
      <c r="AA294" s="177"/>
      <c r="AB294" s="177"/>
      <c r="AC294" s="177"/>
      <c r="AD294" s="177"/>
      <c r="AE294" s="177"/>
      <c r="AF294" s="177"/>
      <c r="AG294" s="177"/>
      <c r="AH294" s="177"/>
      <c r="AI294" s="177"/>
      <c r="AJ294" s="177"/>
      <c r="AK294" s="177"/>
      <c r="AL294" s="177"/>
      <c r="AM294" s="177"/>
      <c r="AN294" s="177"/>
      <c r="AO294" s="177"/>
      <c r="AP294" s="177"/>
      <c r="AQ294" s="177"/>
      <c r="AR294" s="177"/>
      <c r="AS294" s="177"/>
      <c r="AT294" s="177"/>
      <c r="AU294" s="177"/>
      <c r="AV294" s="177"/>
      <c r="AW294" s="177"/>
      <c r="AX294" s="177"/>
      <c r="AY294" s="177"/>
      <c r="AZ294" s="87"/>
      <c r="BA294" s="87"/>
      <c r="BB294" s="87"/>
      <c r="BC294" s="87"/>
      <c r="BD294" s="87"/>
    </row>
    <row r="295" spans="1:64" customHeight="1" ht="12.75" hidden="true">
      <c r="A295" s="238"/>
      <c r="B295" s="238"/>
      <c r="C295" s="238" t="b">
        <f>IF(D295&gt;D294,D295,FALSE)</f>
        <v/>
      </c>
      <c r="D295" s="238">
        <f>D294+E295</f>
        <v>19</v>
      </c>
      <c r="E295" s="238">
        <f>IF(H295="X",1,0)</f>
        <v>0</v>
      </c>
      <c r="F295" s="88">
        <v>37</v>
      </c>
      <c r="G295" s="88">
        <f>FRESH.MEAT.AND.PROVISIONS!C315</f>
        <v>15</v>
      </c>
      <c r="H295" s="88">
        <f>FRESH.MEAT.AND.PROVISIONS!D315</f>
        <v/>
      </c>
      <c r="I295" s="91" t="s">
        <v>23</v>
      </c>
      <c r="J295" s="761" t="str">
        <f>FRESH.MEAT.AND.PROVISIONS!F307</f>
        <v>FIRST RECEIVED REPORT</v>
      </c>
      <c r="K295" s="240">
        <f>FRESH.MEAT.AND.PROVISIONS!G307</f>
        <v/>
      </c>
      <c r="L295" s="86" t="str">
        <f>IF(AND(K295=F295, K295=D295, K295=C295), "", "x")</f>
        <v>x</v>
      </c>
      <c r="M295" s="177"/>
      <c r="N295" s="177"/>
      <c r="O295" s="177"/>
      <c r="P295" s="177"/>
      <c r="Q295" s="177"/>
      <c r="R295" s="177"/>
      <c r="S295" s="177"/>
      <c r="T295" s="177"/>
      <c r="U295" s="177"/>
      <c r="V295" s="177"/>
      <c r="W295" s="177"/>
      <c r="X295" s="177"/>
      <c r="Y295" s="177"/>
      <c r="Z295" s="177"/>
      <c r="AA295" s="177"/>
      <c r="AB295" s="177"/>
      <c r="AC295" s="177"/>
      <c r="AD295" s="177"/>
      <c r="AE295" s="177"/>
      <c r="AF295" s="177"/>
      <c r="AG295" s="177"/>
      <c r="AH295" s="177"/>
      <c r="AI295" s="177"/>
      <c r="AJ295" s="177"/>
      <c r="AK295" s="177"/>
      <c r="AL295" s="177"/>
      <c r="AM295" s="177"/>
      <c r="AN295" s="177"/>
      <c r="AO295" s="177"/>
      <c r="AP295" s="177"/>
      <c r="AQ295" s="177"/>
      <c r="AR295" s="177"/>
      <c r="AS295" s="177"/>
      <c r="AT295" s="177"/>
      <c r="AU295" s="177"/>
      <c r="AV295" s="177"/>
      <c r="AW295" s="177"/>
      <c r="AX295" s="177"/>
      <c r="AY295" s="177"/>
      <c r="AZ295" s="87"/>
      <c r="BA295" s="87"/>
      <c r="BB295" s="87"/>
      <c r="BC295" s="87"/>
      <c r="BD295" s="87"/>
    </row>
    <row r="296" spans="1:64" customHeight="1" ht="12.75" hidden="true">
      <c r="A296" s="238"/>
      <c r="B296" s="238"/>
      <c r="C296" s="238" t="b">
        <f>IF(D296&gt;D295,D296,FALSE)</f>
        <v/>
      </c>
      <c r="D296" s="238">
        <f>D295+E296</f>
        <v>19</v>
      </c>
      <c r="E296" s="238">
        <f>IF(H296="X",1,0)</f>
        <v>0</v>
      </c>
      <c r="F296" s="88">
        <v>38</v>
      </c>
      <c r="G296" s="88">
        <f>FRESH.MEAT.AND.PROVISIONS!C320</f>
        <v>15</v>
      </c>
      <c r="H296" s="88">
        <f>FRESH.MEAT.AND.PROVISIONS!D320</f>
        <v/>
      </c>
      <c r="I296" s="91" t="s">
        <v>23</v>
      </c>
      <c r="J296" s="761" t="str">
        <f>FRESH.MEAT.AND.PROVISIONS!F316</f>
        <v>PRODUCT NOT BINNED REPORT</v>
      </c>
      <c r="K296" s="240">
        <f>FRESH.MEAT.AND.PROVISIONS!G316</f>
        <v/>
      </c>
      <c r="L296" s="86" t="str">
        <f>IF(AND(K296=F296, K296=D296, K296=C296), "", "x")</f>
        <v>x</v>
      </c>
      <c r="M296" s="177"/>
      <c r="N296" s="177"/>
      <c r="O296" s="177"/>
      <c r="P296" s="177"/>
      <c r="Q296" s="177"/>
      <c r="R296" s="177"/>
      <c r="S296" s="177"/>
      <c r="T296" s="177"/>
      <c r="U296" s="177"/>
      <c r="V296" s="177"/>
      <c r="W296" s="177"/>
      <c r="X296" s="177"/>
      <c r="Y296" s="177"/>
      <c r="Z296" s="177"/>
      <c r="AA296" s="177"/>
      <c r="AB296" s="177"/>
      <c r="AC296" s="177"/>
      <c r="AD296" s="177"/>
      <c r="AE296" s="177"/>
      <c r="AF296" s="177"/>
      <c r="AG296" s="177"/>
      <c r="AH296" s="177"/>
      <c r="AI296" s="177"/>
      <c r="AJ296" s="177"/>
      <c r="AK296" s="177"/>
      <c r="AL296" s="177"/>
      <c r="AM296" s="177"/>
      <c r="AN296" s="177"/>
      <c r="AO296" s="177"/>
      <c r="AP296" s="177"/>
      <c r="AQ296" s="177"/>
      <c r="AR296" s="177"/>
      <c r="AS296" s="177"/>
      <c r="AT296" s="177"/>
      <c r="AU296" s="177"/>
      <c r="AV296" s="177"/>
      <c r="AW296" s="177"/>
      <c r="AX296" s="177"/>
      <c r="AY296" s="177"/>
      <c r="AZ296" s="87"/>
      <c r="BA296" s="87"/>
      <c r="BB296" s="87"/>
      <c r="BC296" s="87"/>
      <c r="BD296" s="87"/>
    </row>
    <row r="297" spans="1:64" customHeight="1" ht="12.75" hidden="true">
      <c r="A297" s="238"/>
      <c r="B297" s="238"/>
      <c r="C297" s="238" t="b">
        <f>IF(D297&gt;D296,D297,FALSE)</f>
        <v/>
      </c>
      <c r="D297" s="238">
        <f>D296+E297</f>
        <v>19</v>
      </c>
      <c r="E297" s="238">
        <f>IF(H297="X",1,0)</f>
        <v>0</v>
      </c>
      <c r="F297" s="88">
        <v>39</v>
      </c>
      <c r="G297" s="88">
        <f>FRESH.MEAT.AND.PROVISIONS!C323</f>
        <v>10</v>
      </c>
      <c r="H297" s="88">
        <f>FRESH.MEAT.AND.PROVISIONS!D323</f>
        <v/>
      </c>
      <c r="I297" s="91" t="s">
        <v>23</v>
      </c>
      <c r="J297" s="761" t="str">
        <f>FRESH.MEAT.AND.PROVISIONS!F321</f>
        <v>NEGATIVE STOCK BY ITEM (review daily &amp; previous week)</v>
      </c>
      <c r="K297" s="240">
        <f>FRESH.MEAT.AND.PROVISIONS!G321</f>
        <v/>
      </c>
      <c r="L297" s="86" t="str">
        <f>IF(AND(K297=F297, K297=D297, K297=C297), "", "x")</f>
        <v>x</v>
      </c>
      <c r="M297" s="177"/>
      <c r="N297" s="177"/>
      <c r="O297" s="177"/>
      <c r="P297" s="177"/>
      <c r="Q297" s="177"/>
      <c r="R297" s="177"/>
      <c r="S297" s="177"/>
      <c r="T297" s="177"/>
      <c r="U297" s="177"/>
      <c r="V297" s="177"/>
      <c r="W297" s="177"/>
      <c r="X297" s="177"/>
      <c r="Y297" s="177"/>
      <c r="Z297" s="177"/>
      <c r="AA297" s="177"/>
      <c r="AB297" s="177"/>
      <c r="AC297" s="177"/>
      <c r="AD297" s="177"/>
      <c r="AE297" s="177"/>
      <c r="AF297" s="177"/>
      <c r="AG297" s="177"/>
      <c r="AH297" s="177"/>
      <c r="AI297" s="177"/>
      <c r="AJ297" s="177"/>
      <c r="AK297" s="177"/>
      <c r="AL297" s="177"/>
      <c r="AM297" s="177"/>
      <c r="AN297" s="177"/>
      <c r="AO297" s="177"/>
      <c r="AP297" s="177"/>
      <c r="AQ297" s="177"/>
      <c r="AR297" s="177"/>
      <c r="AS297" s="177"/>
      <c r="AT297" s="177"/>
      <c r="AU297" s="177"/>
      <c r="AV297" s="177"/>
      <c r="AW297" s="177"/>
      <c r="AX297" s="177"/>
      <c r="AY297" s="177"/>
      <c r="AZ297" s="87"/>
      <c r="BA297" s="87"/>
      <c r="BB297" s="87"/>
      <c r="BC297" s="87"/>
      <c r="BD297" s="87"/>
    </row>
    <row r="298" spans="1:64" customHeight="1" ht="12.75" hidden="true">
      <c r="A298" s="238"/>
      <c r="B298" s="238"/>
      <c r="C298" s="238" t="b">
        <f>IF(D298&gt;D297,D298,FALSE)</f>
        <v/>
      </c>
      <c r="D298" s="238">
        <f>D297+E298</f>
        <v>19</v>
      </c>
      <c r="E298" s="238">
        <f>IF(H298="X",1,0)</f>
        <v>0</v>
      </c>
      <c r="F298" s="88">
        <v>40</v>
      </c>
      <c r="G298" s="88">
        <f>FRESH.MEAT.AND.PROVISIONS!C328</f>
        <v>15</v>
      </c>
      <c r="H298" s="88">
        <f>FRESH.MEAT.AND.PROVISIONS!D328</f>
        <v/>
      </c>
      <c r="I298" s="91" t="s">
        <v>23</v>
      </c>
      <c r="J298" s="761" t="str">
        <f>FRESH.MEAT.AND.PROVISIONS!F324</f>
        <v>DAMAGES (review previous 2 weeks)</v>
      </c>
      <c r="K298" s="240">
        <f>FRESH.MEAT.AND.PROVISIONS!G324</f>
        <v/>
      </c>
      <c r="L298" s="86" t="str">
        <f>IF(AND(K298=F298, K298=D298, K298=C298), "", "x")</f>
        <v>x</v>
      </c>
      <c r="M298" s="177"/>
      <c r="N298" s="177"/>
      <c r="O298" s="177"/>
      <c r="P298" s="177"/>
      <c r="Q298" s="177"/>
      <c r="R298" s="177"/>
      <c r="S298" s="177"/>
      <c r="T298" s="177"/>
      <c r="U298" s="177"/>
      <c r="V298" s="177"/>
      <c r="W298" s="177"/>
      <c r="X298" s="177"/>
      <c r="Y298" s="177"/>
      <c r="Z298" s="177"/>
      <c r="AA298" s="177"/>
      <c r="AB298" s="177"/>
      <c r="AC298" s="177"/>
      <c r="AD298" s="177"/>
      <c r="AE298" s="177"/>
      <c r="AF298" s="177"/>
      <c r="AG298" s="177"/>
      <c r="AH298" s="177"/>
      <c r="AI298" s="177"/>
      <c r="AJ298" s="177"/>
      <c r="AK298" s="177"/>
      <c r="AL298" s="177"/>
      <c r="AM298" s="177"/>
      <c r="AN298" s="177"/>
      <c r="AO298" s="177"/>
      <c r="AP298" s="177"/>
      <c r="AQ298" s="177"/>
      <c r="AR298" s="177"/>
      <c r="AS298" s="177"/>
      <c r="AT298" s="177"/>
      <c r="AU298" s="177"/>
      <c r="AV298" s="177"/>
      <c r="AW298" s="177"/>
      <c r="AX298" s="177"/>
      <c r="AY298" s="177"/>
      <c r="AZ298" s="87"/>
      <c r="BA298" s="87"/>
      <c r="BB298" s="87"/>
      <c r="BC298" s="87"/>
      <c r="BD298" s="87"/>
    </row>
    <row r="299" spans="1:64" customHeight="1" ht="12.75" hidden="true">
      <c r="A299" s="238"/>
      <c r="B299" s="238"/>
      <c r="C299" s="238" t="b">
        <f>IF(D299&gt;D298,D299,FALSE)</f>
        <v/>
      </c>
      <c r="D299" s="238">
        <f>D298+E299</f>
        <v>19</v>
      </c>
      <c r="E299" s="238">
        <f>IF(H299="X",1,0)</f>
        <v>0</v>
      </c>
      <c r="F299" s="88">
        <v>41</v>
      </c>
      <c r="G299" s="88">
        <f>FRESH.MEAT.AND.PROVISIONS!C343</f>
        <v>30</v>
      </c>
      <c r="H299" s="88">
        <f>FRESH.MEAT.AND.PROVISIONS!D343</f>
        <v/>
      </c>
      <c r="I299" s="91" t="s">
        <v>23</v>
      </c>
      <c r="J299" s="761" t="str">
        <f>FRESH.MEAT.AND.PROVISIONS!F329</f>
        <v>NO/LOW STOCKS (review previous 2 weeks)</v>
      </c>
      <c r="K299" s="240">
        <f>FRESH.MEAT.AND.PROVISIONS!G329</f>
        <v/>
      </c>
      <c r="L299" s="86" t="str">
        <f>IF(AND(K299=F299, K299=D299, K299=C299), "", "x")</f>
        <v>x</v>
      </c>
      <c r="M299" s="177"/>
      <c r="N299" s="177"/>
      <c r="O299" s="177"/>
      <c r="P299" s="177"/>
      <c r="Q299" s="177"/>
      <c r="R299" s="177"/>
      <c r="S299" s="177"/>
      <c r="T299" s="177"/>
      <c r="U299" s="177"/>
      <c r="V299" s="177"/>
      <c r="W299" s="177"/>
      <c r="X299" s="177"/>
      <c r="Y299" s="177"/>
      <c r="Z299" s="177"/>
      <c r="AA299" s="177"/>
      <c r="AB299" s="177"/>
      <c r="AC299" s="177"/>
      <c r="AD299" s="177"/>
      <c r="AE299" s="177"/>
      <c r="AF299" s="177"/>
      <c r="AG299" s="177"/>
      <c r="AH299" s="177"/>
      <c r="AI299" s="177"/>
      <c r="AJ299" s="177"/>
      <c r="AK299" s="177"/>
      <c r="AL299" s="177"/>
      <c r="AM299" s="177"/>
      <c r="AN299" s="177"/>
      <c r="AO299" s="177"/>
      <c r="AP299" s="177"/>
      <c r="AQ299" s="177"/>
      <c r="AR299" s="177"/>
      <c r="AS299" s="177"/>
      <c r="AT299" s="177"/>
      <c r="AU299" s="177"/>
      <c r="AV299" s="177"/>
      <c r="AW299" s="177"/>
      <c r="AX299" s="177"/>
      <c r="AY299" s="177"/>
      <c r="AZ299" s="87"/>
      <c r="BA299" s="87"/>
      <c r="BB299" s="87"/>
      <c r="BC299" s="87"/>
      <c r="BD299" s="87"/>
    </row>
    <row r="300" spans="1:64" customHeight="1" ht="12.75" hidden="true">
      <c r="A300" s="238"/>
      <c r="B300" s="238"/>
      <c r="C300" s="238" t="b">
        <f>IF(D300&gt;D299,D300,FALSE)</f>
        <v/>
      </c>
      <c r="D300" s="238">
        <f>D299+E300</f>
        <v>19</v>
      </c>
      <c r="E300" s="238">
        <f>IF(H300="X",1,0)</f>
        <v>0</v>
      </c>
      <c r="F300" s="88">
        <v>42</v>
      </c>
      <c r="G300" s="88">
        <f>FRESH.MEAT.AND.PROVISIONS!C351</f>
        <v>8</v>
      </c>
      <c r="H300" s="88">
        <f>FRESH.MEAT.AND.PROVISIONS!D351</f>
        <v/>
      </c>
      <c r="I300" s="91" t="s">
        <v>23</v>
      </c>
      <c r="J300" s="761" t="str">
        <f>FRESH.MEAT.AND.PROVISIONS!F344</f>
        <v>DEPARTMENT APPEARANCE</v>
      </c>
      <c r="K300" s="240">
        <f>FRESH.MEAT.AND.PROVISIONS!G344</f>
        <v/>
      </c>
      <c r="L300" s="86" t="str">
        <f>IF(AND(K300=F300, K300=D300, K300=C300), "", "x")</f>
        <v>x</v>
      </c>
      <c r="R300" s="177"/>
      <c r="S300" s="177"/>
      <c r="T300" s="177"/>
      <c r="U300" s="177"/>
      <c r="V300" s="177"/>
      <c r="W300" s="177"/>
      <c r="X300" s="177"/>
      <c r="Y300" s="177"/>
      <c r="Z300" s="177"/>
      <c r="AA300" s="177"/>
      <c r="AB300" s="177"/>
      <c r="AC300" s="177"/>
      <c r="AD300" s="177"/>
      <c r="AE300" s="177"/>
      <c r="AF300" s="177"/>
      <c r="AG300" s="177"/>
      <c r="AH300" s="177"/>
      <c r="AI300" s="177"/>
      <c r="AJ300" s="177"/>
      <c r="AK300" s="177"/>
      <c r="AL300" s="177"/>
      <c r="AM300" s="177"/>
      <c r="AN300" s="177"/>
      <c r="AO300" s="177"/>
      <c r="AP300" s="177"/>
      <c r="AQ300" s="177"/>
      <c r="AR300" s="177"/>
      <c r="AS300" s="177"/>
      <c r="AT300" s="177"/>
      <c r="AU300" s="177"/>
      <c r="AV300" s="177"/>
      <c r="AW300" s="177"/>
      <c r="AX300" s="177"/>
      <c r="AY300" s="177"/>
      <c r="AZ300" s="87"/>
      <c r="BA300" s="87"/>
      <c r="BB300" s="87"/>
      <c r="BC300" s="87"/>
      <c r="BD300" s="87"/>
    </row>
    <row r="301" spans="1:64" customHeight="1" ht="12.75" hidden="true">
      <c r="A301" s="238"/>
      <c r="B301" s="238"/>
      <c r="C301" s="238" t="b">
        <f>IF(D301&gt;D300,D301,FALSE)</f>
        <v/>
      </c>
      <c r="D301" s="238">
        <f>D300+E301</f>
        <v>19</v>
      </c>
      <c r="E301" s="238">
        <f>IF(H301="X",1,0)</f>
        <v>0</v>
      </c>
      <c r="F301" s="88">
        <v>43</v>
      </c>
      <c r="G301" s="88">
        <f>FRESH.MEAT.AND.PROVISIONS!C354</f>
        <v>6</v>
      </c>
      <c r="H301" s="88">
        <f>FRESH.MEAT.AND.PROVISIONS!D354</f>
        <v/>
      </c>
      <c r="I301" s="91" t="s">
        <v>23</v>
      </c>
      <c r="J301" s="761" t="str">
        <f>FRESH.MEAT.AND.PROVISIONS!F352</f>
        <v>IN-STOCK POSITION</v>
      </c>
      <c r="K301" s="240">
        <f>FRESH.MEAT.AND.PROVISIONS!G352</f>
        <v/>
      </c>
      <c r="L301" s="86" t="str">
        <f>IF(AND(K301=F301, K301=D301, K301=C301), "", "x")</f>
        <v>x</v>
      </c>
      <c r="R301" s="177"/>
      <c r="S301" s="177"/>
      <c r="T301" s="177"/>
      <c r="U301" s="177"/>
      <c r="V301" s="177"/>
      <c r="W301" s="177"/>
      <c r="X301" s="177"/>
      <c r="Y301" s="177"/>
      <c r="Z301" s="177"/>
      <c r="AA301" s="177"/>
      <c r="AB301" s="177"/>
      <c r="AC301" s="177"/>
      <c r="AD301" s="177"/>
      <c r="AE301" s="177"/>
      <c r="AF301" s="177"/>
      <c r="AG301" s="177"/>
      <c r="AH301" s="177"/>
      <c r="AI301" s="177"/>
      <c r="AJ301" s="177"/>
      <c r="AK301" s="177"/>
      <c r="AL301" s="177"/>
      <c r="AM301" s="177"/>
      <c r="AN301" s="177"/>
      <c r="AO301" s="177"/>
      <c r="AP301" s="177"/>
      <c r="AQ301" s="177"/>
      <c r="AR301" s="177"/>
      <c r="AS301" s="177"/>
      <c r="AT301" s="177"/>
      <c r="AU301" s="177"/>
      <c r="AV301" s="177"/>
      <c r="AW301" s="177"/>
      <c r="AX301" s="177"/>
      <c r="AY301" s="177"/>
      <c r="AZ301" s="87"/>
      <c r="BA301" s="87"/>
      <c r="BB301" s="87"/>
      <c r="BC301" s="87"/>
      <c r="BD301" s="87"/>
    </row>
    <row r="302" spans="1:64" customHeight="1" ht="12.75" hidden="true">
      <c r="A302" s="238"/>
      <c r="B302" s="238"/>
      <c r="C302" s="238" t="b">
        <f>IF(D302&gt;D301,D302,FALSE)</f>
        <v/>
      </c>
      <c r="D302" s="238">
        <f>D301+E302</f>
        <v>19</v>
      </c>
      <c r="E302" s="238">
        <f>IF(H302="X",1,0)</f>
        <v>0</v>
      </c>
      <c r="F302" s="88">
        <v>44</v>
      </c>
      <c r="G302" s="88">
        <f>FRESH.MEAT.AND.PROVISIONS!C371</f>
        <v>15</v>
      </c>
      <c r="H302" s="88">
        <f>FRESH.MEAT.AND.PROVISIONS!D371</f>
        <v/>
      </c>
      <c r="I302" s="91" t="s">
        <v>23</v>
      </c>
      <c r="J302" s="761" t="str">
        <f>FRESH.MEAT.AND.PROVISIONS!F363</f>
        <v>CYCLE COUNTS BEEF (review 2 weeks fresh, 1 month frozen)</v>
      </c>
      <c r="K302" s="240">
        <f>FRESH.MEAT.AND.PROVISIONS!G363</f>
        <v/>
      </c>
      <c r="L302" s="86" t="str">
        <f>IF(AND(K302=F302, K302=D302, K302=C302), "", "x")</f>
        <v>x</v>
      </c>
      <c r="R302" s="177"/>
      <c r="S302" s="177"/>
      <c r="T302" s="177"/>
      <c r="U302" s="177"/>
      <c r="V302" s="177"/>
      <c r="W302" s="177"/>
      <c r="X302" s="177"/>
      <c r="Y302" s="177"/>
      <c r="Z302" s="177"/>
      <c r="AA302" s="177"/>
      <c r="AB302" s="177"/>
      <c r="AC302" s="177"/>
      <c r="AD302" s="177"/>
      <c r="AE302" s="177"/>
      <c r="AF302" s="177"/>
      <c r="AG302" s="177"/>
      <c r="AH302" s="177"/>
      <c r="AI302" s="177"/>
      <c r="AJ302" s="177"/>
      <c r="AK302" s="177"/>
      <c r="AL302" s="177"/>
      <c r="AM302" s="177"/>
      <c r="AN302" s="177"/>
      <c r="AO302" s="177"/>
      <c r="AP302" s="177"/>
      <c r="AQ302" s="177"/>
      <c r="AR302" s="177"/>
      <c r="AS302" s="177"/>
      <c r="AT302" s="177"/>
      <c r="AU302" s="177"/>
      <c r="AV302" s="177"/>
      <c r="AW302" s="177"/>
      <c r="AX302" s="177"/>
      <c r="AY302" s="177"/>
      <c r="AZ302" s="87"/>
      <c r="BA302" s="87"/>
      <c r="BB302" s="87"/>
      <c r="BC302" s="87"/>
      <c r="BD302" s="87"/>
    </row>
    <row r="303" spans="1:64" customHeight="1" ht="12.75" hidden="true">
      <c r="A303" s="238"/>
      <c r="B303" s="238"/>
      <c r="C303" s="238">
        <f>IF(D303&gt;D302,D303,FALSE)</f>
        <v>20</v>
      </c>
      <c r="D303" s="238">
        <f>D302+E303</f>
        <v>20</v>
      </c>
      <c r="E303" s="238">
        <f>IF(H303="X",1,0)</f>
        <v>1</v>
      </c>
      <c r="F303" s="88">
        <v>45</v>
      </c>
      <c r="G303" s="88">
        <f>FRESH.MEAT.AND.PROVISIONS!C380</f>
        <v>15</v>
      </c>
      <c r="H303" s="88" t="str">
        <f>FRESH.MEAT.AND.PROVISIONS!D380</f>
        <v>X</v>
      </c>
      <c r="I303" s="91" t="s">
        <v>23</v>
      </c>
      <c r="J303" s="761" t="str">
        <f>FRESH.MEAT.AND.PROVISIONS!F372</f>
        <v>CYCLE COUNTS CHICKEN (review 2 weeks fresh, 1 month frozen)</v>
      </c>
      <c r="K303" s="240" t="str">
        <f>FRESH.MEAT.AND.PROVISIONS!G372</f>
        <v>Cycle count on chicken not always being done twice a week. Consistancy is needed</v>
      </c>
      <c r="L303" s="86" t="str">
        <f>IF(AND(K303=F303, K303=D303, K303=C303), "", "x")</f>
        <v>x</v>
      </c>
      <c r="R303" s="177"/>
      <c r="S303" s="177"/>
      <c r="T303" s="177"/>
      <c r="U303" s="177"/>
      <c r="V303" s="177"/>
      <c r="W303" s="177"/>
      <c r="X303" s="177"/>
      <c r="Y303" s="177"/>
      <c r="Z303" s="177"/>
      <c r="AA303" s="177"/>
      <c r="AB303" s="177"/>
      <c r="AC303" s="177"/>
      <c r="AD303" s="177"/>
      <c r="AE303" s="177"/>
      <c r="AF303" s="177"/>
      <c r="AG303" s="177"/>
      <c r="AH303" s="177"/>
      <c r="AI303" s="177"/>
      <c r="AJ303" s="177"/>
      <c r="AK303" s="177"/>
      <c r="AL303" s="177"/>
      <c r="AM303" s="177"/>
      <c r="AN303" s="177"/>
      <c r="AO303" s="177"/>
      <c r="AP303" s="177"/>
      <c r="AQ303" s="177"/>
      <c r="AR303" s="177"/>
      <c r="AS303" s="177"/>
      <c r="AT303" s="177"/>
      <c r="AU303" s="177"/>
      <c r="AV303" s="177"/>
      <c r="AW303" s="177"/>
      <c r="AX303" s="177"/>
      <c r="AY303" s="177"/>
      <c r="AZ303" s="87"/>
      <c r="BA303" s="87"/>
      <c r="BB303" s="87"/>
      <c r="BC303" s="87"/>
      <c r="BD303" s="87"/>
    </row>
    <row r="304" spans="1:64" customHeight="1" ht="12.75" hidden="true">
      <c r="A304" s="238"/>
      <c r="B304" s="238"/>
      <c r="C304" s="238" t="b">
        <f>IF(D304&gt;D303,D304,FALSE)</f>
        <v/>
      </c>
      <c r="D304" s="238">
        <f>D303+E304</f>
        <v>20</v>
      </c>
      <c r="E304" s="238">
        <f>IF(H304="X",1,0)</f>
        <v>0</v>
      </c>
      <c r="F304" s="88">
        <v>46</v>
      </c>
      <c r="G304" s="88">
        <f>FRESH.MEAT.AND.PROVISIONS!C389</f>
        <v>15</v>
      </c>
      <c r="H304" s="88">
        <f>FRESH.MEAT.AND.PROVISIONS!D389</f>
        <v/>
      </c>
      <c r="I304" s="91" t="s">
        <v>23</v>
      </c>
      <c r="J304" s="761" t="str">
        <f>FRESH.MEAT.AND.PROVISIONS!F381</f>
        <v>CYCLE COUNTS LAMB (review 2 weeks fresh, 1 month frozen)</v>
      </c>
      <c r="K304" s="240">
        <f>FRESH.MEAT.AND.PROVISIONS!G381</f>
        <v/>
      </c>
      <c r="L304" s="86" t="str">
        <f>IF(AND(K304=F304, K304=D304, K304=C304), "", "x")</f>
        <v>x</v>
      </c>
      <c r="M304" s="177"/>
      <c r="N304" s="177"/>
      <c r="O304" s="177"/>
      <c r="P304" s="177"/>
      <c r="Q304" s="177"/>
      <c r="R304" s="177"/>
      <c r="S304" s="177"/>
      <c r="T304" s="177"/>
      <c r="U304" s="177"/>
      <c r="V304" s="177"/>
      <c r="W304" s="177"/>
      <c r="X304" s="177"/>
      <c r="Y304" s="177"/>
      <c r="Z304" s="177"/>
      <c r="AA304" s="177"/>
      <c r="AB304" s="177"/>
      <c r="AC304" s="177"/>
      <c r="AD304" s="177"/>
      <c r="AE304" s="177"/>
      <c r="AF304" s="177"/>
      <c r="AG304" s="177"/>
      <c r="AH304" s="177"/>
      <c r="AI304" s="177"/>
      <c r="AJ304" s="177"/>
      <c r="AK304" s="177"/>
      <c r="AL304" s="177"/>
      <c r="AM304" s="177"/>
      <c r="AN304" s="177"/>
      <c r="AO304" s="177"/>
      <c r="AP304" s="177"/>
      <c r="AQ304" s="177"/>
      <c r="AR304" s="177"/>
      <c r="AS304" s="177"/>
      <c r="AT304" s="177"/>
      <c r="AU304" s="177"/>
      <c r="AV304" s="177"/>
      <c r="AW304" s="177"/>
      <c r="AX304" s="177"/>
      <c r="AY304" s="177"/>
      <c r="AZ304" s="87"/>
      <c r="BA304" s="87"/>
      <c r="BB304" s="87"/>
      <c r="BC304" s="87"/>
      <c r="BD304" s="87"/>
    </row>
    <row r="305" spans="1:64" customHeight="1" ht="12.75" hidden="true">
      <c r="A305" s="238"/>
      <c r="B305" s="238"/>
      <c r="C305" s="238" t="b">
        <f>IF(D305&gt;D304,D305,FALSE)</f>
        <v/>
      </c>
      <c r="D305" s="238">
        <f>D304+E305</f>
        <v>20</v>
      </c>
      <c r="E305" s="238">
        <f>IF(H305="X",1,0)</f>
        <v>0</v>
      </c>
      <c r="F305" s="88">
        <v>47</v>
      </c>
      <c r="G305" s="88">
        <f>FRESH.MEAT.AND.PROVISIONS!C397</f>
        <v>15</v>
      </c>
      <c r="H305" s="88">
        <f>FRESH.MEAT.AND.PROVISIONS!D397</f>
        <v/>
      </c>
      <c r="I305" s="91" t="s">
        <v>23</v>
      </c>
      <c r="J305" s="761" t="str">
        <f>FRESH.MEAT.AND.PROVISIONS!F390</f>
        <v>CYCLE COUNTS PROVISIONS (review previous month)</v>
      </c>
      <c r="K305" s="240">
        <f>FRESH.MEAT.AND.PROVISIONS!G390</f>
        <v/>
      </c>
      <c r="L305" s="86" t="str">
        <f>IF(AND(K305=F305, K305=D305, K305=C305), "", "x")</f>
        <v>x</v>
      </c>
      <c r="M305" s="177"/>
      <c r="N305" s="177"/>
      <c r="O305" s="177"/>
      <c r="P305" s="177"/>
      <c r="Q305" s="177"/>
      <c r="R305" s="177"/>
      <c r="S305" s="177"/>
      <c r="T305" s="177"/>
      <c r="U305" s="177"/>
      <c r="V305" s="177"/>
      <c r="W305" s="177"/>
      <c r="X305" s="177"/>
      <c r="Y305" s="177"/>
      <c r="Z305" s="177"/>
      <c r="AA305" s="177"/>
      <c r="AB305" s="177"/>
      <c r="AC305" s="177"/>
      <c r="AD305" s="177"/>
      <c r="AE305" s="177"/>
      <c r="AF305" s="177"/>
      <c r="AG305" s="177"/>
      <c r="AH305" s="177"/>
      <c r="AI305" s="177"/>
      <c r="AJ305" s="177"/>
      <c r="AK305" s="177"/>
      <c r="AL305" s="177"/>
      <c r="AM305" s="177"/>
      <c r="AN305" s="177"/>
      <c r="AO305" s="177"/>
      <c r="AP305" s="177"/>
      <c r="AQ305" s="177"/>
      <c r="AR305" s="177"/>
      <c r="AS305" s="177"/>
      <c r="AT305" s="177"/>
      <c r="AU305" s="177"/>
      <c r="AV305" s="177"/>
      <c r="AW305" s="177"/>
      <c r="AX305" s="177"/>
      <c r="AY305" s="177"/>
      <c r="AZ305" s="87"/>
      <c r="BA305" s="87"/>
      <c r="BB305" s="87"/>
      <c r="BC305" s="87"/>
      <c r="BD305" s="87"/>
    </row>
    <row r="306" spans="1:64" customHeight="1" ht="12.75" hidden="true">
      <c r="A306" s="238"/>
      <c r="B306" s="238"/>
      <c r="C306" s="238" t="b">
        <f>IF(D306&gt;D305,D306,FALSE)</f>
        <v/>
      </c>
      <c r="D306" s="238">
        <f>D305+E306</f>
        <v>20</v>
      </c>
      <c r="E306" s="238">
        <f>IF(H306="X",1,0)</f>
        <v>0</v>
      </c>
      <c r="F306" s="88">
        <v>48</v>
      </c>
      <c r="G306" s="88">
        <f>FRESH.MEAT.AND.PROVISIONS!C406</f>
        <v>15</v>
      </c>
      <c r="H306" s="88">
        <f>FRESH.MEAT.AND.PROVISIONS!D406</f>
        <v/>
      </c>
      <c r="I306" s="91" t="s">
        <v>23</v>
      </c>
      <c r="J306" s="761" t="str">
        <f>FRESH.MEAT.AND.PROVISIONS!F398</f>
        <v>CYCLE COUNTS PORK (review 2 weeks fresh, 1 month frozen)</v>
      </c>
      <c r="K306" s="240">
        <f>FRESH.MEAT.AND.PROVISIONS!G398</f>
        <v/>
      </c>
      <c r="L306" s="86" t="str">
        <f>IF(AND(K306=F306, K306=D306, K306=C306), "", "x")</f>
        <v>x</v>
      </c>
      <c r="M306" s="177"/>
      <c r="N306" s="177"/>
      <c r="O306" s="177"/>
      <c r="P306" s="177"/>
      <c r="Q306" s="177"/>
      <c r="R306" s="177"/>
      <c r="S306" s="177"/>
      <c r="T306" s="177"/>
      <c r="U306" s="177"/>
      <c r="V306" s="177"/>
      <c r="W306" s="177"/>
      <c r="X306" s="177"/>
      <c r="Y306" s="177"/>
      <c r="Z306" s="177"/>
      <c r="AA306" s="177"/>
      <c r="AB306" s="177"/>
      <c r="AC306" s="177"/>
      <c r="AD306" s="177"/>
      <c r="AE306" s="177"/>
      <c r="AF306" s="177"/>
      <c r="AG306" s="177"/>
      <c r="AH306" s="177"/>
      <c r="AI306" s="177"/>
      <c r="AJ306" s="177"/>
      <c r="AK306" s="177"/>
      <c r="AL306" s="177"/>
      <c r="AM306" s="177"/>
      <c r="AN306" s="177"/>
      <c r="AO306" s="177"/>
      <c r="AP306" s="177"/>
      <c r="AQ306" s="177"/>
      <c r="AR306" s="177"/>
      <c r="AS306" s="177"/>
      <c r="AT306" s="177"/>
      <c r="AU306" s="177"/>
      <c r="AV306" s="177"/>
      <c r="AW306" s="177"/>
      <c r="AX306" s="177"/>
      <c r="AY306" s="177"/>
      <c r="AZ306" s="87"/>
      <c r="BA306" s="87"/>
      <c r="BB306" s="87"/>
      <c r="BC306" s="87"/>
      <c r="BD306" s="87"/>
    </row>
    <row r="307" spans="1:64" customHeight="1" ht="12.75" hidden="true">
      <c r="A307" s="238"/>
      <c r="B307" s="238"/>
      <c r="C307" s="238" t="b">
        <f>IF(D307&gt;D306,D307,FALSE)</f>
        <v/>
      </c>
      <c r="D307" s="238">
        <f>D306+E307</f>
        <v>20</v>
      </c>
      <c r="E307" s="238">
        <f>IF(H307="X",1,0)</f>
        <v>0</v>
      </c>
      <c r="F307" s="88">
        <v>49</v>
      </c>
      <c r="G307" s="88">
        <f>FRESH.MEAT.AND.PROVISIONS!C410</f>
        <v>4</v>
      </c>
      <c r="H307" s="88" t="str">
        <f>FRESH.MEAT.AND.PROVISIONS!D410</f>
        <v>N/A</v>
      </c>
      <c r="I307" s="91" t="s">
        <v>23</v>
      </c>
      <c r="J307" s="761" t="str">
        <f>FRESH.MEAT.AND.PROVISIONS!F407</f>
        <v>HIGH SHRINK BRANCHES (na if not classified high shrink)</v>
      </c>
      <c r="K307" s="240">
        <f>FRESH.MEAT.AND.PROVISIONS!G407</f>
        <v/>
      </c>
      <c r="L307" s="86" t="str">
        <f>IF(AND(K307=F307, K307=D307, K307=C307), "", "x")</f>
        <v>x</v>
      </c>
      <c r="M307" s="177"/>
      <c r="N307" s="177"/>
      <c r="O307" s="177"/>
      <c r="P307" s="177"/>
      <c r="Q307" s="177"/>
      <c r="R307" s="177"/>
      <c r="S307" s="177"/>
      <c r="T307" s="177"/>
      <c r="U307" s="177"/>
      <c r="V307" s="177"/>
      <c r="W307" s="177"/>
      <c r="X307" s="177"/>
      <c r="Y307" s="177"/>
      <c r="Z307" s="177"/>
      <c r="AA307" s="177"/>
      <c r="AB307" s="177"/>
      <c r="AC307" s="177"/>
      <c r="AD307" s="177"/>
      <c r="AE307" s="177"/>
      <c r="AF307" s="177"/>
      <c r="AG307" s="177"/>
      <c r="AH307" s="177"/>
      <c r="AI307" s="177"/>
      <c r="AJ307" s="177"/>
      <c r="AK307" s="177"/>
      <c r="AL307" s="177"/>
      <c r="AM307" s="177"/>
      <c r="AN307" s="177"/>
      <c r="AO307" s="177"/>
      <c r="AP307" s="177"/>
      <c r="AQ307" s="177"/>
      <c r="AR307" s="177"/>
      <c r="AS307" s="177"/>
      <c r="AT307" s="177"/>
      <c r="AU307" s="177"/>
      <c r="AV307" s="177"/>
      <c r="AW307" s="177"/>
      <c r="AX307" s="177"/>
      <c r="AY307" s="177"/>
      <c r="AZ307" s="87"/>
      <c r="BA307" s="87"/>
      <c r="BB307" s="87"/>
      <c r="BC307" s="87"/>
      <c r="BD307" s="87"/>
    </row>
    <row r="308" spans="1:64" customHeight="1" ht="12.75" hidden="true">
      <c r="A308" s="238"/>
      <c r="B308" s="238"/>
      <c r="C308" s="238" t="b">
        <f>IF(D308&gt;D307,D308,FALSE)</f>
        <v/>
      </c>
      <c r="D308" s="238">
        <f>D307+E308</f>
        <v>20</v>
      </c>
      <c r="E308" s="238">
        <f>IF(H308="X",1,0)</f>
        <v>0</v>
      </c>
      <c r="F308" s="88">
        <v>50</v>
      </c>
      <c r="G308" s="88">
        <f>FRESH.MEAT.AND.PROVISIONS!C416</f>
        <v>20</v>
      </c>
      <c r="H308" s="88">
        <f>FRESH.MEAT.AND.PROVISIONS!D416</f>
        <v/>
      </c>
      <c r="I308" s="91" t="s">
        <v>23</v>
      </c>
      <c r="J308" s="761" t="str">
        <f>FRESH.MEAT.AND.PROVISIONS!F411</f>
        <v>HIGH SHRINK WEIGHT VERIFICATION</v>
      </c>
      <c r="K308" s="240">
        <f>FRESH.MEAT.AND.PROVISIONS!G411</f>
        <v/>
      </c>
      <c r="L308" s="86" t="str">
        <f>IF(AND(K308=F308, K308=D308, K308=C308), "", "x")</f>
        <v>x</v>
      </c>
      <c r="M308" s="177"/>
      <c r="N308" s="177"/>
      <c r="O308" s="177"/>
      <c r="P308" s="177"/>
      <c r="Q308" s="177"/>
      <c r="R308" s="177"/>
      <c r="S308" s="177"/>
      <c r="T308" s="177"/>
      <c r="U308" s="177"/>
      <c r="V308" s="177"/>
      <c r="W308" s="177"/>
      <c r="X308" s="177"/>
      <c r="Y308" s="177"/>
      <c r="Z308" s="177"/>
      <c r="AA308" s="177"/>
      <c r="AB308" s="177"/>
      <c r="AC308" s="177"/>
      <c r="AD308" s="177"/>
      <c r="AE308" s="177"/>
      <c r="AF308" s="177"/>
      <c r="AG308" s="177"/>
      <c r="AH308" s="177"/>
      <c r="AI308" s="177"/>
      <c r="AJ308" s="177"/>
      <c r="AK308" s="177"/>
      <c r="AL308" s="177"/>
      <c r="AM308" s="177"/>
      <c r="AN308" s="177"/>
      <c r="AO308" s="177"/>
      <c r="AP308" s="177"/>
      <c r="AQ308" s="177"/>
      <c r="AR308" s="177"/>
      <c r="AS308" s="177"/>
      <c r="AT308" s="177"/>
      <c r="AU308" s="177"/>
      <c r="AV308" s="177"/>
      <c r="AW308" s="177"/>
      <c r="AX308" s="177"/>
      <c r="AY308" s="177"/>
      <c r="AZ308" s="87"/>
      <c r="BA308" s="87"/>
      <c r="BB308" s="87"/>
      <c r="BC308" s="87"/>
      <c r="BD308" s="87"/>
    </row>
    <row r="309" spans="1:64" customHeight="1" ht="12.75" hidden="true">
      <c r="A309" s="238"/>
      <c r="B309" s="238"/>
      <c r="C309" s="238" t="b">
        <f>IF(D309&gt;D308,D309,FALSE)</f>
        <v/>
      </c>
      <c r="D309" s="238">
        <f>D308+E309</f>
        <v>20</v>
      </c>
      <c r="E309" s="238">
        <f>IF(H309="X",1,0)</f>
        <v>0</v>
      </c>
      <c r="F309" s="88">
        <v>51</v>
      </c>
      <c r="G309" s="88">
        <f>FRESH.MEAT.AND.PROVISIONS!C423</f>
        <v>15</v>
      </c>
      <c r="H309" s="88">
        <f>FRESH.MEAT.AND.PROVISIONS!D423</f>
        <v/>
      </c>
      <c r="I309" s="91" t="s">
        <v>23</v>
      </c>
      <c r="J309" s="761" t="str">
        <f>FRESH.MEAT.AND.PROVISIONS!F417</f>
        <v>PROVISION WEIGHT STICKERS (na West Coast)</v>
      </c>
      <c r="K309" s="240">
        <f>FRESH.MEAT.AND.PROVISIONS!G417</f>
        <v/>
      </c>
      <c r="L309" s="86" t="str">
        <f>IF(AND(K309=F309, K309=D309, K309=C309), "", "x")</f>
        <v>x</v>
      </c>
      <c r="M309" s="177"/>
      <c r="N309" s="177"/>
      <c r="O309" s="177"/>
      <c r="P309" s="177"/>
      <c r="Q309" s="177"/>
      <c r="R309" s="177"/>
      <c r="S309" s="177"/>
      <c r="T309" s="177"/>
      <c r="U309" s="177"/>
      <c r="V309" s="177"/>
      <c r="W309" s="177"/>
      <c r="X309" s="177"/>
      <c r="Y309" s="177"/>
      <c r="Z309" s="177"/>
      <c r="AA309" s="177"/>
      <c r="AB309" s="177"/>
      <c r="AC309" s="177"/>
      <c r="AD309" s="177"/>
      <c r="AE309" s="177"/>
      <c r="AF309" s="177"/>
      <c r="AG309" s="177"/>
      <c r="AH309" s="177"/>
      <c r="AI309" s="177"/>
      <c r="AJ309" s="177"/>
      <c r="AK309" s="177"/>
      <c r="AL309" s="177"/>
      <c r="AM309" s="177"/>
      <c r="AN309" s="177"/>
      <c r="AO309" s="177"/>
      <c r="AP309" s="177"/>
      <c r="AQ309" s="177"/>
      <c r="AR309" s="177"/>
      <c r="AS309" s="177"/>
      <c r="AT309" s="177"/>
      <c r="AU309" s="177"/>
      <c r="AV309" s="177"/>
      <c r="AW309" s="177"/>
      <c r="AX309" s="177"/>
      <c r="AY309" s="177"/>
      <c r="AZ309" s="87"/>
      <c r="BA309" s="87"/>
      <c r="BB309" s="87"/>
      <c r="BC309" s="87"/>
      <c r="BD309" s="87"/>
    </row>
    <row r="310" spans="1:64" customHeight="1" ht="12.75" hidden="true">
      <c r="A310" s="238"/>
      <c r="B310" s="238"/>
      <c r="C310" s="238" t="b">
        <f>IF(D310&gt;D309,D310,FALSE)</f>
        <v/>
      </c>
      <c r="D310" s="238">
        <f>D309+E310</f>
        <v>20</v>
      </c>
      <c r="E310" s="238">
        <f>IF(H310="X",1,0)</f>
        <v>0</v>
      </c>
      <c r="F310" s="88">
        <v>52</v>
      </c>
      <c r="G310" s="88">
        <f>FRESH.MEAT.AND.PROVISIONS!C433</f>
        <v>15</v>
      </c>
      <c r="H310" s="88">
        <f>FRESH.MEAT.AND.PROVISIONS!D433</f>
        <v/>
      </c>
      <c r="I310" s="91" t="s">
        <v>23</v>
      </c>
      <c r="J310" s="761" t="str">
        <f>FRESH.MEAT.AND.PROVISIONS!F426</f>
        <v>FRESH MEAT WEIGHT STICKERS</v>
      </c>
      <c r="K310" s="240">
        <f>FRESH.MEAT.AND.PROVISIONS!G426</f>
        <v/>
      </c>
      <c r="L310" s="86" t="str">
        <f>IF(AND(K310=F310, K310=D310, K310=C310), "", "x")</f>
        <v>x</v>
      </c>
      <c r="M310" s="177"/>
      <c r="N310" s="177"/>
      <c r="O310" s="177"/>
      <c r="P310" s="177"/>
      <c r="Q310" s="177"/>
      <c r="R310" s="177"/>
      <c r="S310" s="177"/>
      <c r="T310" s="177"/>
      <c r="U310" s="177"/>
      <c r="V310" s="177"/>
      <c r="W310" s="177"/>
      <c r="X310" s="177"/>
      <c r="Y310" s="177"/>
      <c r="Z310" s="177"/>
      <c r="AA310" s="177"/>
      <c r="AB310" s="177"/>
      <c r="AC310" s="177"/>
      <c r="AD310" s="177"/>
      <c r="AE310" s="177"/>
      <c r="AF310" s="177"/>
      <c r="AG310" s="177"/>
      <c r="AH310" s="177"/>
      <c r="AI310" s="177"/>
      <c r="AJ310" s="177"/>
      <c r="AK310" s="177"/>
      <c r="AL310" s="177"/>
      <c r="AM310" s="177"/>
      <c r="AN310" s="177"/>
      <c r="AO310" s="177"/>
      <c r="AP310" s="177"/>
      <c r="AQ310" s="177"/>
      <c r="AR310" s="177"/>
      <c r="AS310" s="177"/>
      <c r="AT310" s="177"/>
      <c r="AU310" s="177"/>
      <c r="AV310" s="177"/>
      <c r="AW310" s="177"/>
      <c r="AX310" s="177"/>
      <c r="AY310" s="177"/>
      <c r="AZ310" s="87"/>
      <c r="BA310" s="87"/>
      <c r="BB310" s="87"/>
      <c r="BC310" s="87"/>
      <c r="BD310" s="87"/>
    </row>
    <row r="311" spans="1:64" customHeight="1" ht="12.75" hidden="true">
      <c r="A311" s="238"/>
      <c r="B311" s="238"/>
      <c r="C311" s="238" t="b">
        <f>IF(D311&gt;D310,D311,FALSE)</f>
        <v/>
      </c>
      <c r="D311" s="238">
        <f>D310+E311</f>
        <v>20</v>
      </c>
      <c r="E311" s="238">
        <f>IF(H311="X",1,0)</f>
        <v>0</v>
      </c>
      <c r="F311" s="88">
        <v>53</v>
      </c>
      <c r="G311" s="88">
        <f>FRESH.MEAT.AND.PROVISIONS!C437</f>
        <v>4</v>
      </c>
      <c r="H311" s="88">
        <f>FRESH.MEAT.AND.PROVISIONS!D437</f>
        <v/>
      </c>
      <c r="I311" s="91" t="s">
        <v>23</v>
      </c>
      <c r="J311" s="761" t="str">
        <f>FRESH.MEAT.AND.PROVISIONS!F434</f>
        <v>SALE POSTERS/HOT SHEETS (na if no posters/hot sheets available)</v>
      </c>
      <c r="K311" s="240">
        <f>FRESH.MEAT.AND.PROVISIONS!G434</f>
        <v/>
      </c>
      <c r="L311" s="86" t="str">
        <f>IF(AND(K311=F311, K311=D311, K311=C311), "", "x")</f>
        <v>x</v>
      </c>
      <c r="M311" s="177"/>
      <c r="N311" s="177"/>
      <c r="O311" s="177"/>
      <c r="P311" s="177"/>
      <c r="Q311" s="177"/>
      <c r="R311" s="177"/>
      <c r="S311" s="177"/>
      <c r="T311" s="177"/>
      <c r="U311" s="177"/>
      <c r="V311" s="177"/>
      <c r="W311" s="177"/>
      <c r="X311" s="177"/>
      <c r="Y311" s="177"/>
      <c r="Z311" s="177"/>
      <c r="AA311" s="177"/>
      <c r="AB311" s="177"/>
      <c r="AC311" s="177"/>
      <c r="AD311" s="177"/>
      <c r="AE311" s="177"/>
      <c r="AF311" s="177"/>
      <c r="AG311" s="177"/>
      <c r="AH311" s="177"/>
      <c r="AI311" s="177"/>
      <c r="AJ311" s="177"/>
      <c r="AK311" s="177"/>
      <c r="AL311" s="177"/>
      <c r="AM311" s="177"/>
      <c r="AN311" s="177"/>
      <c r="AO311" s="177"/>
      <c r="AP311" s="177"/>
      <c r="AQ311" s="177"/>
      <c r="AR311" s="177"/>
      <c r="AS311" s="177"/>
      <c r="AT311" s="177"/>
      <c r="AU311" s="177"/>
      <c r="AV311" s="177"/>
      <c r="AW311" s="177"/>
      <c r="AX311" s="177"/>
      <c r="AY311" s="177"/>
      <c r="AZ311" s="87"/>
      <c r="BA311" s="87"/>
      <c r="BB311" s="87"/>
      <c r="BC311" s="87"/>
      <c r="BD311" s="87"/>
    </row>
    <row r="312" spans="1:64" customHeight="1" ht="12.75" hidden="true">
      <c r="A312" s="238"/>
      <c r="B312" s="238"/>
      <c r="C312" s="238">
        <f>IF(D312&gt;D311,D312,FALSE)</f>
        <v>21</v>
      </c>
      <c r="D312" s="238">
        <f>D311+E312</f>
        <v>21</v>
      </c>
      <c r="E312" s="238">
        <f>IF(H312="X",1,0)</f>
        <v>1</v>
      </c>
      <c r="F312" s="88">
        <v>54</v>
      </c>
      <c r="G312" s="88">
        <f>FRESH.MEAT.AND.PROVISIONS!C443</f>
        <v>20</v>
      </c>
      <c r="H312" s="88" t="str">
        <f>FRESH.MEAT.AND.PROVISIONS!D443</f>
        <v>X</v>
      </c>
      <c r="I312" s="91" t="s">
        <v>23</v>
      </c>
      <c r="J312" s="761" t="str">
        <f>FRESH.MEAT.AND.PROVISIONS!F438</f>
        <v>COMPUTERED GENERATED SIGNS/TAGS</v>
      </c>
      <c r="K312" s="240" t="str">
        <f>FRESH.MEAT.AND.PROVISIONS!G438</f>
        <v>7 shelf tags with wrong prices in meat and provisions </v>
      </c>
      <c r="L312" s="86" t="str">
        <f>IF(AND(K312=F312, K312=D312, K312=C312), "", "x")</f>
        <v>x</v>
      </c>
      <c r="M312" s="177"/>
      <c r="N312" s="177"/>
      <c r="O312" s="177"/>
      <c r="P312" s="177"/>
      <c r="V312" s="177"/>
      <c r="W312" s="177"/>
      <c r="X312" s="177"/>
      <c r="Y312" s="177"/>
      <c r="Z312" s="177"/>
      <c r="AA312" s="177"/>
      <c r="AB312" s="177"/>
      <c r="AC312" s="177"/>
      <c r="AD312" s="177"/>
      <c r="AE312" s="177"/>
      <c r="AF312" s="177"/>
      <c r="AG312" s="177"/>
      <c r="AH312" s="177"/>
      <c r="AI312" s="177"/>
      <c r="AJ312" s="177"/>
      <c r="AK312" s="177"/>
      <c r="AL312" s="177"/>
      <c r="AM312" s="177"/>
      <c r="AN312" s="177"/>
      <c r="AO312" s="177"/>
      <c r="AP312" s="177"/>
      <c r="AQ312" s="177"/>
      <c r="AR312" s="177"/>
      <c r="AS312" s="177"/>
      <c r="AT312" s="177"/>
      <c r="AU312" s="177"/>
      <c r="AV312" s="177"/>
      <c r="AW312" s="177"/>
      <c r="AX312" s="177"/>
      <c r="AY312" s="177"/>
      <c r="AZ312" s="87"/>
      <c r="BA312" s="87"/>
      <c r="BB312" s="87"/>
      <c r="BC312" s="87"/>
      <c r="BD312" s="87"/>
    </row>
    <row r="313" spans="1:64" customHeight="1" ht="12.75" hidden="true">
      <c r="A313" s="238"/>
      <c r="B313" s="238"/>
      <c r="C313" s="238" t="b">
        <f>IF(D313&gt;D312,D313,FALSE)</f>
        <v/>
      </c>
      <c r="D313" s="238">
        <f>D312+E313</f>
        <v>21</v>
      </c>
      <c r="E313" s="238">
        <f>IF(H313="X",1,0)</f>
        <v>0</v>
      </c>
      <c r="F313" s="88">
        <v>55</v>
      </c>
      <c r="G313" s="88">
        <f>FRESH.MEAT.AND.PROVISIONS!C446</f>
        <v>6</v>
      </c>
      <c r="H313" s="88">
        <f>FRESH.MEAT.AND.PROVISIONS!D446</f>
        <v/>
      </c>
      <c r="I313" s="91" t="s">
        <v>23</v>
      </c>
      <c r="J313" s="761" t="str">
        <f>FRESH.MEAT.AND.PROVISIONS!F444</f>
        <v>SALES FLYER</v>
      </c>
      <c r="K313" s="240">
        <f>FRESH.MEAT.AND.PROVISIONS!G444</f>
        <v/>
      </c>
      <c r="L313" s="86" t="str">
        <f>IF(AND(K313=F313, K313=D313, K313=C313), "", "x")</f>
        <v>x</v>
      </c>
      <c r="M313" s="177"/>
      <c r="N313" s="177"/>
      <c r="O313" s="177"/>
      <c r="P313" s="177"/>
      <c r="V313" s="177"/>
      <c r="W313" s="177"/>
      <c r="X313" s="177"/>
      <c r="Y313" s="177"/>
      <c r="Z313" s="177"/>
      <c r="AA313" s="177"/>
      <c r="AB313" s="177"/>
      <c r="AC313" s="177"/>
      <c r="AD313" s="177"/>
      <c r="AE313" s="177"/>
      <c r="AF313" s="177"/>
      <c r="AG313" s="177"/>
      <c r="AH313" s="177"/>
      <c r="AI313" s="177"/>
      <c r="AJ313" s="177"/>
      <c r="AK313" s="177"/>
      <c r="AL313" s="177"/>
      <c r="AM313" s="177"/>
      <c r="AN313" s="177"/>
      <c r="AO313" s="177"/>
      <c r="AP313" s="177"/>
      <c r="AQ313" s="177"/>
      <c r="AR313" s="177"/>
      <c r="AS313" s="177"/>
      <c r="AT313" s="177"/>
      <c r="AU313" s="177"/>
      <c r="AV313" s="177"/>
      <c r="AW313" s="177"/>
      <c r="AX313" s="177"/>
      <c r="AY313" s="177"/>
      <c r="AZ313" s="87"/>
      <c r="BA313" s="87"/>
      <c r="BB313" s="87"/>
      <c r="BC313" s="87"/>
      <c r="BD313" s="87"/>
    </row>
    <row r="314" spans="1:64" customHeight="1" ht="12.75" hidden="true">
      <c r="A314" s="238"/>
      <c r="B314" s="238"/>
      <c r="C314" s="238" t="b">
        <f>IF(D314&gt;D313,D314,FALSE)</f>
        <v/>
      </c>
      <c r="D314" s="238">
        <f>D313+E314</f>
        <v>21</v>
      </c>
      <c r="E314" s="238">
        <f>IF(H314="X",1,0)</f>
        <v>0</v>
      </c>
      <c r="F314" s="88">
        <v>56</v>
      </c>
      <c r="G314" s="88">
        <f>FRESH.MEAT.AND.PROVISIONS!C450</f>
        <v>6</v>
      </c>
      <c r="H314" s="88" t="str">
        <f>FRESH.MEAT.AND.PROVISIONS!D450</f>
        <v>N/A</v>
      </c>
      <c r="I314" s="91" t="s">
        <v>23</v>
      </c>
      <c r="J314" s="761" t="str">
        <f>FRESH.MEAT.AND.PROVISIONS!F447</f>
        <v>HAND WRITTEN SIGNS (na if no handwritten signs)</v>
      </c>
      <c r="K314" s="240">
        <f>FRESH.MEAT.AND.PROVISIONS!G447</f>
        <v/>
      </c>
      <c r="L314" s="86" t="str">
        <f>IF(AND(K314=F314, K314=D314, K314=C314), "", "x")</f>
        <v>x</v>
      </c>
      <c r="M314" s="177"/>
      <c r="N314" s="177"/>
      <c r="O314" s="177"/>
      <c r="P314" s="177"/>
      <c r="Q314" s="177"/>
      <c r="R314" s="177"/>
      <c r="S314" s="177"/>
      <c r="T314" s="177"/>
      <c r="U314" s="177"/>
      <c r="V314" s="177"/>
      <c r="W314" s="177"/>
      <c r="X314" s="177"/>
      <c r="Y314" s="177"/>
      <c r="Z314" s="177"/>
      <c r="AA314" s="177"/>
      <c r="AB314" s="177"/>
      <c r="AC314" s="177"/>
      <c r="AD314" s="177"/>
      <c r="AE314" s="177"/>
      <c r="AF314" s="177"/>
      <c r="AG314" s="177"/>
      <c r="AH314" s="177"/>
      <c r="AI314" s="177"/>
      <c r="AJ314" s="177"/>
      <c r="AK314" s="177"/>
      <c r="AL314" s="177"/>
      <c r="AM314" s="177"/>
      <c r="AN314" s="177"/>
      <c r="AO314" s="177"/>
      <c r="AP314" s="177"/>
      <c r="AQ314" s="177"/>
      <c r="AR314" s="177"/>
      <c r="AS314" s="177"/>
      <c r="AT314" s="177"/>
      <c r="AU314" s="177"/>
      <c r="AV314" s="177"/>
      <c r="AW314" s="177"/>
      <c r="AX314" s="177"/>
      <c r="AY314" s="177"/>
      <c r="AZ314" s="87"/>
      <c r="BA314" s="87"/>
      <c r="BB314" s="87"/>
      <c r="BC314" s="87"/>
      <c r="BD314" s="87"/>
    </row>
    <row r="315" spans="1:64" customHeight="1" ht="12.75" hidden="true">
      <c r="A315" s="238"/>
      <c r="B315" s="238"/>
      <c r="C315" s="238" t="b">
        <f>IF(D315&gt;D314,D315,FALSE)</f>
        <v/>
      </c>
      <c r="D315" s="238">
        <f>D314+E315</f>
        <v>21</v>
      </c>
      <c r="E315" s="238">
        <f>IF(H315="X",1,0)</f>
        <v>0</v>
      </c>
      <c r="F315" s="88">
        <v>57</v>
      </c>
      <c r="G315" s="88">
        <f>FRESH.MEAT.AND.PROVISIONS!C457</f>
        <v>20</v>
      </c>
      <c r="H315" s="88">
        <f>FRESH.MEAT.AND.PROVISIONS!D457</f>
        <v/>
      </c>
      <c r="I315" s="91" t="s">
        <v>23</v>
      </c>
      <c r="J315" s="761" t="str">
        <f>FRESH.MEAT.AND.PROVISIONS!F451</f>
        <v>BLASTER LABELS/WEIGHT STICKERS</v>
      </c>
      <c r="K315" s="240">
        <f>FRESH.MEAT.AND.PROVISIONS!G451</f>
        <v/>
      </c>
      <c r="L315" s="86" t="str">
        <f>IF(AND(K315=F315, K315=D315, K315=C315), "", "x")</f>
        <v>x</v>
      </c>
      <c r="M315" s="177"/>
      <c r="N315" s="177"/>
      <c r="O315" s="177"/>
      <c r="P315" s="177"/>
      <c r="Q315" s="177"/>
      <c r="R315" s="177"/>
      <c r="S315" s="177"/>
      <c r="T315" s="177"/>
      <c r="U315" s="177"/>
      <c r="V315" s="177"/>
      <c r="W315" s="177"/>
      <c r="X315" s="177"/>
      <c r="Y315" s="177"/>
      <c r="Z315" s="177"/>
      <c r="AA315" s="177"/>
      <c r="AB315" s="177"/>
      <c r="AC315" s="177"/>
      <c r="AD315" s="177"/>
      <c r="AE315" s="177"/>
      <c r="AF315" s="177"/>
      <c r="AG315" s="177"/>
      <c r="AH315" s="177"/>
      <c r="AI315" s="177"/>
      <c r="AJ315" s="177"/>
      <c r="AK315" s="177"/>
      <c r="AL315" s="177"/>
      <c r="AM315" s="177"/>
      <c r="AN315" s="177"/>
      <c r="AO315" s="177"/>
      <c r="AP315" s="177"/>
      <c r="AQ315" s="177"/>
      <c r="AR315" s="177"/>
      <c r="AS315" s="177"/>
      <c r="AT315" s="177"/>
      <c r="AU315" s="177"/>
      <c r="AV315" s="177"/>
      <c r="AW315" s="177"/>
      <c r="AX315" s="177"/>
      <c r="AY315" s="177"/>
      <c r="AZ315" s="87"/>
      <c r="BA315" s="87"/>
      <c r="BB315" s="87"/>
      <c r="BC315" s="87"/>
      <c r="BD315" s="87"/>
    </row>
    <row r="316" spans="1:64" customHeight="1" ht="12.75" hidden="true">
      <c r="A316" s="238"/>
      <c r="B316" s="238"/>
      <c r="C316" s="238" t="b">
        <f>IF(D316&gt;D315,D316,FALSE)</f>
        <v/>
      </c>
      <c r="D316" s="238">
        <f>D315+E316</f>
        <v>21</v>
      </c>
      <c r="E316" s="238">
        <f>IF(H316="X",1,0)</f>
        <v>0</v>
      </c>
      <c r="F316" s="88">
        <v>58</v>
      </c>
      <c r="G316" s="88">
        <f>FRESH.MEAT.AND.PROVISIONS!C465</f>
        <v>4</v>
      </c>
      <c r="H316" s="88" t="str">
        <f>FRESH.MEAT.AND.PROVISIONS!D465</f>
        <v>N/A</v>
      </c>
      <c r="I316" s="91" t="s">
        <v>23</v>
      </c>
      <c r="J316" s="761" t="str">
        <f>FRESH.MEAT.AND.PROVISIONS!F458</f>
        <v>DEMOS (na if no demo's in department)</v>
      </c>
      <c r="K316" s="240">
        <f>FRESH.MEAT.AND.PROVISIONS!G458</f>
        <v/>
      </c>
      <c r="L316" s="86" t="str">
        <f>IF(AND(K316=F316, K316=D316, K316=C316), "", "x")</f>
        <v>x</v>
      </c>
      <c r="M316" s="177"/>
      <c r="N316" s="177"/>
      <c r="O316" s="177"/>
      <c r="P316" s="177"/>
      <c r="Q316" s="177"/>
      <c r="R316" s="177"/>
      <c r="S316" s="177"/>
      <c r="T316" s="177"/>
      <c r="U316" s="177"/>
      <c r="V316" s="177"/>
      <c r="W316" s="177"/>
      <c r="X316" s="177"/>
      <c r="Y316" s="177"/>
      <c r="Z316" s="177"/>
      <c r="AA316" s="177"/>
      <c r="AB316" s="177"/>
      <c r="AC316" s="177"/>
      <c r="AD316" s="177"/>
      <c r="AE316" s="177"/>
      <c r="AF316" s="177"/>
      <c r="AG316" s="177"/>
      <c r="AH316" s="177"/>
      <c r="AI316" s="177"/>
      <c r="AJ316" s="177"/>
      <c r="AK316" s="177"/>
      <c r="AL316" s="177"/>
      <c r="AM316" s="177"/>
      <c r="AN316" s="177"/>
      <c r="AO316" s="177"/>
      <c r="AP316" s="177"/>
      <c r="AQ316" s="177"/>
      <c r="AR316" s="177"/>
      <c r="AS316" s="177"/>
      <c r="AT316" s="177"/>
      <c r="AU316" s="177"/>
      <c r="AV316" s="177"/>
      <c r="AW316" s="177"/>
      <c r="AX316" s="177"/>
      <c r="AY316" s="177"/>
      <c r="AZ316" s="87"/>
      <c r="BA316" s="87"/>
      <c r="BB316" s="87"/>
      <c r="BC316" s="87"/>
      <c r="BD316" s="87"/>
    </row>
    <row r="317" spans="1:64" customHeight="1" ht="12.75" hidden="true">
      <c r="A317" s="238"/>
      <c r="B317" s="238"/>
      <c r="C317" s="238" t="b">
        <f>IF(D317&gt;D316,D317,FALSE)</f>
        <v/>
      </c>
      <c r="D317" s="238">
        <f>D316+E317</f>
        <v>21</v>
      </c>
      <c r="E317" s="238">
        <f>IF(H317="X",1,0)</f>
        <v>0</v>
      </c>
      <c r="F317" s="88">
        <v>59</v>
      </c>
      <c r="G317" s="88">
        <f>FRESH.MEAT.AND.PROVISIONS!C469</f>
        <v>6</v>
      </c>
      <c r="H317" s="88">
        <f>FRESH.MEAT.AND.PROVISIONS!D469</f>
        <v/>
      </c>
      <c r="I317" s="91" t="s">
        <v>23</v>
      </c>
      <c r="J317" s="761" t="str">
        <f>FRESH.MEAT.AND.PROVISIONS!F466</f>
        <v>FRESH MEAT SELF-AUDIT REVIEW</v>
      </c>
      <c r="K317" s="240">
        <f>FRESH.MEAT.AND.PROVISIONS!G466</f>
        <v/>
      </c>
      <c r="L317" s="86" t="str">
        <f>IF(AND(K317=F317, K317=D317, K317=C317), "", "x")</f>
        <v>x</v>
      </c>
      <c r="M317" s="177"/>
      <c r="N317" s="177"/>
      <c r="O317" s="177"/>
      <c r="P317" s="177"/>
      <c r="Q317" s="177"/>
      <c r="R317" s="177"/>
      <c r="S317" s="177"/>
      <c r="T317" s="177"/>
      <c r="U317" s="177"/>
      <c r="V317" s="177"/>
      <c r="W317" s="177"/>
      <c r="X317" s="177"/>
      <c r="Y317" s="177"/>
      <c r="Z317" s="177"/>
      <c r="AA317" s="177"/>
      <c r="AB317" s="177"/>
      <c r="AC317" s="177"/>
      <c r="AD317" s="177"/>
      <c r="AE317" s="177"/>
      <c r="AF317" s="177"/>
      <c r="AG317" s="177"/>
      <c r="AH317" s="177"/>
      <c r="AI317" s="177"/>
      <c r="AJ317" s="177"/>
      <c r="AK317" s="177"/>
      <c r="AL317" s="177"/>
      <c r="AM317" s="177"/>
      <c r="AN317" s="177"/>
      <c r="AO317" s="177"/>
      <c r="AP317" s="177"/>
      <c r="AQ317" s="177"/>
      <c r="AR317" s="177"/>
      <c r="AS317" s="177"/>
      <c r="AT317" s="177"/>
      <c r="AU317" s="177"/>
      <c r="AV317" s="177"/>
      <c r="AW317" s="177"/>
      <c r="AX317" s="177"/>
      <c r="AY317" s="177"/>
      <c r="AZ317" s="87"/>
      <c r="BA317" s="87"/>
      <c r="BB317" s="87"/>
      <c r="BC317" s="87"/>
      <c r="BD317" s="87"/>
    </row>
    <row r="318" spans="1:64" customHeight="1" ht="12.75" hidden="true">
      <c r="A318" s="238"/>
      <c r="B318" s="238"/>
      <c r="C318" s="238" t="b">
        <f>IF(D318&gt;D317,D318,FALSE)</f>
        <v/>
      </c>
      <c r="D318" s="238">
        <f>D317+E318</f>
        <v>21</v>
      </c>
      <c r="E318" s="238">
        <f>IF(H318="X",1,0)</f>
        <v>0</v>
      </c>
      <c r="F318" s="88">
        <v>60</v>
      </c>
      <c r="G318" s="88">
        <f>FRESH.MEAT.AND.PROVISIONS!C471</f>
        <v>10</v>
      </c>
      <c r="H318" s="88" t="str">
        <f>FRESH.MEAT.AND.PROVISIONS!D471</f>
        <v>N/A</v>
      </c>
      <c r="I318" s="91" t="s">
        <v>23</v>
      </c>
      <c r="J318" s="761" t="str">
        <f>FRESH.MEAT.AND.PROVISIONS!F470</f>
        <v>SAFETY</v>
      </c>
      <c r="K318" s="240">
        <f>FRESH.MEAT.AND.PROVISIONS!G470</f>
        <v/>
      </c>
      <c r="L318" s="86" t="str">
        <f>IF(AND(K318=F318, K318=D318, K318=C318), "", "x")</f>
        <v>x</v>
      </c>
      <c r="M318" s="177"/>
      <c r="N318" s="177"/>
      <c r="O318" s="177"/>
      <c r="P318" s="177"/>
      <c r="Q318" s="177"/>
      <c r="R318" s="177"/>
      <c r="S318" s="177"/>
      <c r="T318" s="177"/>
      <c r="U318" s="177"/>
      <c r="V318" s="177"/>
      <c r="W318" s="177"/>
      <c r="X318" s="177"/>
      <c r="Y318" s="177"/>
      <c r="Z318" s="177"/>
      <c r="AA318" s="177"/>
      <c r="AB318" s="177"/>
      <c r="AC318" s="177"/>
      <c r="AD318" s="177"/>
      <c r="AE318" s="177"/>
      <c r="AF318" s="177"/>
      <c r="AG318" s="177"/>
      <c r="AH318" s="177"/>
      <c r="AI318" s="177"/>
      <c r="AJ318" s="177"/>
      <c r="AK318" s="177"/>
      <c r="AL318" s="177"/>
      <c r="AM318" s="177"/>
      <c r="AN318" s="177"/>
      <c r="AO318" s="177"/>
      <c r="AP318" s="177"/>
      <c r="AQ318" s="177"/>
      <c r="AR318" s="177"/>
      <c r="AS318" s="177"/>
      <c r="AT318" s="177"/>
      <c r="AU318" s="177"/>
      <c r="AV318" s="177"/>
      <c r="AW318" s="177"/>
      <c r="AX318" s="177"/>
      <c r="AY318" s="177"/>
      <c r="AZ318" s="87"/>
      <c r="BA318" s="87"/>
      <c r="BB318" s="87"/>
      <c r="BC318" s="87"/>
      <c r="BD318" s="87"/>
    </row>
    <row r="319" spans="1:64" customHeight="1" ht="12.75" hidden="true">
      <c r="A319" s="238"/>
      <c r="B319" s="238"/>
      <c r="C319" s="238" t="b">
        <f>IF(D319&gt;D318,D319,FALSE)</f>
        <v/>
      </c>
      <c r="D319" s="238">
        <f>D318+E319</f>
        <v>21</v>
      </c>
      <c r="E319" s="238">
        <f>IF(H319="X",1,0)</f>
        <v>0</v>
      </c>
      <c r="F319" s="88">
        <v>61</v>
      </c>
      <c r="G319" s="88">
        <f>FRESH.MEAT.AND.PROVISIONS!C474</f>
        <v>6</v>
      </c>
      <c r="H319" s="88">
        <f>FRESH.MEAT.AND.PROVISIONS!D474</f>
        <v/>
      </c>
      <c r="I319" s="91" t="s">
        <v>23</v>
      </c>
      <c r="J319" s="761" t="str">
        <f>FRESH.MEAT.AND.PROVISIONS!F472</f>
        <v>ASSISTANT DEPARTMENT MANAGER/#2</v>
      </c>
      <c r="K319" s="240">
        <f>FRESH.MEAT.AND.PROVISIONS!G472</f>
        <v/>
      </c>
      <c r="L319" s="86" t="str">
        <f>IF(AND(K319=F319, K319=D319, K319=C319), "", "x")</f>
        <v>x</v>
      </c>
      <c r="M319" s="177"/>
      <c r="N319" s="177"/>
      <c r="O319" s="177"/>
      <c r="P319" s="177"/>
      <c r="Q319" s="177"/>
      <c r="R319" s="177"/>
      <c r="S319" s="177"/>
      <c r="T319" s="177"/>
      <c r="U319" s="177"/>
      <c r="V319" s="177"/>
      <c r="W319" s="177"/>
      <c r="X319" s="177"/>
      <c r="Y319" s="177"/>
      <c r="Z319" s="177"/>
      <c r="AA319" s="177"/>
      <c r="AB319" s="177"/>
      <c r="AC319" s="177"/>
      <c r="AD319" s="177"/>
      <c r="AE319" s="177"/>
      <c r="AF319" s="177"/>
      <c r="AG319" s="177"/>
      <c r="AH319" s="177"/>
      <c r="AI319" s="177"/>
      <c r="AJ319" s="177"/>
      <c r="AK319" s="177"/>
      <c r="AL319" s="177"/>
      <c r="AM319" s="177"/>
      <c r="AN319" s="177"/>
      <c r="AO319" s="177"/>
      <c r="AP319" s="177"/>
      <c r="AQ319" s="177"/>
      <c r="AR319" s="177"/>
      <c r="AS319" s="177"/>
      <c r="AT319" s="177"/>
      <c r="AU319" s="177"/>
      <c r="AV319" s="177"/>
      <c r="AW319" s="177"/>
      <c r="AX319" s="177"/>
      <c r="AY319" s="177"/>
      <c r="AZ319" s="87"/>
      <c r="BA319" s="87"/>
      <c r="BB319" s="87"/>
      <c r="BC319" s="87"/>
      <c r="BD319" s="87"/>
    </row>
    <row r="320" spans="1:64" customHeight="1" ht="12.75" hidden="true">
      <c r="A320" s="238"/>
      <c r="B320" s="238"/>
      <c r="C320" s="238" t="b">
        <f>IF(D320&gt;D319,D320,FALSE)</f>
        <v/>
      </c>
      <c r="D320" s="238">
        <f>D319+E320</f>
        <v>21</v>
      </c>
      <c r="E320" s="238">
        <f>IF(H320="X",1,0)</f>
        <v>0</v>
      </c>
      <c r="F320" s="88">
        <v>62</v>
      </c>
      <c r="G320" s="88">
        <f>FRESH.MEAT.AND.PROVISIONS!C477</f>
        <v>20</v>
      </c>
      <c r="H320" s="88">
        <f>FRESH.MEAT.AND.PROVISIONS!D477</f>
        <v/>
      </c>
      <c r="I320" s="91" t="s">
        <v>23</v>
      </c>
      <c r="J320" s="761" t="str">
        <f>FRESH.MEAT.AND.PROVISIONS!F475</f>
        <v>10 FOOT RULE</v>
      </c>
      <c r="K320" s="240">
        <f>FRESH.MEAT.AND.PROVISIONS!G475</f>
        <v/>
      </c>
      <c r="L320" s="86" t="str">
        <f>IF(AND(K320=F320, K320=D320, K320=C320), "", "x")</f>
        <v>x</v>
      </c>
      <c r="M320" s="177"/>
      <c r="N320" s="177"/>
      <c r="O320" s="177"/>
      <c r="P320" s="177"/>
      <c r="Q320" s="177"/>
      <c r="R320" s="177"/>
      <c r="S320" s="177"/>
      <c r="T320" s="177"/>
      <c r="U320" s="177"/>
      <c r="V320" s="177"/>
      <c r="W320" s="177"/>
      <c r="X320" s="177"/>
      <c r="Y320" s="177"/>
      <c r="Z320" s="177"/>
      <c r="AA320" s="177"/>
      <c r="AB320" s="177"/>
      <c r="AC320" s="177"/>
      <c r="AD320" s="177"/>
      <c r="AE320" s="177"/>
      <c r="AF320" s="177"/>
      <c r="AG320" s="177"/>
      <c r="AH320" s="177"/>
      <c r="AI320" s="177"/>
      <c r="AJ320" s="177"/>
      <c r="AK320" s="177"/>
      <c r="AL320" s="177"/>
      <c r="AM320" s="177"/>
      <c r="AN320" s="177"/>
      <c r="AO320" s="177"/>
      <c r="AP320" s="177"/>
      <c r="AQ320" s="177"/>
      <c r="AR320" s="177"/>
      <c r="AS320" s="177"/>
      <c r="AT320" s="177"/>
      <c r="AU320" s="177"/>
      <c r="AV320" s="177"/>
      <c r="AW320" s="177"/>
      <c r="AX320" s="177"/>
      <c r="AY320" s="177"/>
      <c r="AZ320" s="87"/>
      <c r="BA320" s="87"/>
      <c r="BB320" s="87"/>
      <c r="BC320" s="87"/>
      <c r="BD320" s="87"/>
    </row>
    <row r="321" spans="1:64" customHeight="1" ht="12.75" hidden="true">
      <c r="A321" s="238"/>
      <c r="B321" s="238"/>
      <c r="C321" s="238">
        <f>IF(D321&gt;D320,D321,FALSE)</f>
        <v>22</v>
      </c>
      <c r="D321" s="238">
        <f>D320+E321</f>
        <v>22</v>
      </c>
      <c r="E321" s="238">
        <f>IF(H321="X",1,0)</f>
        <v>1</v>
      </c>
      <c r="F321" s="536">
        <v>1</v>
      </c>
      <c r="G321" s="240">
        <f>'PEST CONTROL'!C12</f>
        <v>18</v>
      </c>
      <c r="H321" s="239" t="str">
        <f>'PEST CONTROL'!D12</f>
        <v>x</v>
      </c>
      <c r="I321" s="92" t="s">
        <v>24</v>
      </c>
      <c r="J321" s="761" t="str">
        <f>'PEST CONTROL'!F9</f>
        <v>PEST ACTIVITY</v>
      </c>
      <c r="K321" s="240" t="str">
        <f>'PEST CONTROL'!G9</f>
        <v>Birds sighted on the Branch</v>
      </c>
      <c r="L321" s="86" t="str">
        <f>IF(AND(K321=F321, K321=D321, K321=C321), "", "x")</f>
        <v>x</v>
      </c>
      <c r="M321" s="177"/>
      <c r="N321" s="177"/>
      <c r="O321" s="177"/>
      <c r="P321" s="177"/>
      <c r="Q321" s="177"/>
      <c r="R321" s="177"/>
      <c r="S321" s="177"/>
      <c r="T321" s="177"/>
      <c r="U321" s="177"/>
      <c r="V321" s="177"/>
      <c r="W321" s="177"/>
      <c r="X321" s="177"/>
      <c r="Y321" s="177"/>
      <c r="Z321" s="177"/>
      <c r="AA321" s="177"/>
      <c r="AB321" s="177"/>
      <c r="AC321" s="177"/>
      <c r="AD321" s="177"/>
      <c r="AE321" s="177"/>
      <c r="AF321" s="177"/>
      <c r="AG321" s="177"/>
      <c r="AH321" s="177"/>
      <c r="AI321" s="177"/>
      <c r="AJ321" s="177"/>
      <c r="AK321" s="177"/>
      <c r="AL321" s="177"/>
      <c r="AM321" s="177"/>
      <c r="AN321" s="177"/>
      <c r="AO321" s="177"/>
      <c r="AP321" s="177"/>
      <c r="AQ321" s="177"/>
      <c r="AR321" s="177"/>
      <c r="AS321" s="177"/>
      <c r="AT321" s="177"/>
      <c r="AU321" s="177"/>
      <c r="AV321" s="177"/>
      <c r="AW321" s="177"/>
      <c r="AX321" s="177"/>
      <c r="AY321" s="177"/>
      <c r="AZ321" s="87"/>
      <c r="BA321" s="87"/>
      <c r="BB321" s="87"/>
      <c r="BC321" s="87"/>
      <c r="BD321" s="87"/>
    </row>
    <row r="322" spans="1:64" customHeight="1" ht="12.75" hidden="true">
      <c r="A322" s="238"/>
      <c r="B322" s="238"/>
      <c r="C322" s="238" t="b">
        <f>IF(D322&gt;D321,D322,FALSE)</f>
        <v/>
      </c>
      <c r="D322" s="238">
        <f>D321+E322</f>
        <v>22</v>
      </c>
      <c r="E322" s="238">
        <f>IF(H322="X",1,0)</f>
        <v>0</v>
      </c>
      <c r="F322" s="536">
        <v>2</v>
      </c>
      <c r="G322" s="240">
        <f>'PEST CONTROL'!C17</f>
        <v>6</v>
      </c>
      <c r="H322" s="239">
        <f>'PEST CONTROL'!D17</f>
        <v/>
      </c>
      <c r="I322" s="92" t="s">
        <v>24</v>
      </c>
      <c r="J322" s="761" t="str">
        <f>'PEST CONTROL'!F13</f>
        <v>BUILDING PERIMETER</v>
      </c>
      <c r="K322" s="240">
        <f>'PEST CONTROL'!G13</f>
        <v/>
      </c>
      <c r="L322" s="86" t="str">
        <f>IF(AND(K322=F322, K322=D322, K322=C322), "", "x")</f>
        <v>x</v>
      </c>
      <c r="M322" s="177"/>
      <c r="N322" s="177"/>
      <c r="O322" s="177"/>
      <c r="P322" s="177"/>
      <c r="Q322" s="177"/>
      <c r="R322" s="177"/>
      <c r="S322" s="177"/>
      <c r="T322" s="177"/>
      <c r="U322" s="177"/>
      <c r="V322" s="177"/>
      <c r="W322" s="177"/>
      <c r="X322" s="177"/>
      <c r="Y322" s="177"/>
      <c r="Z322" s="177"/>
      <c r="AA322" s="177"/>
      <c r="AB322" s="177"/>
      <c r="AC322" s="177"/>
      <c r="AD322" s="177"/>
      <c r="AE322" s="177"/>
      <c r="AF322" s="177"/>
      <c r="AG322" s="177"/>
      <c r="AH322" s="177"/>
      <c r="AI322" s="177"/>
      <c r="AJ322" s="177"/>
      <c r="AK322" s="177"/>
      <c r="AL322" s="177"/>
      <c r="AM322" s="177"/>
      <c r="AN322" s="177"/>
      <c r="AO322" s="177"/>
      <c r="AP322" s="177"/>
      <c r="AQ322" s="177"/>
      <c r="AR322" s="177"/>
      <c r="AS322" s="177"/>
      <c r="AT322" s="177"/>
      <c r="AU322" s="177"/>
      <c r="AV322" s="177"/>
      <c r="AW322" s="177"/>
      <c r="AX322" s="177"/>
      <c r="AY322" s="177"/>
      <c r="AZ322" s="87"/>
      <c r="BA322" s="87"/>
      <c r="BB322" s="87"/>
      <c r="BC322" s="87"/>
      <c r="BD322" s="87"/>
    </row>
    <row r="323" spans="1:64" customHeight="1" ht="12.75" hidden="true">
      <c r="A323" s="238"/>
      <c r="B323" s="238"/>
      <c r="C323" s="238">
        <f>IF(D323&gt;D322,D323,FALSE)</f>
        <v>23</v>
      </c>
      <c r="D323" s="238">
        <f>D322+E323</f>
        <v>23</v>
      </c>
      <c r="E323" s="238">
        <f>IF(H323="X",1,0)</f>
        <v>1</v>
      </c>
      <c r="F323" s="536">
        <v>3</v>
      </c>
      <c r="G323" s="240">
        <f>'PEST CONTROL'!C21</f>
        <v>6</v>
      </c>
      <c r="H323" s="239" t="str">
        <f>'PEST CONTROL'!D21</f>
        <v>x</v>
      </c>
      <c r="I323" s="92" t="s">
        <v>24</v>
      </c>
      <c r="J323" s="761" t="str">
        <f>'PEST CONTROL'!F18</f>
        <v>WHITE STRIPE</v>
      </c>
      <c r="K323" s="240" t="str">
        <f>'PEST CONTROL'!G18</f>
        <v>White stripe not maintained</v>
      </c>
      <c r="L323" s="86" t="str">
        <f>IF(AND(K323=F323, K323=D323, K323=C323), "", "x")</f>
        <v>x</v>
      </c>
      <c r="M323" s="177"/>
      <c r="N323" s="177"/>
      <c r="O323" s="177"/>
      <c r="P323" s="177"/>
      <c r="Q323" s="177"/>
      <c r="R323" s="177"/>
      <c r="S323" s="177"/>
      <c r="T323" s="177"/>
      <c r="U323" s="177"/>
      <c r="V323" s="177"/>
      <c r="W323" s="177"/>
      <c r="X323" s="177"/>
      <c r="Y323" s="177"/>
      <c r="Z323" s="177"/>
      <c r="AA323" s="177"/>
      <c r="AB323" s="177"/>
      <c r="AC323" s="177"/>
      <c r="AD323" s="177"/>
      <c r="AE323" s="177"/>
      <c r="AF323" s="177"/>
      <c r="AG323" s="177"/>
      <c r="AH323" s="177"/>
      <c r="AI323" s="177"/>
      <c r="AJ323" s="177"/>
      <c r="AK323" s="177"/>
      <c r="AL323" s="177"/>
      <c r="AM323" s="177"/>
      <c r="AN323" s="177"/>
      <c r="AO323" s="177"/>
      <c r="AP323" s="177"/>
      <c r="AQ323" s="177"/>
      <c r="AR323" s="177"/>
      <c r="AS323" s="177"/>
      <c r="AT323" s="177"/>
      <c r="AU323" s="177"/>
      <c r="AV323" s="177"/>
      <c r="AW323" s="177"/>
      <c r="AX323" s="177"/>
      <c r="AY323" s="177"/>
      <c r="AZ323" s="87"/>
      <c r="BA323" s="87"/>
      <c r="BB323" s="87"/>
      <c r="BC323" s="87"/>
      <c r="BD323" s="87"/>
    </row>
    <row r="324" spans="1:64" customHeight="1" ht="12.75" hidden="true">
      <c r="A324" s="238"/>
      <c r="B324" s="238"/>
      <c r="C324" s="238" t="b">
        <f>IF(D324&gt;D323,D324,FALSE)</f>
        <v/>
      </c>
      <c r="D324" s="238">
        <f>D323+E324</f>
        <v>23</v>
      </c>
      <c r="E324" s="238">
        <f>IF(H324="X",1,0)</f>
        <v>0</v>
      </c>
      <c r="F324" s="536">
        <v>4</v>
      </c>
      <c r="G324" s="240">
        <f>'PEST CONTROL'!C25</f>
        <v>8</v>
      </c>
      <c r="H324" s="239">
        <f>'PEST CONTROL'!D25</f>
        <v/>
      </c>
      <c r="I324" s="92" t="s">
        <v>24</v>
      </c>
      <c r="J324" s="761" t="str">
        <f>'PEST CONTROL'!F22</f>
        <v>EXTERIOR/INTERIOR SEALED WALLS</v>
      </c>
      <c r="K324" s="240">
        <f>'PEST CONTROL'!G22</f>
        <v/>
      </c>
      <c r="L324" s="86" t="str">
        <f>IF(AND(K324=F324, K324=D324, K324=C324), "", "x")</f>
        <v>x</v>
      </c>
      <c r="M324" s="177"/>
      <c r="N324" s="177"/>
      <c r="O324" s="177"/>
      <c r="P324" s="177"/>
      <c r="Q324" s="177"/>
      <c r="R324" s="177"/>
      <c r="S324" s="177"/>
      <c r="T324" s="177"/>
      <c r="U324" s="177"/>
      <c r="V324" s="177"/>
      <c r="W324" s="177"/>
      <c r="X324" s="177"/>
      <c r="Y324" s="177"/>
      <c r="Z324" s="177"/>
      <c r="AA324" s="177"/>
      <c r="AB324" s="177"/>
      <c r="AC324" s="177"/>
      <c r="AD324" s="177"/>
      <c r="AE324" s="177"/>
      <c r="AF324" s="177"/>
      <c r="AG324" s="177"/>
      <c r="AH324" s="177"/>
      <c r="AI324" s="177"/>
      <c r="AJ324" s="177"/>
      <c r="AK324" s="177"/>
      <c r="AL324" s="177"/>
      <c r="AM324" s="177"/>
      <c r="AN324" s="177"/>
      <c r="AO324" s="177"/>
      <c r="AP324" s="177"/>
      <c r="AQ324" s="177"/>
      <c r="AR324" s="177"/>
      <c r="AS324" s="177"/>
      <c r="AT324" s="177"/>
      <c r="AU324" s="177"/>
      <c r="AV324" s="177"/>
      <c r="AW324" s="177"/>
      <c r="AX324" s="177"/>
      <c r="AY324" s="177"/>
      <c r="AZ324" s="87"/>
      <c r="BA324" s="87"/>
      <c r="BB324" s="87"/>
      <c r="BC324" s="87"/>
      <c r="BD324" s="87"/>
    </row>
    <row r="325" spans="1:64" customHeight="1" ht="12.75" hidden="true">
      <c r="A325" s="238"/>
      <c r="B325" s="238"/>
      <c r="C325" s="238">
        <f>IF(D325&gt;D324,D325,FALSE)</f>
        <v>24</v>
      </c>
      <c r="D325" s="238">
        <f>D324+E325</f>
        <v>24</v>
      </c>
      <c r="E325" s="238">
        <f>IF(H325="X",1,0)</f>
        <v>1</v>
      </c>
      <c r="F325" s="536">
        <v>5</v>
      </c>
      <c r="G325" s="240">
        <f>'PEST CONTROL'!C28</f>
        <v>6</v>
      </c>
      <c r="H325" s="239" t="str">
        <f>'PEST CONTROL'!D28</f>
        <v>x</v>
      </c>
      <c r="I325" s="92" t="s">
        <v>24</v>
      </c>
      <c r="J325" s="761" t="str">
        <f>'PEST CONTROL'!F26</f>
        <v>EXIT DOORS</v>
      </c>
      <c r="K325" s="240" t="str">
        <f>'PEST CONTROL'!G26</f>
        <v>Light around receiving doors</v>
      </c>
      <c r="L325" s="86" t="str">
        <f>IF(AND(K325=F325, K325=D325, K325=C325), "", "x")</f>
        <v>x</v>
      </c>
      <c r="M325" s="177"/>
      <c r="N325" s="177"/>
      <c r="O325" s="177"/>
      <c r="P325" s="177"/>
      <c r="Q325" s="177"/>
      <c r="R325" s="177"/>
      <c r="S325" s="177"/>
      <c r="T325" s="177"/>
      <c r="U325" s="177"/>
      <c r="V325" s="177"/>
      <c r="W325" s="177"/>
      <c r="X325" s="177"/>
      <c r="Y325" s="177"/>
      <c r="Z325" s="177"/>
      <c r="AA325" s="177"/>
      <c r="AB325" s="177"/>
      <c r="AC325" s="177"/>
      <c r="AD325" s="177"/>
      <c r="AE325" s="177"/>
      <c r="AF325" s="177"/>
      <c r="AG325" s="177"/>
      <c r="AH325" s="177"/>
      <c r="AI325" s="177"/>
      <c r="AJ325" s="177"/>
      <c r="AK325" s="177"/>
      <c r="AL325" s="177"/>
      <c r="AM325" s="177"/>
      <c r="AN325" s="177"/>
      <c r="AO325" s="177"/>
      <c r="AP325" s="177"/>
      <c r="AQ325" s="177"/>
      <c r="AR325" s="177"/>
      <c r="AS325" s="177"/>
      <c r="AT325" s="177"/>
      <c r="AU325" s="177"/>
      <c r="AV325" s="177"/>
      <c r="AW325" s="177"/>
      <c r="AX325" s="177"/>
      <c r="AY325" s="177"/>
      <c r="AZ325" s="87"/>
      <c r="BA325" s="87"/>
      <c r="BB325" s="87"/>
      <c r="BC325" s="87"/>
      <c r="BD325" s="87"/>
    </row>
    <row r="326" spans="1:64" customHeight="1" ht="12.75" hidden="true">
      <c r="A326" s="238"/>
      <c r="B326" s="238"/>
      <c r="C326" s="238" t="b">
        <f>IF(D326&gt;D325,D326,FALSE)</f>
        <v/>
      </c>
      <c r="D326" s="238">
        <f>D325+E326</f>
        <v>24</v>
      </c>
      <c r="E326" s="238">
        <f>IF(H326="X",1,0)</f>
        <v>0</v>
      </c>
      <c r="F326" s="536">
        <v>6</v>
      </c>
      <c r="G326" s="240">
        <f>'PEST CONTROL'!C30</f>
        <v>6</v>
      </c>
      <c r="H326" s="239">
        <f>'PEST CONTROL'!D30</f>
        <v/>
      </c>
      <c r="I326" s="92" t="s">
        <v>24</v>
      </c>
      <c r="J326" s="761" t="str">
        <f>'PEST CONTROL'!F29</f>
        <v>INTERIOR WALL CLEARANCE</v>
      </c>
      <c r="K326" s="240">
        <f>'PEST CONTROL'!G29</f>
        <v/>
      </c>
      <c r="L326" s="86" t="str">
        <f>IF(AND(K326=F326, K326=D326, K326=C326), "", "x")</f>
        <v>x</v>
      </c>
      <c r="M326" s="177"/>
      <c r="N326" s="177"/>
      <c r="O326" s="177"/>
      <c r="P326" s="177"/>
      <c r="Q326" s="177"/>
      <c r="R326" s="177"/>
      <c r="S326" s="177"/>
      <c r="T326" s="177"/>
      <c r="U326" s="177"/>
      <c r="V326" s="177"/>
      <c r="W326" s="177"/>
      <c r="X326" s="177"/>
      <c r="Y326" s="177"/>
      <c r="Z326" s="177"/>
      <c r="AA326" s="177"/>
      <c r="AB326" s="177"/>
      <c r="AC326" s="177"/>
      <c r="AD326" s="177"/>
      <c r="AE326" s="177"/>
      <c r="AF326" s="177"/>
      <c r="AG326" s="177"/>
      <c r="AH326" s="177"/>
      <c r="AI326" s="177"/>
      <c r="AJ326" s="177"/>
      <c r="AK326" s="177"/>
      <c r="AL326" s="177"/>
      <c r="AM326" s="177"/>
      <c r="AN326" s="177"/>
      <c r="AO326" s="177"/>
      <c r="AP326" s="177"/>
      <c r="AQ326" s="177"/>
      <c r="AR326" s="177"/>
      <c r="AS326" s="177"/>
      <c r="AT326" s="177"/>
      <c r="AU326" s="177"/>
      <c r="AV326" s="177"/>
      <c r="AW326" s="177"/>
      <c r="AX326" s="177"/>
      <c r="AY326" s="177"/>
      <c r="AZ326" s="87"/>
      <c r="BA326" s="87"/>
      <c r="BB326" s="87"/>
      <c r="BC326" s="87"/>
      <c r="BD326" s="87"/>
    </row>
    <row r="327" spans="1:64" customHeight="1" ht="12.75" hidden="true">
      <c r="A327" s="238"/>
      <c r="B327" s="238"/>
      <c r="C327" s="238" t="b">
        <f>IF(D327&gt;D326,D327,FALSE)</f>
        <v/>
      </c>
      <c r="D327" s="238">
        <f>D326+E327</f>
        <v>24</v>
      </c>
      <c r="E327" s="238">
        <f>IF(H327="X",1,0)</f>
        <v>0</v>
      </c>
      <c r="F327" s="536">
        <v>7</v>
      </c>
      <c r="G327" s="240">
        <f>'PEST CONTROL'!C33</f>
        <v>4</v>
      </c>
      <c r="H327" s="239">
        <f>'PEST CONTROL'!D33</f>
        <v/>
      </c>
      <c r="I327" s="92" t="s">
        <v>24</v>
      </c>
      <c r="J327" s="761" t="str">
        <f>'PEST CONTROL'!F31</f>
        <v>OFFICE/STORAGE SPACE</v>
      </c>
      <c r="K327" s="240">
        <f>'PEST CONTROL'!G31</f>
        <v/>
      </c>
      <c r="L327" s="86" t="str">
        <f>IF(AND(K327=F327, K327=D327, K327=C327), "", "x")</f>
        <v>x</v>
      </c>
      <c r="M327" s="177"/>
      <c r="N327" s="177"/>
      <c r="O327" s="177"/>
      <c r="P327" s="177"/>
      <c r="Q327" s="177"/>
      <c r="R327" s="177"/>
      <c r="S327" s="177"/>
      <c r="T327" s="177"/>
      <c r="U327" s="177"/>
      <c r="V327" s="177"/>
      <c r="W327" s="177"/>
      <c r="X327" s="177"/>
      <c r="Y327" s="177"/>
      <c r="Z327" s="177"/>
      <c r="AA327" s="177"/>
      <c r="AB327" s="177"/>
      <c r="AC327" s="177"/>
      <c r="AD327" s="177"/>
      <c r="AE327" s="177"/>
      <c r="AF327" s="177"/>
      <c r="AG327" s="177"/>
      <c r="AH327" s="177"/>
      <c r="AI327" s="177"/>
      <c r="AJ327" s="177"/>
      <c r="AK327" s="177"/>
      <c r="AL327" s="177"/>
      <c r="AM327" s="177"/>
      <c r="AN327" s="177"/>
      <c r="AO327" s="177"/>
      <c r="AP327" s="177"/>
      <c r="AQ327" s="177"/>
      <c r="AR327" s="177"/>
      <c r="AS327" s="177"/>
      <c r="AT327" s="177"/>
      <c r="AU327" s="177"/>
      <c r="AV327" s="177"/>
      <c r="AW327" s="177"/>
      <c r="AX327" s="177"/>
      <c r="AY327" s="177"/>
      <c r="AZ327" s="87"/>
      <c r="BA327" s="87"/>
      <c r="BB327" s="87"/>
      <c r="BC327" s="87"/>
      <c r="BD327" s="87"/>
    </row>
    <row r="328" spans="1:64" customHeight="1" ht="12.75" hidden="true">
      <c r="A328" s="238"/>
      <c r="B328" s="238"/>
      <c r="C328" s="238" t="b">
        <f>IF(D328&gt;D327,D328,FALSE)</f>
        <v/>
      </c>
      <c r="D328" s="238">
        <f>D327+E328</f>
        <v>24</v>
      </c>
      <c r="E328" s="238">
        <f>IF(H328="X",1,0)</f>
        <v>0</v>
      </c>
      <c r="F328" s="536">
        <v>8</v>
      </c>
      <c r="G328" s="240">
        <f>'PEST CONTROL'!C36</f>
        <v>6</v>
      </c>
      <c r="H328" s="239">
        <f>'PEST CONTROL'!D36</f>
        <v/>
      </c>
      <c r="I328" s="92" t="s">
        <v>24</v>
      </c>
      <c r="J328" s="761" t="str">
        <f>'PEST CONTROL'!F34</f>
        <v>ACTIVE PEST PLANS</v>
      </c>
      <c r="K328" s="240" t="str">
        <f>'PEST CONTROL'!G34</f>
        <v>Action plan in place for bird removal</v>
      </c>
      <c r="L328" s="86" t="str">
        <f>IF(AND(K328=F328, K328=D328, K328=C328), "", "x")</f>
        <v>x</v>
      </c>
      <c r="M328" s="177"/>
      <c r="N328" s="177"/>
      <c r="O328" s="177"/>
      <c r="P328" s="177"/>
      <c r="Q328" s="177"/>
      <c r="R328" s="177"/>
      <c r="S328" s="177"/>
      <c r="T328" s="177"/>
      <c r="U328" s="177"/>
      <c r="V328" s="177"/>
      <c r="W328" s="177"/>
      <c r="X328" s="177"/>
      <c r="Y328" s="177"/>
      <c r="Z328" s="177"/>
      <c r="AA328" s="177"/>
      <c r="AB328" s="177"/>
      <c r="AC328" s="177"/>
      <c r="AD328" s="177"/>
      <c r="AE328" s="177"/>
      <c r="AF328" s="177"/>
      <c r="AG328" s="177"/>
      <c r="AH328" s="177"/>
      <c r="AI328" s="177"/>
      <c r="AJ328" s="177"/>
      <c r="AK328" s="177"/>
      <c r="AL328" s="177"/>
      <c r="AM328" s="177"/>
      <c r="AN328" s="177"/>
      <c r="AO328" s="177"/>
      <c r="AP328" s="177"/>
      <c r="AQ328" s="177"/>
      <c r="AR328" s="177"/>
      <c r="AS328" s="177"/>
      <c r="AT328" s="177"/>
      <c r="AU328" s="177"/>
      <c r="AV328" s="177"/>
      <c r="AW328" s="177"/>
      <c r="AX328" s="177"/>
      <c r="AY328" s="177"/>
      <c r="AZ328" s="87"/>
      <c r="BA328" s="87"/>
      <c r="BB328" s="87"/>
      <c r="BC328" s="87"/>
      <c r="BD328" s="87"/>
    </row>
    <row r="329" spans="1:64" customHeight="1" ht="12.75" hidden="true">
      <c r="A329" s="238"/>
      <c r="B329" s="238"/>
      <c r="C329" s="238" t="b">
        <f>IF(D329&gt;D328,D329,FALSE)</f>
        <v/>
      </c>
      <c r="D329" s="238">
        <f>D328+E329</f>
        <v>24</v>
      </c>
      <c r="E329" s="238">
        <f>IF(H329="X",1,0)</f>
        <v>0</v>
      </c>
      <c r="F329" s="536">
        <v>9</v>
      </c>
      <c r="G329" s="240">
        <f>'PEST CONTROL'!C40</f>
        <v>6</v>
      </c>
      <c r="H329" s="239">
        <f>'PEST CONTROL'!D40</f>
        <v/>
      </c>
      <c r="I329" s="92" t="s">
        <v>24</v>
      </c>
      <c r="J329" s="761" t="str">
        <f>'PEST CONTROL'!F37</f>
        <v>BAGGED PRODUCT</v>
      </c>
      <c r="K329" s="240">
        <f>'PEST CONTROL'!G37</f>
        <v/>
      </c>
      <c r="L329" s="86" t="str">
        <f>IF(AND(K329=F329, K329=D329, K329=C329), "", "x")</f>
        <v>x</v>
      </c>
      <c r="M329" s="177"/>
      <c r="N329" s="177"/>
      <c r="O329" s="177"/>
      <c r="P329" s="177"/>
      <c r="Q329" s="177"/>
      <c r="R329" s="177"/>
      <c r="S329" s="177"/>
      <c r="T329" s="177"/>
      <c r="U329" s="177"/>
      <c r="V329" s="177"/>
      <c r="W329" s="177"/>
      <c r="X329" s="177"/>
      <c r="Y329" s="177"/>
      <c r="Z329" s="177"/>
      <c r="AA329" s="177"/>
      <c r="AB329" s="177"/>
      <c r="AC329" s="177"/>
      <c r="AD329" s="177"/>
      <c r="AE329" s="177"/>
      <c r="AF329" s="177"/>
      <c r="AG329" s="177"/>
      <c r="AH329" s="177"/>
      <c r="AI329" s="177"/>
      <c r="AJ329" s="177"/>
      <c r="AK329" s="177"/>
      <c r="AL329" s="177"/>
      <c r="AM329" s="177"/>
      <c r="AN329" s="177"/>
      <c r="AO329" s="177"/>
      <c r="AP329" s="177"/>
      <c r="AQ329" s="177"/>
      <c r="AR329" s="177"/>
      <c r="AS329" s="177"/>
      <c r="AT329" s="177"/>
      <c r="AU329" s="177"/>
      <c r="AV329" s="177"/>
      <c r="AW329" s="177"/>
      <c r="AX329" s="177"/>
      <c r="AY329" s="177"/>
      <c r="AZ329" s="87"/>
      <c r="BA329" s="87"/>
      <c r="BB329" s="87"/>
      <c r="BC329" s="87"/>
      <c r="BD329" s="87"/>
    </row>
    <row r="330" spans="1:64" customHeight="1" ht="12.75" hidden="true">
      <c r="A330" s="238"/>
      <c r="B330" s="238"/>
      <c r="C330" s="238" t="b">
        <f>IF(D330&gt;D329,D330,FALSE)</f>
        <v/>
      </c>
      <c r="D330" s="238">
        <f>D329+E330</f>
        <v>24</v>
      </c>
      <c r="E330" s="238">
        <f>IF(H330="X",1,0)</f>
        <v>0</v>
      </c>
      <c r="F330" s="88">
        <v>10</v>
      </c>
      <c r="G330" s="240">
        <f>'PEST CONTROL'!C43</f>
        <v>6</v>
      </c>
      <c r="H330" s="239">
        <f>'PEST CONTROL'!D43</f>
        <v/>
      </c>
      <c r="I330" s="92" t="s">
        <v>24</v>
      </c>
      <c r="J330" s="761" t="str">
        <f>'PEST CONTROL'!F41</f>
        <v>DRY GOOD INSPECTIONS</v>
      </c>
      <c r="K330" s="240">
        <f>'PEST CONTROL'!G41</f>
        <v/>
      </c>
      <c r="L330" s="86" t="str">
        <f>IF(AND(K330=F330, K330=D330, K330=C330), "", "x")</f>
        <v>x</v>
      </c>
      <c r="M330" s="177"/>
      <c r="N330" s="177"/>
      <c r="O330" s="177"/>
      <c r="P330" s="177"/>
      <c r="Q330" s="177"/>
      <c r="R330" s="177"/>
      <c r="S330" s="177"/>
      <c r="T330" s="177"/>
      <c r="U330" s="177"/>
      <c r="V330" s="177"/>
      <c r="W330" s="177"/>
      <c r="X330" s="177"/>
      <c r="Y330" s="177"/>
      <c r="Z330" s="177"/>
      <c r="AA330" s="177"/>
      <c r="AB330" s="177"/>
      <c r="AC330" s="177"/>
      <c r="AD330" s="177"/>
      <c r="AE330" s="177"/>
      <c r="AF330" s="177"/>
      <c r="AG330" s="177"/>
      <c r="AH330" s="177"/>
      <c r="AI330" s="177"/>
      <c r="AJ330" s="177"/>
      <c r="AK330" s="177"/>
      <c r="AL330" s="177"/>
      <c r="AM330" s="177"/>
      <c r="AN330" s="177"/>
      <c r="AO330" s="177"/>
      <c r="AP330" s="177"/>
      <c r="AQ330" s="177"/>
      <c r="AR330" s="177"/>
      <c r="AS330" s="177"/>
      <c r="AT330" s="177"/>
      <c r="AU330" s="177"/>
      <c r="AV330" s="177"/>
      <c r="AW330" s="177"/>
      <c r="AX330" s="177"/>
      <c r="AY330" s="177"/>
      <c r="AZ330" s="87"/>
      <c r="BA330" s="87"/>
      <c r="BB330" s="87"/>
      <c r="BC330" s="87"/>
      <c r="BD330" s="87"/>
    </row>
    <row r="331" spans="1:64" customHeight="1" ht="12.75" hidden="true">
      <c r="A331" s="238"/>
      <c r="B331" s="238"/>
      <c r="C331" s="238" t="b">
        <f>IF(D331&gt;D330,D331,FALSE)</f>
        <v/>
      </c>
      <c r="D331" s="238">
        <f>D330+E331</f>
        <v>24</v>
      </c>
      <c r="E331" s="238">
        <f>IF(H331="X",1,0)</f>
        <v>0</v>
      </c>
      <c r="F331" s="88">
        <v>11</v>
      </c>
      <c r="G331" s="240">
        <f>'PEST CONTROL'!C52</f>
        <v>8</v>
      </c>
      <c r="H331" s="239">
        <f>'PEST CONTROL'!D52</f>
        <v/>
      </c>
      <c r="I331" s="92" t="s">
        <v>24</v>
      </c>
      <c r="J331" s="761" t="str">
        <f>'PEST CONTROL'!F44</f>
        <v>PEST CONTROL LOG BOOK</v>
      </c>
      <c r="K331" s="240">
        <f>'PEST CONTROL'!G44</f>
        <v/>
      </c>
      <c r="L331" s="86" t="str">
        <f>IF(AND(K331=F331, K331=D331, K331=C331), "", "x")</f>
        <v>x</v>
      </c>
      <c r="M331" s="177"/>
      <c r="N331" s="177"/>
      <c r="O331" s="177"/>
      <c r="P331" s="177"/>
      <c r="Q331" s="177"/>
      <c r="R331" s="177"/>
      <c r="S331" s="177"/>
      <c r="T331" s="177"/>
      <c r="U331" s="177"/>
      <c r="V331" s="177"/>
      <c r="W331" s="177"/>
      <c r="X331" s="177"/>
      <c r="Y331" s="177"/>
      <c r="Z331" s="177"/>
      <c r="AA331" s="177"/>
      <c r="AB331" s="177"/>
      <c r="AC331" s="177"/>
      <c r="AD331" s="177"/>
      <c r="AE331" s="177"/>
      <c r="AF331" s="177"/>
      <c r="AG331" s="177"/>
      <c r="AH331" s="177"/>
      <c r="AI331" s="177"/>
      <c r="AJ331" s="177"/>
      <c r="AK331" s="177"/>
      <c r="AL331" s="177"/>
      <c r="AM331" s="177"/>
      <c r="AN331" s="177"/>
      <c r="AO331" s="177"/>
      <c r="AP331" s="177"/>
      <c r="AQ331" s="177"/>
      <c r="AR331" s="177"/>
      <c r="AS331" s="177"/>
      <c r="AT331" s="177"/>
      <c r="AU331" s="177"/>
      <c r="AV331" s="177"/>
      <c r="AW331" s="177"/>
      <c r="AX331" s="177"/>
      <c r="AY331" s="177"/>
      <c r="AZ331" s="87"/>
      <c r="BA331" s="87"/>
      <c r="BB331" s="87"/>
      <c r="BC331" s="87"/>
      <c r="BD331" s="87"/>
    </row>
    <row r="332" spans="1:64" customHeight="1" ht="12.75" hidden="true">
      <c r="A332" s="238"/>
      <c r="B332" s="238"/>
      <c r="C332" s="238" t="b">
        <f>IF(D332&gt;D331,D332,FALSE)</f>
        <v/>
      </c>
      <c r="D332" s="238">
        <f>D331+E332</f>
        <v>24</v>
      </c>
      <c r="E332" s="238">
        <f>IF(H332="X",1,0)</f>
        <v>0</v>
      </c>
      <c r="F332" s="88">
        <v>12</v>
      </c>
      <c r="G332" s="240">
        <f>'PEST CONTROL'!C67</f>
        <v>6</v>
      </c>
      <c r="H332" s="239">
        <f>'PEST CONTROL'!D67</f>
        <v/>
      </c>
      <c r="I332" s="92" t="s">
        <v>24</v>
      </c>
      <c r="J332" s="761" t="str">
        <f>'PEST CONTROL'!F63</f>
        <v>SELF-AUDIT REVIEW</v>
      </c>
      <c r="K332" s="240">
        <f>'PEST CONTROL'!G63</f>
        <v/>
      </c>
      <c r="L332" s="86" t="str">
        <f>IF(AND(K332=F332, K332=D332, K332=C332), "", "x")</f>
        <v>x</v>
      </c>
      <c r="M332" s="177"/>
      <c r="N332" s="177"/>
      <c r="O332" s="177"/>
      <c r="P332" s="177"/>
      <c r="Q332" s="177"/>
      <c r="R332" s="177"/>
      <c r="S332" s="177"/>
      <c r="T332" s="177"/>
      <c r="U332" s="177"/>
      <c r="V332" s="177"/>
      <c r="W332" s="177"/>
      <c r="X332" s="177"/>
      <c r="Y332" s="177"/>
      <c r="Z332" s="177"/>
      <c r="AA332" s="177"/>
      <c r="AB332" s="177"/>
      <c r="AC332" s="177"/>
      <c r="AD332" s="177"/>
      <c r="AE332" s="177"/>
      <c r="AF332" s="177"/>
      <c r="AG332" s="177"/>
      <c r="AH332" s="177"/>
      <c r="AI332" s="177"/>
      <c r="AJ332" s="177"/>
      <c r="AK332" s="177"/>
      <c r="AL332" s="177"/>
      <c r="AM332" s="177"/>
      <c r="AN332" s="177"/>
      <c r="AO332" s="177"/>
      <c r="AP332" s="177"/>
      <c r="AQ332" s="177"/>
      <c r="AR332" s="177"/>
      <c r="AS332" s="177"/>
      <c r="AT332" s="177"/>
      <c r="AU332" s="177"/>
      <c r="AV332" s="177"/>
      <c r="AW332" s="177"/>
      <c r="AX332" s="177"/>
      <c r="AY332" s="177"/>
      <c r="AZ332" s="87"/>
      <c r="BA332" s="87"/>
      <c r="BB332" s="87"/>
      <c r="BC332" s="87"/>
      <c r="BD332" s="87"/>
    </row>
    <row r="333" spans="1:64" customHeight="1" ht="12.75" hidden="true">
      <c r="A333" s="238"/>
      <c r="B333" s="238"/>
      <c r="C333" s="238" t="b">
        <f>IF(D333&gt;D332,D333,FALSE)</f>
        <v/>
      </c>
      <c r="D333" s="238">
        <f>D332+E333</f>
        <v>24</v>
      </c>
      <c r="E333" s="238">
        <f>IF(H333="X",1,0)</f>
        <v>0</v>
      </c>
      <c r="F333" s="88">
        <v>13</v>
      </c>
      <c r="G333" s="240">
        <f>'PEST CONTROL'!C73</f>
        <v>20</v>
      </c>
      <c r="H333" s="239">
        <f>'PEST CONTROL'!D73</f>
        <v/>
      </c>
      <c r="I333" s="92" t="s">
        <v>24</v>
      </c>
      <c r="J333" s="761" t="str">
        <f>'PEST CONTROL'!F68</f>
        <v>PEST INSPECTION FOLLOW-UP</v>
      </c>
      <c r="K333" s="240">
        <f>'PEST CONTROL'!G68</f>
        <v/>
      </c>
      <c r="L333" s="86" t="str">
        <f>IF(AND(K333=F333, K333=D333, K333=C333), "", "x")</f>
        <v>x</v>
      </c>
      <c r="M333" s="177"/>
      <c r="N333" s="177"/>
      <c r="O333" s="177"/>
      <c r="P333" s="177"/>
      <c r="Q333" s="177"/>
      <c r="R333" s="177"/>
      <c r="S333" s="177"/>
      <c r="T333" s="177"/>
      <c r="U333" s="177"/>
      <c r="V333" s="177"/>
      <c r="W333" s="177"/>
      <c r="X333" s="177"/>
      <c r="Y333" s="177"/>
      <c r="Z333" s="177"/>
      <c r="AA333" s="177"/>
      <c r="AB333" s="177"/>
      <c r="AC333" s="177"/>
      <c r="AD333" s="177"/>
      <c r="AE333" s="177"/>
      <c r="AF333" s="177"/>
      <c r="AG333" s="177"/>
      <c r="AH333" s="177"/>
      <c r="AI333" s="177"/>
      <c r="AJ333" s="177"/>
      <c r="AK333" s="177"/>
      <c r="AL333" s="177"/>
      <c r="AM333" s="177"/>
      <c r="AN333" s="177"/>
      <c r="AO333" s="177"/>
      <c r="AP333" s="177"/>
      <c r="AQ333" s="177"/>
      <c r="AR333" s="177"/>
      <c r="AS333" s="177"/>
      <c r="AT333" s="177"/>
      <c r="AU333" s="177"/>
      <c r="AV333" s="177"/>
      <c r="AW333" s="177"/>
      <c r="AX333" s="177"/>
      <c r="AY333" s="177"/>
      <c r="AZ333" s="87"/>
      <c r="BA333" s="87"/>
      <c r="BB333" s="87"/>
      <c r="BC333" s="87"/>
      <c r="BD333" s="87"/>
    </row>
    <row r="334" spans="1:64" customHeight="1" ht="12.75" hidden="true">
      <c r="A334" s="238"/>
      <c r="B334" s="238"/>
      <c r="C334" s="238">
        <f>IF(D334&gt;D333,D334,FALSE)</f>
        <v>25</v>
      </c>
      <c r="D334" s="238">
        <f>D333+E334</f>
        <v>25</v>
      </c>
      <c r="E334" s="238">
        <f>IF(H334="X",1,0)</f>
        <v>1</v>
      </c>
      <c r="F334" s="88">
        <v>1</v>
      </c>
      <c r="G334" s="88">
        <f>FRESH.PRODUCE!C39</f>
        <v>30</v>
      </c>
      <c r="H334" s="88" t="str">
        <f>FRESH.PRODUCE!D39</f>
        <v>X</v>
      </c>
      <c r="I334" s="91" t="s">
        <v>25</v>
      </c>
      <c r="J334" s="761" t="str">
        <f>FRESH.PRODUCE!F16</f>
        <v>VERY PERISHABLE [depts. 65 &amp; 66] (dept mgr walks daily)</v>
      </c>
      <c r="K334" s="240" t="str">
        <f>FRESH.PRODUCE!G33</f>
        <v>Mint - 1 units 311, Sage - 2 units 310</v>
      </c>
      <c r="L334" s="86" t="str">
        <f>IF(AND(K334=F334, K334=D334, K334=C334), "", "x")</f>
        <v>x</v>
      </c>
      <c r="M334" s="177"/>
      <c r="N334" s="177"/>
      <c r="O334" s="177"/>
      <c r="P334" s="177"/>
      <c r="Q334" s="177"/>
      <c r="R334" s="177"/>
      <c r="S334" s="177"/>
      <c r="T334" s="177"/>
      <c r="U334" s="177"/>
      <c r="V334" s="177"/>
      <c r="W334" s="177"/>
      <c r="X334" s="177"/>
      <c r="Y334" s="177"/>
      <c r="Z334" s="177"/>
      <c r="AA334" s="177"/>
      <c r="AB334" s="177"/>
      <c r="AC334" s="177"/>
      <c r="AD334" s="177"/>
      <c r="AE334" s="177"/>
      <c r="AF334" s="177"/>
      <c r="AG334" s="177"/>
      <c r="AH334" s="177"/>
      <c r="AI334" s="177"/>
      <c r="AJ334" s="177"/>
      <c r="AK334" s="177"/>
      <c r="AL334" s="177"/>
      <c r="AM334" s="177"/>
      <c r="AN334" s="177"/>
      <c r="AO334" s="177"/>
      <c r="AP334" s="177"/>
      <c r="AQ334" s="177"/>
      <c r="AR334" s="177"/>
      <c r="AS334" s="177"/>
      <c r="AT334" s="177"/>
      <c r="AU334" s="177"/>
      <c r="AV334" s="177"/>
      <c r="AW334" s="177"/>
      <c r="AX334" s="177"/>
      <c r="AY334" s="177"/>
      <c r="AZ334" s="87"/>
      <c r="BA334" s="87"/>
      <c r="BB334" s="87"/>
      <c r="BC334" s="87"/>
      <c r="BD334" s="87"/>
    </row>
    <row r="335" spans="1:64" customHeight="1" ht="12.75" hidden="true">
      <c r="A335" s="238"/>
      <c r="B335" s="238"/>
      <c r="C335" s="238" t="b">
        <f>IF(D335&gt;D334,D335,FALSE)</f>
        <v/>
      </c>
      <c r="D335" s="238">
        <f>D334+E335</f>
        <v>25</v>
      </c>
      <c r="E335" s="238">
        <f>IF(H335="X",1,0)</f>
        <v>0</v>
      </c>
      <c r="F335" s="88">
        <v>2</v>
      </c>
      <c r="G335" s="88">
        <f>FRESH.PRODUCE!C63</f>
        <v>30</v>
      </c>
      <c r="H335" s="88" t="str">
        <f>FRESH.PRODUCE!D63</f>
        <v> </v>
      </c>
      <c r="I335" s="91" t="s">
        <v>25</v>
      </c>
      <c r="J335" s="761" t="str">
        <f>FRESH.PRODUCE!F40</f>
        <v>HARD GOODS [depts. 180 &amp; 296] (dept mgr walks daily)</v>
      </c>
      <c r="K335" s="240">
        <f>FRESH.PRODUCE!G56</f>
        <v/>
      </c>
      <c r="L335" s="86" t="str">
        <f>IF(AND(K335=F335, K335=D335, K335=C335), "", "x")</f>
        <v>x</v>
      </c>
      <c r="M335" s="177"/>
      <c r="N335" s="177"/>
      <c r="O335" s="177"/>
      <c r="P335" s="177"/>
      <c r="Q335" s="177"/>
      <c r="R335" s="177"/>
      <c r="S335" s="177"/>
      <c r="T335" s="177"/>
      <c r="U335" s="177"/>
      <c r="V335" s="177"/>
      <c r="W335" s="177"/>
      <c r="X335" s="177"/>
      <c r="Y335" s="177"/>
      <c r="Z335" s="177"/>
      <c r="AA335" s="177"/>
      <c r="AB335" s="177"/>
      <c r="AC335" s="177"/>
      <c r="AD335" s="177"/>
      <c r="AE335" s="177"/>
      <c r="AF335" s="177"/>
      <c r="AG335" s="177"/>
      <c r="AH335" s="177"/>
      <c r="AI335" s="177"/>
      <c r="AJ335" s="177"/>
      <c r="AK335" s="177"/>
      <c r="AL335" s="177"/>
      <c r="AM335" s="177"/>
      <c r="AN335" s="177"/>
      <c r="AO335" s="177"/>
      <c r="AP335" s="177"/>
      <c r="AQ335" s="177"/>
      <c r="AR335" s="177"/>
      <c r="AS335" s="177"/>
      <c r="AT335" s="177"/>
      <c r="AU335" s="177"/>
      <c r="AV335" s="177"/>
      <c r="AW335" s="177"/>
      <c r="AX335" s="177"/>
      <c r="AY335" s="177"/>
      <c r="AZ335" s="87"/>
      <c r="BA335" s="87"/>
      <c r="BB335" s="87"/>
      <c r="BC335" s="87"/>
      <c r="BD335" s="87"/>
    </row>
    <row r="336" spans="1:64" customHeight="1" ht="12.75" hidden="true">
      <c r="A336" s="238"/>
      <c r="B336" s="238"/>
      <c r="C336" s="238">
        <f>IF(D336&gt;D335,D336,FALSE)</f>
        <v>26</v>
      </c>
      <c r="D336" s="238">
        <f>D335+E336</f>
        <v>26</v>
      </c>
      <c r="E336" s="238">
        <f>IF(H336="X",1,0)</f>
        <v>1</v>
      </c>
      <c r="F336" s="88">
        <v>3</v>
      </c>
      <c r="G336" s="88">
        <f>FRESH.PRODUCE!C84</f>
        <v>30</v>
      </c>
      <c r="H336" s="88" t="str">
        <f>FRESH.PRODUCE!D84</f>
        <v>X</v>
      </c>
      <c r="I336" s="91" t="s">
        <v>25</v>
      </c>
      <c r="J336" s="761" t="str">
        <f>FRESH.PRODUCE!F69</f>
        <v>MEDIUM SHELF LIFE [depts 182 &amp; 298] (dept mgr walks daily)</v>
      </c>
      <c r="K336" s="240" t="str">
        <f>FRESH.PRODUCE!G77</f>
        <v>3 units of 2lb Green Beans, 2 units 1lb Green Beans</v>
      </c>
      <c r="L336" s="86" t="str">
        <f>IF(AND(K336=F336, K336=D336, K336=C336), "", "x")</f>
        <v>x</v>
      </c>
      <c r="M336" s="177"/>
      <c r="N336" s="177"/>
      <c r="O336" s="177"/>
      <c r="P336" s="177"/>
      <c r="Q336" s="177"/>
      <c r="R336" s="177"/>
      <c r="S336" s="177"/>
      <c r="T336" s="177"/>
      <c r="U336" s="177"/>
      <c r="V336" s="177"/>
      <c r="W336" s="177"/>
      <c r="X336" s="177"/>
      <c r="Y336" s="177"/>
      <c r="Z336" s="177"/>
      <c r="AA336" s="177"/>
      <c r="AB336" s="177"/>
      <c r="AC336" s="177"/>
      <c r="AD336" s="177"/>
      <c r="AE336" s="177"/>
      <c r="AF336" s="177"/>
      <c r="AG336" s="177"/>
      <c r="AH336" s="177"/>
      <c r="AI336" s="177"/>
      <c r="AJ336" s="177"/>
      <c r="AK336" s="177"/>
      <c r="AL336" s="177"/>
      <c r="AM336" s="177"/>
      <c r="AN336" s="177"/>
      <c r="AO336" s="177"/>
      <c r="AP336" s="177"/>
      <c r="AQ336" s="177"/>
      <c r="AR336" s="177"/>
      <c r="AS336" s="177"/>
      <c r="AT336" s="177"/>
      <c r="AU336" s="177"/>
      <c r="AV336" s="177"/>
      <c r="AW336" s="177"/>
      <c r="AX336" s="177"/>
      <c r="AY336" s="177"/>
      <c r="AZ336" s="87"/>
      <c r="BA336" s="87"/>
      <c r="BB336" s="87"/>
      <c r="BC336" s="87"/>
      <c r="BD336" s="87"/>
    </row>
    <row r="337" spans="1:64" customHeight="1" ht="12.75" hidden="true">
      <c r="A337" s="238"/>
      <c r="B337" s="238"/>
      <c r="C337" s="238">
        <f>IF(D337&gt;D336,D337,FALSE)</f>
        <v>27</v>
      </c>
      <c r="D337" s="238">
        <f>D336+E337</f>
        <v>27</v>
      </c>
      <c r="E337" s="238">
        <f>IF(H337="X",1,0)</f>
        <v>1</v>
      </c>
      <c r="F337" s="88">
        <v>4</v>
      </c>
      <c r="G337" s="88">
        <f>FRESH.PRODUCE!C98</f>
        <v>30</v>
      </c>
      <c r="H337" s="88" t="str">
        <f>FRESH.PRODUCE!D98</f>
        <v>X</v>
      </c>
      <c r="I337" s="91" t="s">
        <v>25</v>
      </c>
      <c r="J337" s="761" t="str">
        <f>FRESH.PRODUCE!F85</f>
        <v>EXTREMELY PERISHABLE [depts 289 &amp; 288] (dept mgr walks daily)</v>
      </c>
      <c r="K337" s="240" t="str">
        <f>FRESH.PRODUCE!G89</f>
        <v>3 unit 40oz siced Mushrooms on shelf and poor quality</v>
      </c>
      <c r="L337" s="86" t="str">
        <f>IF(AND(K337=F337, K337=D337, K337=C337), "", "x")</f>
        <v>x</v>
      </c>
      <c r="M337" s="177"/>
      <c r="N337" s="177"/>
      <c r="O337" s="177"/>
      <c r="P337" s="177"/>
      <c r="Q337" s="177"/>
      <c r="R337" s="177"/>
      <c r="S337" s="177"/>
      <c r="T337" s="177"/>
      <c r="U337" s="177"/>
      <c r="V337" s="177"/>
      <c r="W337" s="177"/>
      <c r="X337" s="177"/>
      <c r="Y337" s="177"/>
      <c r="Z337" s="177"/>
      <c r="AA337" s="177"/>
      <c r="AB337" s="177"/>
      <c r="AC337" s="177"/>
      <c r="AD337" s="177"/>
      <c r="AE337" s="177"/>
      <c r="AF337" s="177"/>
      <c r="AG337" s="177"/>
      <c r="AH337" s="177"/>
      <c r="AI337" s="177"/>
      <c r="AJ337" s="177"/>
      <c r="AK337" s="177"/>
      <c r="AL337" s="177"/>
      <c r="AM337" s="177"/>
      <c r="AN337" s="177"/>
      <c r="AO337" s="177"/>
      <c r="AP337" s="177"/>
      <c r="AQ337" s="177"/>
      <c r="AR337" s="177"/>
      <c r="AS337" s="177"/>
      <c r="AT337" s="177"/>
      <c r="AU337" s="177"/>
      <c r="AV337" s="177"/>
      <c r="AW337" s="177"/>
      <c r="AX337" s="177"/>
      <c r="AY337" s="177"/>
      <c r="AZ337" s="87"/>
      <c r="BA337" s="87"/>
      <c r="BB337" s="87"/>
      <c r="BC337" s="87"/>
      <c r="BD337" s="87"/>
    </row>
    <row r="338" spans="1:64" customHeight="1" ht="12.75" hidden="true">
      <c r="A338" s="238"/>
      <c r="B338" s="238"/>
      <c r="C338" s="238" t="b">
        <f>IF(D338&gt;D337,D338,FALSE)</f>
        <v/>
      </c>
      <c r="D338" s="238">
        <f>D337+E338</f>
        <v>27</v>
      </c>
      <c r="E338" s="238">
        <f>IF(H338="X",1,0)</f>
        <v>0</v>
      </c>
      <c r="F338" s="88">
        <v>5</v>
      </c>
      <c r="G338" s="88">
        <f>FRESH.PRODUCE!C110</f>
        <v>30</v>
      </c>
      <c r="H338" s="88" t="str">
        <f>FRESH.PRODUCE!D110</f>
        <v> </v>
      </c>
      <c r="I338" s="91" t="s">
        <v>25</v>
      </c>
      <c r="J338" s="761" t="str">
        <f>FRESH.PRODUCE!F99</f>
        <v>FLORAL [dept 292] (dept mgr walks daily)</v>
      </c>
      <c r="K338" s="240">
        <f>FRESH.PRODUCE!G103</f>
        <v/>
      </c>
      <c r="L338" s="86" t="str">
        <f>IF(AND(K338=F338, K338=D338, K338=C338), "", "x")</f>
        <v>x</v>
      </c>
      <c r="M338" s="177"/>
      <c r="N338" s="177"/>
      <c r="O338" s="177"/>
      <c r="P338" s="177"/>
      <c r="Q338" s="177"/>
      <c r="R338" s="246"/>
      <c r="S338" s="177"/>
      <c r="T338" s="177"/>
      <c r="U338" s="177"/>
      <c r="V338" s="177"/>
      <c r="W338" s="177"/>
      <c r="X338" s="177"/>
      <c r="Y338" s="177"/>
      <c r="Z338" s="177"/>
      <c r="AA338" s="177"/>
      <c r="AB338" s="177"/>
      <c r="AC338" s="177"/>
      <c r="AD338" s="177"/>
      <c r="AE338" s="177"/>
      <c r="AF338" s="177"/>
      <c r="AG338" s="177"/>
      <c r="AH338" s="177"/>
      <c r="AI338" s="177"/>
      <c r="AJ338" s="177"/>
      <c r="AK338" s="177"/>
      <c r="AL338" s="177"/>
      <c r="AM338" s="177"/>
      <c r="AN338" s="177"/>
      <c r="AO338" s="177"/>
      <c r="AP338" s="177"/>
      <c r="AQ338" s="177"/>
      <c r="AR338" s="177"/>
      <c r="AS338" s="177"/>
      <c r="AT338" s="177"/>
      <c r="AU338" s="177"/>
      <c r="AV338" s="177"/>
      <c r="AW338" s="177"/>
      <c r="AX338" s="177"/>
      <c r="AY338" s="177"/>
      <c r="AZ338" s="87"/>
      <c r="BA338" s="87"/>
      <c r="BB338" s="87"/>
      <c r="BC338" s="87"/>
      <c r="BD338" s="87"/>
    </row>
    <row r="339" spans="1:64" customHeight="1" ht="12.75" hidden="true">
      <c r="A339" s="238"/>
      <c r="B339" s="238"/>
      <c r="C339" s="238" t="b">
        <f>IF(D339&gt;D338,D339,FALSE)</f>
        <v/>
      </c>
      <c r="D339" s="238">
        <f>D338+E339</f>
        <v>27</v>
      </c>
      <c r="E339" s="238">
        <f>IF(H339="X",1,0)</f>
        <v>0</v>
      </c>
      <c r="F339" s="88">
        <v>6</v>
      </c>
      <c r="G339" s="88">
        <f>FRESH.PRODUCE!C121</f>
        <v>30</v>
      </c>
      <c r="H339" s="88" t="str">
        <f>FRESH.PRODUCE!D121</f>
        <v> </v>
      </c>
      <c r="I339" s="91" t="s">
        <v>25</v>
      </c>
      <c r="J339" s="761" t="str">
        <f>FRESH.PRODUCE!F111</f>
        <v>EXTENDED SHELF LIFE [dept 297]  (dept mgr walks daily)</v>
      </c>
      <c r="K339" s="240">
        <f>FRESH.PRODUCE!G115</f>
        <v/>
      </c>
      <c r="L339" s="86" t="str">
        <f>IF(AND(K339=F339, K339=D339, K339=C339), "", "x")</f>
        <v>x</v>
      </c>
      <c r="M339" s="177"/>
      <c r="N339" s="177"/>
      <c r="O339" s="177"/>
      <c r="P339" s="177"/>
      <c r="Q339" s="177"/>
      <c r="R339" s="178"/>
      <c r="S339" s="177"/>
      <c r="T339" s="177"/>
      <c r="U339" s="177"/>
      <c r="V339" s="177"/>
      <c r="W339" s="177"/>
      <c r="X339" s="177"/>
      <c r="Y339" s="177"/>
      <c r="Z339" s="177"/>
      <c r="AA339" s="177"/>
      <c r="AB339" s="177"/>
      <c r="AC339" s="177"/>
      <c r="AD339" s="177"/>
      <c r="AE339" s="177"/>
      <c r="AF339" s="177"/>
      <c r="AG339" s="177"/>
      <c r="AH339" s="177"/>
      <c r="AI339" s="177"/>
      <c r="AJ339" s="177"/>
      <c r="AK339" s="177"/>
      <c r="AL339" s="177"/>
      <c r="AM339" s="177"/>
      <c r="AN339" s="177"/>
      <c r="AO339" s="177"/>
      <c r="AP339" s="177"/>
      <c r="AQ339" s="177"/>
      <c r="AR339" s="177"/>
      <c r="AS339" s="177"/>
      <c r="AT339" s="177"/>
      <c r="AU339" s="177"/>
      <c r="AV339" s="177"/>
      <c r="AW339" s="177"/>
      <c r="AX339" s="177"/>
      <c r="AY339" s="177"/>
      <c r="AZ339" s="87"/>
      <c r="BA339" s="87"/>
      <c r="BB339" s="87"/>
      <c r="BC339" s="87"/>
      <c r="BD339" s="87"/>
    </row>
    <row r="340" spans="1:64" customHeight="1" ht="12.75" hidden="true">
      <c r="A340" s="238"/>
      <c r="B340" s="238"/>
      <c r="C340" s="238" t="b">
        <f>IF(D340&gt;D339,D340,FALSE)</f>
        <v/>
      </c>
      <c r="D340" s="238">
        <f>D339+E340</f>
        <v>27</v>
      </c>
      <c r="E340" s="238">
        <f>IF(H340="X",1,0)</f>
        <v>0</v>
      </c>
      <c r="F340" s="88">
        <v>7</v>
      </c>
      <c r="G340" s="88">
        <f>FRESH.PRODUCE!C130</f>
        <v>30</v>
      </c>
      <c r="H340" s="88" t="str">
        <f>FRESH.PRODUCE!D130</f>
        <v> </v>
      </c>
      <c r="I340" s="91" t="s">
        <v>25</v>
      </c>
      <c r="J340" s="761" t="str">
        <f>FRESH.PRODUCE!F122</f>
        <v>WITH VENDOR BEST BYS [dept 299] (dept mgr walks daily)</v>
      </c>
      <c r="K340" s="240">
        <f>FRESH.PRODUCE!G126</f>
        <v/>
      </c>
      <c r="L340" s="86" t="str">
        <f>IF(AND(K340=F340, K340=D340, K340=C340), "", "x")</f>
        <v>x</v>
      </c>
      <c r="M340" s="177"/>
      <c r="N340" s="177"/>
      <c r="O340" s="177"/>
      <c r="P340" s="177"/>
      <c r="Q340" s="177"/>
      <c r="R340" s="178"/>
      <c r="S340" s="177"/>
      <c r="T340" s="177"/>
      <c r="U340" s="177"/>
      <c r="V340" s="177"/>
      <c r="W340" s="177"/>
      <c r="X340" s="177"/>
      <c r="Y340" s="177"/>
      <c r="Z340" s="177"/>
      <c r="AA340" s="177"/>
      <c r="AB340" s="177"/>
      <c r="AC340" s="177"/>
      <c r="AD340" s="177"/>
      <c r="AE340" s="177"/>
      <c r="AF340" s="177"/>
      <c r="AG340" s="177"/>
      <c r="AH340" s="177"/>
      <c r="AI340" s="177"/>
      <c r="AJ340" s="177"/>
      <c r="AK340" s="177"/>
      <c r="AL340" s="177"/>
      <c r="AM340" s="177"/>
      <c r="AN340" s="177"/>
      <c r="AO340" s="177"/>
      <c r="AP340" s="177"/>
      <c r="AQ340" s="177"/>
      <c r="AR340" s="177"/>
      <c r="AS340" s="177"/>
      <c r="AT340" s="177"/>
      <c r="AU340" s="177"/>
      <c r="AV340" s="177"/>
      <c r="AW340" s="177"/>
      <c r="AX340" s="177"/>
      <c r="AY340" s="177"/>
      <c r="AZ340" s="87"/>
      <c r="BA340" s="87"/>
      <c r="BB340" s="87"/>
      <c r="BC340" s="87"/>
      <c r="BD340" s="87"/>
    </row>
    <row r="341" spans="1:64" customHeight="1" ht="12.75" hidden="true">
      <c r="A341" s="238"/>
      <c r="B341" s="238"/>
      <c r="C341" s="238" t="b">
        <f>IF(D341&gt;D340,D341,FALSE)</f>
        <v/>
      </c>
      <c r="D341" s="238">
        <f>D340+E341</f>
        <v>27</v>
      </c>
      <c r="E341" s="238">
        <f>IF(H341="X",1,0)</f>
        <v>0</v>
      </c>
      <c r="F341" s="88">
        <v>8</v>
      </c>
      <c r="G341" s="88">
        <f>FRESH.PRODUCE!C148</f>
        <v>30</v>
      </c>
      <c r="H341" s="88" t="str">
        <f>FRESH.PRODUCE!D148</f>
        <v> </v>
      </c>
      <c r="I341" s="91" t="s">
        <v>25</v>
      </c>
      <c r="J341" s="761" t="str">
        <f>FRESH.PRODUCE!F134</f>
        <v>14 DAY SHELF LIFE [dept 330 &amp; 340](dept mgr walks daily)</v>
      </c>
      <c r="K341" s="240">
        <f>FRESH.PRODUCE!G142</f>
        <v/>
      </c>
      <c r="L341" s="86" t="str">
        <f>IF(AND(K341=F341, K341=D341, K341=C341), "", "x")</f>
        <v>x</v>
      </c>
      <c r="M341" s="177"/>
      <c r="N341" s="177"/>
      <c r="O341" s="177"/>
      <c r="P341" s="177"/>
      <c r="Q341" s="177"/>
      <c r="R341" s="178"/>
      <c r="S341" s="177"/>
      <c r="T341" s="177"/>
      <c r="U341" s="177"/>
      <c r="V341" s="177"/>
      <c r="W341" s="177"/>
      <c r="X341" s="177"/>
      <c r="Y341" s="177"/>
      <c r="Z341" s="177"/>
      <c r="AA341" s="177"/>
      <c r="AB341" s="177"/>
      <c r="AC341" s="177"/>
      <c r="AD341" s="177"/>
      <c r="AE341" s="177"/>
      <c r="AF341" s="177"/>
      <c r="AG341" s="177"/>
      <c r="AH341" s="177"/>
      <c r="AI341" s="177"/>
      <c r="AJ341" s="177"/>
      <c r="AK341" s="177"/>
      <c r="AL341" s="177"/>
      <c r="AM341" s="177"/>
      <c r="AN341" s="177"/>
      <c r="AO341" s="177"/>
      <c r="AP341" s="177"/>
      <c r="AQ341" s="177"/>
      <c r="AR341" s="177"/>
      <c r="AS341" s="177"/>
      <c r="AT341" s="177"/>
      <c r="AU341" s="177"/>
      <c r="AV341" s="177"/>
      <c r="AW341" s="177"/>
      <c r="AX341" s="177"/>
      <c r="AY341" s="177"/>
      <c r="AZ341" s="87"/>
      <c r="BA341" s="87"/>
      <c r="BB341" s="87"/>
      <c r="BC341" s="87"/>
      <c r="BD341" s="87"/>
    </row>
    <row r="342" spans="1:64" customHeight="1" ht="12.75" hidden="true">
      <c r="A342" s="238"/>
      <c r="B342" s="238"/>
      <c r="C342" s="238" t="b">
        <f>IF(D342&gt;D341,D342,FALSE)</f>
        <v/>
      </c>
      <c r="D342" s="238">
        <f>D341+E342</f>
        <v>27</v>
      </c>
      <c r="E342" s="238">
        <f>IF(H342="X",1,0)</f>
        <v>0</v>
      </c>
      <c r="F342" s="88">
        <v>9</v>
      </c>
      <c r="G342" s="88">
        <f>FRESH.PRODUCE!C163</f>
        <v>30</v>
      </c>
      <c r="H342" s="88" t="str">
        <f>FRESH.PRODUCE!D163</f>
        <v> </v>
      </c>
      <c r="I342" s="91" t="s">
        <v>25</v>
      </c>
      <c r="J342" s="761" t="str">
        <f>FRESH.PRODUCE!F149</f>
        <v>PRODUCE FRESHNESS [dept 331 &amp; 366] (dept mgr walks daily)</v>
      </c>
      <c r="K342" s="240">
        <f>FRESH.PRODUCE!G157</f>
        <v/>
      </c>
      <c r="L342" s="86" t="str">
        <f>IF(AND(K342=F342, K342=D342, K342=C342), "", "x")</f>
        <v>x</v>
      </c>
      <c r="M342" s="177"/>
      <c r="N342" s="177"/>
      <c r="O342" s="177"/>
      <c r="P342" s="177"/>
      <c r="Q342" s="177"/>
      <c r="R342" s="178"/>
      <c r="S342" s="177"/>
      <c r="T342" s="177"/>
      <c r="U342" s="177"/>
      <c r="V342" s="177"/>
      <c r="W342" s="177"/>
      <c r="X342" s="177"/>
      <c r="Y342" s="177"/>
      <c r="Z342" s="177"/>
      <c r="AA342" s="177"/>
      <c r="AB342" s="177"/>
      <c r="AC342" s="177"/>
      <c r="AD342" s="177"/>
      <c r="AE342" s="177"/>
      <c r="AF342" s="177"/>
      <c r="AG342" s="177"/>
      <c r="AH342" s="177"/>
      <c r="AI342" s="177"/>
      <c r="AJ342" s="177"/>
      <c r="AK342" s="177"/>
      <c r="AL342" s="177"/>
      <c r="AM342" s="177"/>
      <c r="AN342" s="177"/>
      <c r="AO342" s="177"/>
      <c r="AP342" s="177"/>
      <c r="AQ342" s="177"/>
      <c r="AR342" s="177"/>
      <c r="AS342" s="177"/>
      <c r="AT342" s="177"/>
      <c r="AU342" s="177"/>
      <c r="AV342" s="177"/>
      <c r="AW342" s="177"/>
      <c r="AX342" s="177"/>
      <c r="AY342" s="177"/>
      <c r="AZ342" s="87"/>
      <c r="BA342" s="87"/>
      <c r="BB342" s="87"/>
      <c r="BC342" s="87"/>
      <c r="BD342" s="87"/>
    </row>
    <row r="343" spans="1:64" customHeight="1" ht="12.75" hidden="true">
      <c r="A343" s="238"/>
      <c r="B343" s="238"/>
      <c r="C343" s="238" t="b">
        <f>IF(D343&gt;D342,D343,FALSE)</f>
        <v/>
      </c>
      <c r="D343" s="238">
        <f>D342+E343</f>
        <v>27</v>
      </c>
      <c r="E343" s="238">
        <f>IF(H343="X",1,0)</f>
        <v>0</v>
      </c>
      <c r="F343" s="88">
        <v>10</v>
      </c>
      <c r="G343" s="88">
        <f>FRESH.PRODUCE!C178</f>
        <v>30</v>
      </c>
      <c r="H343" s="88" t="str">
        <f>FRESH.PRODUCE!D178</f>
        <v> </v>
      </c>
      <c r="I343" s="91" t="s">
        <v>25</v>
      </c>
      <c r="J343" s="761" t="str">
        <f>FRESH.PRODUCE!F164</f>
        <v>PRODUCE FRESHNESS [dept 358 &amp; 365] (dept mgr walks daily)</v>
      </c>
      <c r="K343" s="240">
        <f>FRESH.PRODUCE!G172</f>
        <v/>
      </c>
      <c r="L343" s="86" t="str">
        <f>IF(AND(K343=F343, K343=D343, K343=C343), "", "x")</f>
        <v>x</v>
      </c>
      <c r="M343" s="177"/>
      <c r="N343" s="177"/>
      <c r="O343" s="177"/>
      <c r="P343" s="177"/>
      <c r="Q343" s="177"/>
      <c r="R343" s="178"/>
      <c r="S343" s="177"/>
      <c r="T343" s="177"/>
      <c r="U343" s="177"/>
      <c r="V343" s="177"/>
      <c r="W343" s="177"/>
      <c r="X343" s="177"/>
      <c r="Y343" s="177"/>
      <c r="Z343" s="177"/>
      <c r="AA343" s="177"/>
      <c r="AB343" s="177"/>
      <c r="AC343" s="177"/>
      <c r="AD343" s="177"/>
      <c r="AE343" s="177"/>
      <c r="AF343" s="177"/>
      <c r="AG343" s="177"/>
      <c r="AH343" s="177"/>
      <c r="AI343" s="177"/>
      <c r="AJ343" s="177"/>
      <c r="AK343" s="177"/>
      <c r="AL343" s="177"/>
      <c r="AM343" s="177"/>
      <c r="AN343" s="177"/>
      <c r="AO343" s="177"/>
      <c r="AP343" s="177"/>
      <c r="AQ343" s="177"/>
      <c r="AR343" s="177"/>
      <c r="AS343" s="177"/>
      <c r="AT343" s="177"/>
      <c r="AU343" s="177"/>
      <c r="AV343" s="177"/>
      <c r="AW343" s="177"/>
      <c r="AX343" s="177"/>
      <c r="AY343" s="177"/>
      <c r="AZ343" s="87"/>
      <c r="BA343" s="87"/>
      <c r="BB343" s="87"/>
      <c r="BC343" s="87"/>
      <c r="BD343" s="87"/>
    </row>
    <row r="344" spans="1:64" customHeight="1" ht="12.75" hidden="true">
      <c r="A344" s="238"/>
      <c r="B344" s="238"/>
      <c r="C344" s="238" t="b">
        <f>IF(D344&gt;D343,D344,FALSE)</f>
        <v/>
      </c>
      <c r="D344" s="238">
        <f>D343+E344</f>
        <v>27</v>
      </c>
      <c r="E344" s="238">
        <f>IF(H344="X",1,0)</f>
        <v>0</v>
      </c>
      <c r="F344" s="88">
        <v>11</v>
      </c>
      <c r="G344" s="88">
        <f>FRESH.PRODUCE!C194</f>
        <v>30</v>
      </c>
      <c r="H344" s="88" t="str">
        <f>FRESH.PRODUCE!D194</f>
        <v> </v>
      </c>
      <c r="I344" s="91" t="s">
        <v>25</v>
      </c>
      <c r="J344" s="761" t="str">
        <f>FRESH.PRODUCE!F179</f>
        <v>PRODUCE FRESHNESS [dept 359 &amp; 364] (dept mgr walks daily)</v>
      </c>
      <c r="K344" s="240">
        <f>FRESH.PRODUCE!G186</f>
        <v/>
      </c>
      <c r="L344" s="86" t="str">
        <f>IF(AND(K344=F344, K344=D344, K344=C344), "", "x")</f>
        <v>x</v>
      </c>
      <c r="M344" s="177"/>
      <c r="N344" s="177"/>
      <c r="O344" s="177"/>
      <c r="P344" s="177"/>
      <c r="Q344" s="177"/>
      <c r="R344" s="178"/>
      <c r="S344" s="177"/>
      <c r="T344" s="177"/>
      <c r="U344" s="177"/>
      <c r="V344" s="177"/>
      <c r="W344" s="177"/>
      <c r="X344" s="177"/>
      <c r="Y344" s="177"/>
      <c r="Z344" s="177"/>
      <c r="AA344" s="177"/>
      <c r="AB344" s="177"/>
      <c r="AC344" s="177"/>
      <c r="AD344" s="177"/>
      <c r="AE344" s="177"/>
      <c r="AF344" s="177"/>
      <c r="AG344" s="177"/>
      <c r="AH344" s="177"/>
      <c r="AI344" s="177"/>
      <c r="AJ344" s="177"/>
      <c r="AK344" s="177"/>
      <c r="AL344" s="177"/>
      <c r="AM344" s="177"/>
      <c r="AN344" s="177"/>
      <c r="AO344" s="177"/>
      <c r="AP344" s="177"/>
      <c r="AQ344" s="177"/>
      <c r="AR344" s="177"/>
      <c r="AS344" s="177"/>
      <c r="AT344" s="177"/>
      <c r="AU344" s="177"/>
      <c r="AV344" s="177"/>
      <c r="AW344" s="177"/>
      <c r="AX344" s="177"/>
      <c r="AY344" s="177"/>
      <c r="AZ344" s="87"/>
      <c r="BA344" s="87"/>
      <c r="BB344" s="87"/>
      <c r="BC344" s="87"/>
      <c r="BD344" s="87"/>
    </row>
    <row r="345" spans="1:64" customHeight="1" ht="12.75" hidden="true">
      <c r="A345" s="238"/>
      <c r="B345" s="238"/>
      <c r="C345" s="238" t="b">
        <f>IF(D345&gt;D344,D345,FALSE)</f>
        <v/>
      </c>
      <c r="D345" s="238">
        <f>D344+E345</f>
        <v>27</v>
      </c>
      <c r="E345" s="238">
        <f>IF(H345="X",1,0)</f>
        <v>0</v>
      </c>
      <c r="F345" s="88">
        <v>12</v>
      </c>
      <c r="G345" s="88">
        <f>FRESH.PRODUCE!C213</f>
        <v>30</v>
      </c>
      <c r="H345" s="88" t="str">
        <f>FRESH.PRODUCE!D213</f>
        <v> </v>
      </c>
      <c r="I345" s="91" t="s">
        <v>25</v>
      </c>
      <c r="J345" s="761" t="str">
        <f>FRESH.PRODUCE!F198</f>
        <v>PRODUCE FRESHNESS [dept 360 &amp; 363] (dept mgr walks daily)</v>
      </c>
      <c r="K345" s="240">
        <f>FRESH.PRODUCE!G206</f>
        <v/>
      </c>
      <c r="L345" s="86" t="str">
        <f>IF(AND(K345=F345, K345=D345, K345=C345), "", "x")</f>
        <v>x</v>
      </c>
      <c r="M345" s="177"/>
      <c r="N345" s="177"/>
      <c r="O345" s="177"/>
      <c r="P345" s="177"/>
      <c r="Q345" s="177"/>
      <c r="R345" s="178"/>
      <c r="S345" s="177"/>
      <c r="T345" s="177"/>
      <c r="U345" s="177"/>
      <c r="V345" s="177"/>
      <c r="W345" s="177"/>
      <c r="X345" s="177"/>
      <c r="Y345" s="177"/>
      <c r="Z345" s="177"/>
      <c r="AA345" s="177"/>
      <c r="AB345" s="177"/>
      <c r="AC345" s="177"/>
      <c r="AD345" s="177"/>
      <c r="AE345" s="177"/>
      <c r="AF345" s="177"/>
      <c r="AG345" s="177"/>
      <c r="AH345" s="177"/>
      <c r="AI345" s="177"/>
      <c r="AJ345" s="177"/>
      <c r="AK345" s="177"/>
      <c r="AL345" s="177"/>
      <c r="AM345" s="177"/>
      <c r="AN345" s="177"/>
      <c r="AO345" s="177"/>
      <c r="AP345" s="177"/>
      <c r="AQ345" s="177"/>
      <c r="AR345" s="177"/>
      <c r="AS345" s="177"/>
      <c r="AT345" s="177"/>
      <c r="AU345" s="177"/>
      <c r="AV345" s="177"/>
      <c r="AW345" s="177"/>
      <c r="AX345" s="177"/>
      <c r="AY345" s="177"/>
      <c r="AZ345" s="87"/>
      <c r="BA345" s="87"/>
      <c r="BB345" s="87"/>
      <c r="BC345" s="87"/>
      <c r="BD345" s="87"/>
    </row>
    <row r="346" spans="1:64" customHeight="1" ht="12.75" hidden="true">
      <c r="A346" s="238"/>
      <c r="B346" s="238"/>
      <c r="C346" s="238" t="b">
        <f>IF(D346&gt;D345,D346,FALSE)</f>
        <v/>
      </c>
      <c r="D346" s="238">
        <f>D345+E346</f>
        <v>27</v>
      </c>
      <c r="E346" s="238">
        <f>IF(H346="X",1,0)</f>
        <v>0</v>
      </c>
      <c r="F346" s="88">
        <v>13</v>
      </c>
      <c r="G346" s="88">
        <f>FRESH.PRODUCE!C229</f>
        <v>30</v>
      </c>
      <c r="H346" s="88" t="str">
        <f>FRESH.PRODUCE!D229</f>
        <v> </v>
      </c>
      <c r="I346" s="91" t="s">
        <v>25</v>
      </c>
      <c r="J346" s="761" t="str">
        <f>FRESH.PRODUCE!F214</f>
        <v>PRODUCE FRESHNESS [dept 361 &amp; 362] (dept mgr walks daily)</v>
      </c>
      <c r="K346" s="240">
        <f>FRESH.PRODUCE!G222</f>
        <v/>
      </c>
      <c r="L346" s="86" t="str">
        <f>IF(AND(K346=F346, K346=D346, K346=C346), "", "x")</f>
        <v>x</v>
      </c>
      <c r="M346" s="177"/>
      <c r="N346" s="177"/>
      <c r="O346" s="177"/>
      <c r="P346" s="177"/>
      <c r="Q346" s="177"/>
      <c r="R346" s="178"/>
      <c r="S346" s="177"/>
      <c r="T346" s="177"/>
      <c r="U346" s="177"/>
      <c r="V346" s="177"/>
      <c r="W346" s="177"/>
      <c r="X346" s="177"/>
      <c r="Y346" s="177"/>
      <c r="Z346" s="177"/>
      <c r="AA346" s="177"/>
      <c r="AB346" s="177"/>
      <c r="AC346" s="177"/>
      <c r="AD346" s="177"/>
      <c r="AE346" s="177"/>
      <c r="AF346" s="177"/>
      <c r="AG346" s="177"/>
      <c r="AH346" s="177"/>
      <c r="AI346" s="177"/>
      <c r="AJ346" s="177"/>
      <c r="AK346" s="177"/>
      <c r="AL346" s="177"/>
      <c r="AM346" s="177"/>
      <c r="AN346" s="177"/>
      <c r="AO346" s="177"/>
      <c r="AP346" s="177"/>
      <c r="AQ346" s="177"/>
      <c r="AR346" s="177"/>
      <c r="AS346" s="177"/>
      <c r="AT346" s="177"/>
      <c r="AU346" s="177"/>
      <c r="AV346" s="177"/>
      <c r="AW346" s="177"/>
      <c r="AX346" s="177"/>
      <c r="AY346" s="177"/>
      <c r="AZ346" s="87"/>
      <c r="BA346" s="87"/>
      <c r="BB346" s="87"/>
      <c r="BC346" s="87"/>
      <c r="BD346" s="87"/>
    </row>
    <row r="347" spans="1:64" customHeight="1" ht="12.75" hidden="true">
      <c r="A347" s="238"/>
      <c r="B347" s="238"/>
      <c r="C347" s="238" t="b">
        <f>IF(D347&gt;D346,D347,FALSE)</f>
        <v/>
      </c>
      <c r="D347" s="238">
        <f>D346+E347</f>
        <v>27</v>
      </c>
      <c r="E347" s="238">
        <f>IF(H347="X",1,0)</f>
        <v>0</v>
      </c>
      <c r="F347" s="88">
        <v>14</v>
      </c>
      <c r="G347" s="88">
        <f>FRESH.PRODUCE!C238</f>
        <v>15</v>
      </c>
      <c r="H347" s="88">
        <f>FRESH.PRODUCE!D238</f>
        <v/>
      </c>
      <c r="I347" s="91" t="s">
        <v>25</v>
      </c>
      <c r="J347" s="761" t="str">
        <f>FRESH.PRODUCE!F230</f>
        <v>OPPORTUNITY BUY RACKS/CARTS (dept mgr walks daily)</v>
      </c>
      <c r="K347" s="240">
        <f>FRESH.PRODUCE!G230</f>
        <v/>
      </c>
      <c r="L347" s="86" t="str">
        <f>IF(AND(K347=F347, K347=D347, K347=C347), "", "x")</f>
        <v>x</v>
      </c>
      <c r="M347" s="177"/>
      <c r="N347" s="177"/>
      <c r="O347" s="177"/>
      <c r="P347" s="177"/>
      <c r="Q347" s="177"/>
      <c r="R347" s="177"/>
      <c r="S347" s="177"/>
      <c r="T347" s="177"/>
      <c r="U347" s="177"/>
      <c r="V347" s="177"/>
      <c r="W347" s="177"/>
      <c r="X347" s="177"/>
      <c r="Y347" s="177"/>
      <c r="Z347" s="177"/>
      <c r="AA347" s="177"/>
      <c r="AB347" s="177"/>
      <c r="AC347" s="177"/>
      <c r="AD347" s="177"/>
      <c r="AE347" s="177"/>
      <c r="AF347" s="177"/>
      <c r="AG347" s="177"/>
      <c r="AH347" s="177"/>
      <c r="AI347" s="177"/>
      <c r="AJ347" s="177"/>
      <c r="AK347" s="177"/>
      <c r="AL347" s="177"/>
      <c r="AM347" s="177"/>
      <c r="AN347" s="177"/>
      <c r="AO347" s="177"/>
      <c r="AP347" s="177"/>
      <c r="AQ347" s="177"/>
      <c r="AR347" s="177"/>
      <c r="AS347" s="177"/>
      <c r="AT347" s="177"/>
      <c r="AU347" s="177"/>
      <c r="AV347" s="177"/>
      <c r="AW347" s="177"/>
      <c r="AX347" s="177"/>
      <c r="AY347" s="177"/>
      <c r="AZ347" s="87"/>
      <c r="BA347" s="87"/>
      <c r="BB347" s="87"/>
      <c r="BC347" s="87"/>
      <c r="BD347" s="87"/>
    </row>
    <row r="348" spans="1:64" customHeight="1" ht="12.75" hidden="true">
      <c r="A348" s="238"/>
      <c r="B348" s="238"/>
      <c r="C348" s="238" t="b">
        <f>IF(D348&gt;D347,D348,FALSE)</f>
        <v/>
      </c>
      <c r="D348" s="238">
        <f>D347+E348</f>
        <v>27</v>
      </c>
      <c r="E348" s="238">
        <f>IF(H348="X",1,0)</f>
        <v>0</v>
      </c>
      <c r="F348" s="88">
        <v>15</v>
      </c>
      <c r="G348" s="88">
        <f>FRESH.PRODUCE!C247</f>
        <v>15</v>
      </c>
      <c r="H348" s="88">
        <f>FRESH.PRODUCE!D247</f>
        <v/>
      </c>
      <c r="I348" s="91" t="s">
        <v>25</v>
      </c>
      <c r="J348" s="761" t="str">
        <f>FRESH.PRODUCE!F239</f>
        <v>BLOCK TAGGING</v>
      </c>
      <c r="K348" s="240">
        <f>FRESH.PRODUCE!G239</f>
        <v/>
      </c>
      <c r="L348" s="86" t="str">
        <f>IF(AND(K348=F348, K348=D348, K348=C348), "", "x")</f>
        <v>x</v>
      </c>
      <c r="M348" s="177"/>
      <c r="N348" s="177"/>
      <c r="O348" s="177"/>
      <c r="P348" s="177"/>
      <c r="Q348" s="177"/>
      <c r="R348" s="177"/>
      <c r="S348" s="177"/>
      <c r="T348" s="177"/>
      <c r="U348" s="177"/>
      <c r="V348" s="177"/>
      <c r="W348" s="177"/>
      <c r="X348" s="177"/>
      <c r="Y348" s="177"/>
      <c r="Z348" s="177"/>
      <c r="AA348" s="177"/>
      <c r="AB348" s="177"/>
      <c r="AC348" s="177"/>
      <c r="AD348" s="177"/>
      <c r="AE348" s="177"/>
      <c r="AF348" s="177"/>
      <c r="AG348" s="177"/>
      <c r="AH348" s="177"/>
      <c r="AI348" s="177"/>
      <c r="AJ348" s="177"/>
      <c r="AK348" s="177"/>
      <c r="AL348" s="177"/>
      <c r="AM348" s="177"/>
      <c r="AN348" s="177"/>
      <c r="AO348" s="177"/>
      <c r="AP348" s="177"/>
      <c r="AQ348" s="177"/>
      <c r="AR348" s="177"/>
      <c r="AS348" s="177"/>
      <c r="AT348" s="177"/>
      <c r="AU348" s="177"/>
      <c r="AV348" s="177"/>
      <c r="AW348" s="177"/>
      <c r="AX348" s="177"/>
      <c r="AY348" s="177"/>
      <c r="AZ348" s="87"/>
      <c r="BA348" s="87"/>
      <c r="BB348" s="87"/>
      <c r="BC348" s="87"/>
      <c r="BD348" s="87"/>
    </row>
    <row r="349" spans="1:64" customHeight="1" ht="12.75" hidden="true">
      <c r="A349" s="238"/>
      <c r="B349" s="238"/>
      <c r="C349" s="238" t="b">
        <f>IF(D349&gt;D348,D349,FALSE)</f>
        <v/>
      </c>
      <c r="D349" s="238">
        <f>D348+E349</f>
        <v>27</v>
      </c>
      <c r="E349" s="238">
        <f>IF(H349="X",1,0)</f>
        <v>0</v>
      </c>
      <c r="F349" s="88">
        <v>16</v>
      </c>
      <c r="G349" s="88">
        <f>FRESH.PRODUCE!C266</f>
        <v>10</v>
      </c>
      <c r="H349" s="88">
        <f>FRESH.PRODUCE!D266</f>
        <v/>
      </c>
      <c r="I349" s="91" t="s">
        <v>25</v>
      </c>
      <c r="J349" s="761" t="str">
        <f>FRESH.PRODUCE!F258</f>
        <v>AUTHORIZED DRY PRODUCE ITEMS</v>
      </c>
      <c r="K349" s="240">
        <f>FRESH.PRODUCE!G258</f>
        <v/>
      </c>
      <c r="L349" s="86" t="str">
        <f>IF(AND(K349=F349, K349=D349, K349=C349), "", "x")</f>
        <v>x</v>
      </c>
      <c r="M349" s="177"/>
      <c r="N349" s="177"/>
      <c r="O349" s="177"/>
      <c r="P349" s="177"/>
      <c r="Q349" s="177"/>
      <c r="R349" s="177"/>
      <c r="S349" s="177"/>
      <c r="T349" s="177"/>
      <c r="U349" s="177"/>
      <c r="V349" s="177"/>
      <c r="W349" s="177"/>
      <c r="X349" s="177"/>
      <c r="Y349" s="177"/>
      <c r="Z349" s="177"/>
      <c r="AA349" s="177"/>
      <c r="AB349" s="177"/>
      <c r="AC349" s="177"/>
      <c r="AD349" s="177"/>
      <c r="AE349" s="177"/>
      <c r="AF349" s="177"/>
      <c r="AG349" s="177"/>
      <c r="AH349" s="177"/>
      <c r="AI349" s="177"/>
      <c r="AJ349" s="177"/>
      <c r="AK349" s="177"/>
      <c r="AL349" s="177"/>
      <c r="AM349" s="177"/>
      <c r="AN349" s="177"/>
      <c r="AO349" s="177"/>
      <c r="AP349" s="177"/>
      <c r="AQ349" s="177"/>
      <c r="AR349" s="177"/>
      <c r="AS349" s="177"/>
      <c r="AT349" s="177"/>
      <c r="AU349" s="177"/>
      <c r="AV349" s="177"/>
      <c r="AW349" s="177"/>
      <c r="AX349" s="177"/>
      <c r="AY349" s="177"/>
      <c r="AZ349" s="87"/>
      <c r="BA349" s="87"/>
      <c r="BB349" s="87"/>
      <c r="BC349" s="87"/>
      <c r="BD349" s="87"/>
    </row>
    <row r="350" spans="1:64" customHeight="1" ht="12.75" hidden="true">
      <c r="A350" s="238"/>
      <c r="B350" s="238"/>
      <c r="C350" s="238" t="b">
        <f>IF(D350&gt;D349,D350,FALSE)</f>
        <v/>
      </c>
      <c r="D350" s="238">
        <f>D349+E350</f>
        <v>27</v>
      </c>
      <c r="E350" s="238">
        <f>IF(H350="X",1,0)</f>
        <v>0</v>
      </c>
      <c r="F350" s="88">
        <v>17</v>
      </c>
      <c r="G350" s="88">
        <f>FRESH.PRODUCE!C271</f>
        <v>4</v>
      </c>
      <c r="H350" s="88">
        <f>FRESH.PRODUCE!D271</f>
        <v/>
      </c>
      <c r="I350" s="91" t="s">
        <v>25</v>
      </c>
      <c r="J350" s="761" t="str">
        <f>FRESH.PRODUCE!F267</f>
        <v>HACCP</v>
      </c>
      <c r="K350" s="240">
        <f>FRESH.PRODUCE!G267</f>
        <v/>
      </c>
      <c r="L350" s="86" t="str">
        <f>IF(AND(K350=F350, K350=D350, K350=C350), "", "x")</f>
        <v>x</v>
      </c>
      <c r="M350" s="177"/>
      <c r="N350" s="177"/>
      <c r="O350" s="177"/>
      <c r="P350" s="177"/>
      <c r="Q350" s="177"/>
      <c r="R350" s="177"/>
      <c r="S350" s="177"/>
      <c r="T350" s="177"/>
      <c r="U350" s="177"/>
      <c r="V350" s="177"/>
      <c r="W350" s="177"/>
      <c r="X350" s="177"/>
      <c r="Y350" s="177"/>
      <c r="Z350" s="177"/>
      <c r="AA350" s="177"/>
      <c r="AB350" s="177"/>
      <c r="AC350" s="177"/>
      <c r="AD350" s="177"/>
      <c r="AE350" s="177"/>
      <c r="AF350" s="177"/>
      <c r="AG350" s="177"/>
      <c r="AH350" s="177"/>
      <c r="AI350" s="177"/>
      <c r="AJ350" s="177"/>
      <c r="AK350" s="177"/>
      <c r="AL350" s="177"/>
      <c r="AM350" s="177"/>
      <c r="AN350" s="177"/>
      <c r="AO350" s="177"/>
      <c r="AP350" s="177"/>
      <c r="AQ350" s="177"/>
      <c r="AR350" s="177"/>
      <c r="AS350" s="177"/>
      <c r="AT350" s="177"/>
      <c r="AU350" s="177"/>
      <c r="AV350" s="177"/>
      <c r="AW350" s="177"/>
      <c r="AX350" s="177"/>
      <c r="AY350" s="177"/>
      <c r="AZ350" s="87"/>
      <c r="BA350" s="87"/>
      <c r="BB350" s="87"/>
      <c r="BC350" s="87"/>
      <c r="BD350" s="87"/>
    </row>
    <row r="351" spans="1:64" customHeight="1" ht="12.75" hidden="true">
      <c r="A351" s="238"/>
      <c r="B351" s="238"/>
      <c r="C351" s="238" t="b">
        <f>IF(D351&gt;D350,D351,FALSE)</f>
        <v/>
      </c>
      <c r="D351" s="238">
        <f>D350+E351</f>
        <v>27</v>
      </c>
      <c r="E351" s="238">
        <f>IF(H351="X",1,0)</f>
        <v>0</v>
      </c>
      <c r="F351" s="88">
        <v>18</v>
      </c>
      <c r="G351" s="88">
        <f>FRESH.PRODUCE!C281</f>
        <v>20</v>
      </c>
      <c r="H351" s="88">
        <f>FRESH.PRODUCE!D281</f>
        <v/>
      </c>
      <c r="I351" s="91" t="s">
        <v>25</v>
      </c>
      <c r="J351" s="761" t="str">
        <f>FRESH.PRODUCE!F272</f>
        <v>MSS LOGS (review current and previous month)</v>
      </c>
      <c r="K351" s="240">
        <f>FRESH.PRODUCE!G272</f>
        <v/>
      </c>
      <c r="L351" s="86" t="str">
        <f>IF(AND(K351=F351, K351=D351, K351=C351), "", "x")</f>
        <v>x</v>
      </c>
      <c r="M351" s="177"/>
      <c r="N351" s="177"/>
      <c r="O351" s="177"/>
      <c r="P351" s="177"/>
      <c r="Q351" s="177"/>
      <c r="R351" s="177"/>
      <c r="S351" s="177"/>
      <c r="T351" s="177"/>
      <c r="U351" s="177"/>
      <c r="V351" s="177"/>
      <c r="W351" s="177"/>
      <c r="X351" s="177"/>
      <c r="Y351" s="177"/>
      <c r="Z351" s="177"/>
      <c r="AA351" s="177"/>
      <c r="AB351" s="177"/>
      <c r="AC351" s="177"/>
      <c r="AD351" s="177"/>
      <c r="AE351" s="177"/>
      <c r="AF351" s="177"/>
      <c r="AG351" s="177"/>
      <c r="AH351" s="177"/>
      <c r="AI351" s="177"/>
      <c r="AJ351" s="177"/>
      <c r="AK351" s="177"/>
      <c r="AL351" s="177"/>
      <c r="AM351" s="177"/>
      <c r="AN351" s="177"/>
      <c r="AO351" s="177"/>
      <c r="AP351" s="177"/>
      <c r="AQ351" s="177"/>
      <c r="AR351" s="177"/>
      <c r="AS351" s="177"/>
      <c r="AT351" s="177"/>
      <c r="AU351" s="177"/>
      <c r="AV351" s="177"/>
      <c r="AW351" s="177"/>
      <c r="AX351" s="177"/>
      <c r="AY351" s="177"/>
      <c r="AZ351" s="87"/>
      <c r="BA351" s="87"/>
      <c r="BB351" s="87"/>
      <c r="BC351" s="87"/>
      <c r="BD351" s="87"/>
    </row>
    <row r="352" spans="1:64" customHeight="1" ht="12.75" hidden="true">
      <c r="A352" s="238"/>
      <c r="B352" s="238"/>
      <c r="C352" s="238" t="b">
        <f>IF(D352&gt;D351,D352,FALSE)</f>
        <v/>
      </c>
      <c r="D352" s="238">
        <f>D351+E352</f>
        <v>27</v>
      </c>
      <c r="E352" s="238">
        <f>IF(H352="X",1,0)</f>
        <v>0</v>
      </c>
      <c r="F352" s="88">
        <v>19</v>
      </c>
      <c r="G352" s="88">
        <f>FRESH.PRODUCE!C290</f>
        <v>8</v>
      </c>
      <c r="H352" s="88">
        <f>FRESH.PRODUCE!D290</f>
        <v/>
      </c>
      <c r="I352" s="91" t="s">
        <v>25</v>
      </c>
      <c r="J352" s="761" t="str">
        <f>FRESH.PRODUCE!F282</f>
        <v>AMBIENT AIR TEMPERATURE CHECKS (review current and previous month)</v>
      </c>
      <c r="K352" s="240">
        <f>FRESH.PRODUCE!G282</f>
        <v/>
      </c>
      <c r="L352" s="86" t="str">
        <f>IF(AND(K352=F352, K352=D352, K352=C352), "", "x")</f>
        <v>x</v>
      </c>
      <c r="M352" s="177"/>
      <c r="N352" s="177"/>
      <c r="O352" s="177"/>
      <c r="P352" s="177"/>
      <c r="Q352" s="177"/>
      <c r="R352" s="177"/>
      <c r="S352" s="177"/>
      <c r="T352" s="177"/>
      <c r="U352" s="177"/>
      <c r="V352" s="177"/>
      <c r="W352" s="177"/>
      <c r="X352" s="177"/>
      <c r="Y352" s="177"/>
      <c r="Z352" s="177"/>
      <c r="AA352" s="177"/>
      <c r="AB352" s="177"/>
      <c r="AC352" s="177"/>
      <c r="AD352" s="177"/>
      <c r="AE352" s="177"/>
      <c r="AF352" s="177"/>
      <c r="AG352" s="177"/>
      <c r="AH352" s="177"/>
      <c r="AI352" s="177"/>
      <c r="AJ352" s="177"/>
      <c r="AK352" s="177"/>
      <c r="AL352" s="177"/>
      <c r="AM352" s="177"/>
      <c r="AN352" s="177"/>
      <c r="AO352" s="177"/>
      <c r="AP352" s="177"/>
      <c r="AQ352" s="177"/>
      <c r="AR352" s="177"/>
      <c r="AS352" s="177"/>
      <c r="AT352" s="177"/>
      <c r="AU352" s="177"/>
      <c r="AV352" s="177"/>
      <c r="AW352" s="177"/>
      <c r="AX352" s="177"/>
      <c r="AY352" s="177"/>
      <c r="AZ352" s="87"/>
      <c r="BA352" s="87"/>
      <c r="BB352" s="87"/>
      <c r="BC352" s="87"/>
      <c r="BD352" s="87"/>
    </row>
    <row r="353" spans="1:64" customHeight="1" ht="12.75" hidden="true">
      <c r="A353" s="238"/>
      <c r="B353" s="238"/>
      <c r="C353" s="238" t="b">
        <f>IF(D353&gt;D352,D353,FALSE)</f>
        <v/>
      </c>
      <c r="D353" s="238">
        <f>D352+E353</f>
        <v>27</v>
      </c>
      <c r="E353" s="238">
        <f>IF(H353="X",1,0)</f>
        <v>0</v>
      </c>
      <c r="F353" s="88">
        <v>20</v>
      </c>
      <c r="G353" s="88">
        <f>FRESH.PRODUCE!C297</f>
        <v>8</v>
      </c>
      <c r="H353" s="88" t="str">
        <f>FRESH.PRODUCE!D297</f>
        <v>n</v>
      </c>
      <c r="I353" s="91" t="s">
        <v>25</v>
      </c>
      <c r="J353" s="761" t="str">
        <f>FRESH.PRODUCE!F291</f>
        <v>DEPARTMENT SINKS (na if no sink in dept)</v>
      </c>
      <c r="K353" s="240">
        <f>FRESH.PRODUCE!G291</f>
        <v/>
      </c>
      <c r="L353" s="86" t="str">
        <f>IF(AND(K353=F353, K353=D353, K353=C353), "", "x")</f>
        <v>x</v>
      </c>
      <c r="M353" s="177"/>
      <c r="N353" s="177"/>
      <c r="O353" s="177"/>
      <c r="P353" s="177"/>
      <c r="Q353" s="177"/>
      <c r="R353" s="177"/>
      <c r="S353" s="177"/>
      <c r="T353" s="177"/>
      <c r="U353" s="177"/>
      <c r="V353" s="177"/>
      <c r="W353" s="177"/>
      <c r="X353" s="177"/>
      <c r="Y353" s="177"/>
      <c r="Z353" s="177"/>
      <c r="AA353" s="177"/>
      <c r="AB353" s="177"/>
      <c r="AC353" s="177"/>
      <c r="AD353" s="177"/>
      <c r="AE353" s="177"/>
      <c r="AF353" s="177"/>
      <c r="AG353" s="177"/>
      <c r="AH353" s="177"/>
      <c r="AI353" s="177"/>
      <c r="AJ353" s="177"/>
      <c r="AK353" s="177"/>
      <c r="AL353" s="177"/>
      <c r="AM353" s="177"/>
      <c r="AN353" s="177"/>
      <c r="AO353" s="177"/>
      <c r="AP353" s="177"/>
      <c r="AQ353" s="177"/>
      <c r="AR353" s="177"/>
      <c r="AS353" s="177"/>
      <c r="AT353" s="177"/>
      <c r="AU353" s="177"/>
      <c r="AV353" s="177"/>
      <c r="AW353" s="177"/>
      <c r="AX353" s="177"/>
      <c r="AY353" s="177"/>
      <c r="AZ353" s="87"/>
      <c r="BA353" s="87"/>
      <c r="BB353" s="87"/>
      <c r="BC353" s="87"/>
      <c r="BD353" s="87"/>
    </row>
    <row r="354" spans="1:64" customHeight="1" ht="12.75" hidden="true">
      <c r="A354" s="238"/>
      <c r="B354" s="238"/>
      <c r="C354" s="238" t="b">
        <f>IF(D354&gt;D353,D354,FALSE)</f>
        <v/>
      </c>
      <c r="D354" s="238">
        <f>D353+E354</f>
        <v>27</v>
      </c>
      <c r="E354" s="238">
        <f>IF(H354="X",1,0)</f>
        <v>0</v>
      </c>
      <c r="F354" s="88">
        <v>21</v>
      </c>
      <c r="G354" s="88">
        <f>FRESH.PRODUCE!C301</f>
        <v>6</v>
      </c>
      <c r="H354" s="88">
        <f>FRESH.PRODUCE!D301</f>
        <v/>
      </c>
      <c r="I354" s="91" t="s">
        <v>25</v>
      </c>
      <c r="J354" s="761" t="str">
        <f>FRESH.PRODUCE!F298</f>
        <v>MOP &amp; BUCKET</v>
      </c>
      <c r="K354" s="240">
        <f>FRESH.PRODUCE!G298</f>
        <v/>
      </c>
      <c r="L354" s="86" t="str">
        <f>IF(AND(K354=F354, K354=D354, K354=C354), "", "x")</f>
        <v>x</v>
      </c>
      <c r="M354" s="177"/>
      <c r="N354" s="177"/>
      <c r="O354" s="177"/>
      <c r="P354" s="177"/>
      <c r="Q354" s="177"/>
      <c r="R354" s="177"/>
      <c r="S354" s="177"/>
      <c r="T354" s="177"/>
      <c r="U354" s="177"/>
      <c r="V354" s="177"/>
      <c r="W354" s="177"/>
      <c r="X354" s="177"/>
      <c r="Y354" s="177"/>
      <c r="Z354" s="177"/>
      <c r="AA354" s="177"/>
      <c r="AB354" s="177"/>
      <c r="AC354" s="177"/>
      <c r="AD354" s="177"/>
      <c r="AE354" s="177"/>
      <c r="AF354" s="177"/>
      <c r="AG354" s="177"/>
      <c r="AH354" s="177"/>
      <c r="AI354" s="177"/>
      <c r="AJ354" s="177"/>
      <c r="AK354" s="177"/>
      <c r="AL354" s="177"/>
      <c r="AM354" s="177"/>
      <c r="AN354" s="177"/>
      <c r="AO354" s="177"/>
      <c r="AP354" s="177"/>
      <c r="AQ354" s="177"/>
      <c r="AR354" s="177"/>
      <c r="AS354" s="177"/>
      <c r="AT354" s="177"/>
      <c r="AU354" s="177"/>
      <c r="AV354" s="177"/>
      <c r="AW354" s="177"/>
      <c r="AX354" s="177"/>
      <c r="AY354" s="177"/>
      <c r="AZ354" s="87"/>
      <c r="BA354" s="87"/>
      <c r="BB354" s="87"/>
      <c r="BC354" s="87"/>
      <c r="BD354" s="87"/>
    </row>
    <row r="355" spans="1:64" customHeight="1" ht="12.75" hidden="true">
      <c r="A355" s="238"/>
      <c r="B355" s="238"/>
      <c r="C355" s="238" t="b">
        <f>IF(D355&gt;D354,D355,FALSE)</f>
        <v/>
      </c>
      <c r="D355" s="238">
        <f>D354+E355</f>
        <v>27</v>
      </c>
      <c r="E355" s="238">
        <f>IF(H355="X",1,0)</f>
        <v>0</v>
      </c>
      <c r="F355" s="88">
        <v>22</v>
      </c>
      <c r="G355" s="88">
        <f>FRESH.PRODUCE!C308</f>
        <v>20</v>
      </c>
      <c r="H355" s="88">
        <f>FRESH.PRODUCE!D308</f>
        <v/>
      </c>
      <c r="I355" s="91" t="s">
        <v>25</v>
      </c>
      <c r="J355" s="761" t="str">
        <f>FRESH.PRODUCE!F302</f>
        <v>CLEANED AND SANITIZED SCALE/PREP AREAS (rinse, wash, rinse, sanitize)</v>
      </c>
      <c r="K355" s="240">
        <f>FRESH.PRODUCE!G302</f>
        <v/>
      </c>
      <c r="L355" s="86" t="str">
        <f>IF(AND(K355=F355, K355=D355, K355=C355), "", "x")</f>
        <v>x</v>
      </c>
      <c r="M355" s="177"/>
      <c r="N355" s="177"/>
      <c r="O355" s="177"/>
      <c r="P355" s="177"/>
      <c r="Q355" s="177"/>
      <c r="R355" s="177"/>
      <c r="S355" s="177"/>
      <c r="T355" s="177"/>
      <c r="U355" s="177"/>
      <c r="V355" s="177"/>
      <c r="W355" s="177"/>
      <c r="X355" s="177"/>
      <c r="Y355" s="177"/>
      <c r="Z355" s="177"/>
      <c r="AA355" s="177"/>
      <c r="AB355" s="177"/>
      <c r="AC355" s="177"/>
      <c r="AD355" s="177"/>
      <c r="AE355" s="177"/>
      <c r="AF355" s="177"/>
      <c r="AG355" s="177"/>
      <c r="AH355" s="177"/>
      <c r="AI355" s="177"/>
      <c r="AJ355" s="177"/>
      <c r="AK355" s="177"/>
      <c r="AL355" s="177"/>
      <c r="AM355" s="177"/>
      <c r="AN355" s="177"/>
      <c r="AO355" s="177"/>
      <c r="AP355" s="177"/>
      <c r="AQ355" s="177"/>
      <c r="AR355" s="177"/>
      <c r="AS355" s="177"/>
      <c r="AT355" s="177"/>
      <c r="AU355" s="177"/>
      <c r="AV355" s="177"/>
      <c r="AW355" s="177"/>
      <c r="AX355" s="177"/>
      <c r="AY355" s="177"/>
      <c r="AZ355" s="87"/>
      <c r="BA355" s="87"/>
      <c r="BB355" s="87"/>
      <c r="BC355" s="87"/>
      <c r="BD355" s="87"/>
    </row>
    <row r="356" spans="1:64" customHeight="1" ht="12.75" hidden="true">
      <c r="A356" s="238"/>
      <c r="B356" s="238"/>
      <c r="C356" s="238" t="b">
        <f>IF(D356&gt;D355,D356,FALSE)</f>
        <v/>
      </c>
      <c r="D356" s="238">
        <f>D355+E356</f>
        <v>27</v>
      </c>
      <c r="E356" s="238">
        <f>IF(H356="X",1,0)</f>
        <v>0</v>
      </c>
      <c r="F356" s="88">
        <v>23</v>
      </c>
      <c r="G356" s="88">
        <f>FRESH.PRODUCE!C317</f>
        <v>4</v>
      </c>
      <c r="H356" s="88">
        <f>FRESH.PRODUCE!D317</f>
        <v/>
      </c>
      <c r="I356" s="91" t="s">
        <v>25</v>
      </c>
      <c r="J356" s="761" t="str">
        <f>FRESH.PRODUCE!F315</f>
        <v>SAFE FOOD HANDLING</v>
      </c>
      <c r="K356" s="240">
        <f>FRESH.PRODUCE!G315</f>
        <v/>
      </c>
      <c r="L356" s="86" t="str">
        <f>IF(AND(K356=F356, K356=D356, K356=C356), "", "x")</f>
        <v>x</v>
      </c>
      <c r="M356" s="177"/>
      <c r="N356" s="177"/>
      <c r="O356" s="177"/>
      <c r="P356" s="177"/>
      <c r="Q356" s="177"/>
      <c r="R356" s="177"/>
      <c r="S356" s="177"/>
      <c r="T356" s="177"/>
      <c r="U356" s="177"/>
      <c r="V356" s="177"/>
      <c r="W356" s="177"/>
      <c r="X356" s="177"/>
      <c r="Y356" s="177"/>
      <c r="Z356" s="177"/>
      <c r="AA356" s="177"/>
      <c r="AB356" s="177"/>
      <c r="AC356" s="177"/>
      <c r="AD356" s="177"/>
      <c r="AE356" s="177"/>
      <c r="AF356" s="177"/>
      <c r="AG356" s="177"/>
      <c r="AH356" s="177"/>
      <c r="AI356" s="177"/>
      <c r="AJ356" s="177"/>
      <c r="AK356" s="177"/>
      <c r="AL356" s="177"/>
      <c r="AM356" s="177"/>
      <c r="AN356" s="177"/>
      <c r="AO356" s="177"/>
      <c r="AP356" s="177"/>
      <c r="AQ356" s="177"/>
      <c r="AR356" s="177"/>
      <c r="AS356" s="177"/>
      <c r="AT356" s="177"/>
      <c r="AU356" s="177"/>
      <c r="AV356" s="177"/>
      <c r="AW356" s="177"/>
      <c r="AX356" s="177"/>
      <c r="AY356" s="177"/>
      <c r="AZ356" s="87"/>
      <c r="BA356" s="87"/>
      <c r="BB356" s="87"/>
      <c r="BC356" s="87"/>
      <c r="BD356" s="87"/>
    </row>
    <row r="357" spans="1:64" customHeight="1" ht="12.75" hidden="true">
      <c r="A357" s="238"/>
      <c r="B357" s="238"/>
      <c r="C357" s="238" t="b">
        <f>IF(D357&gt;D356,D357,FALSE)</f>
        <v/>
      </c>
      <c r="D357" s="238">
        <f>D356+E357</f>
        <v>27</v>
      </c>
      <c r="E357" s="238">
        <f>IF(H357="X",1,0)</f>
        <v>0</v>
      </c>
      <c r="F357" s="88">
        <v>24</v>
      </c>
      <c r="G357" s="88">
        <f>FRESH.PRODUCE!C320</f>
        <v>4</v>
      </c>
      <c r="H357" s="88">
        <f>FRESH.PRODUCE!D320</f>
        <v/>
      </c>
      <c r="I357" s="91" t="s">
        <v>25</v>
      </c>
      <c r="J357" s="761" t="str">
        <f>FRESH.PRODUCE!F318</f>
        <v>CUSTOMER SAFE FOOD HANDLING</v>
      </c>
      <c r="K357" s="240">
        <f>FRESH.PRODUCE!G318</f>
        <v/>
      </c>
      <c r="L357" s="86" t="str">
        <f>IF(AND(K357=F357, K357=D357, K357=C357), "", "x")</f>
        <v>x</v>
      </c>
      <c r="M357" s="177"/>
      <c r="N357" s="177"/>
      <c r="O357" s="177"/>
      <c r="P357" s="177"/>
      <c r="Q357" s="177"/>
      <c r="R357" s="177"/>
      <c r="S357" s="177"/>
      <c r="T357" s="177"/>
      <c r="U357" s="177"/>
      <c r="V357" s="177"/>
      <c r="W357" s="177"/>
      <c r="X357" s="177"/>
      <c r="Y357" s="177"/>
      <c r="Z357" s="177"/>
      <c r="AA357" s="177"/>
      <c r="AB357" s="177"/>
      <c r="AC357" s="177"/>
      <c r="AD357" s="177"/>
      <c r="AE357" s="177"/>
      <c r="AF357" s="177"/>
      <c r="AG357" s="177"/>
      <c r="AH357" s="177"/>
      <c r="AI357" s="177"/>
      <c r="AJ357" s="177"/>
      <c r="AK357" s="177"/>
      <c r="AL357" s="177"/>
      <c r="AM357" s="177"/>
      <c r="AN357" s="177"/>
      <c r="AO357" s="177"/>
      <c r="AP357" s="177"/>
      <c r="AQ357" s="177"/>
      <c r="AR357" s="177"/>
      <c r="AS357" s="177"/>
      <c r="AT357" s="177"/>
      <c r="AU357" s="177"/>
      <c r="AV357" s="177"/>
      <c r="AW357" s="177"/>
      <c r="AX357" s="177"/>
      <c r="AY357" s="177"/>
      <c r="AZ357" s="87"/>
      <c r="BA357" s="87"/>
      <c r="BB357" s="87"/>
      <c r="BC357" s="87"/>
      <c r="BD357" s="87"/>
    </row>
    <row r="358" spans="1:64" customHeight="1" ht="12.75" hidden="true">
      <c r="A358" s="238"/>
      <c r="B358" s="238"/>
      <c r="C358" s="238" t="b">
        <f>IF(D358&gt;D357,D358,FALSE)</f>
        <v/>
      </c>
      <c r="D358" s="238">
        <f>D357+E358</f>
        <v>27</v>
      </c>
      <c r="E358" s="238">
        <f>IF(H358="X",1,0)</f>
        <v>0</v>
      </c>
      <c r="F358" s="88">
        <v>25</v>
      </c>
      <c r="G358" s="88">
        <f>FRESH.PRODUCE!C324</f>
        <v>4</v>
      </c>
      <c r="H358" s="88">
        <f>FRESH.PRODUCE!D324</f>
        <v/>
      </c>
      <c r="I358" s="91" t="s">
        <v>25</v>
      </c>
      <c r="J358" s="761" t="str">
        <f>FRESH.PRODUCE!F321</f>
        <v>SLIP SHEETS</v>
      </c>
      <c r="K358" s="240">
        <f>FRESH.PRODUCE!G321</f>
        <v/>
      </c>
      <c r="L358" s="86" t="str">
        <f>IF(AND(K358=F358, K358=D358, K358=C358), "", "x")</f>
        <v>x</v>
      </c>
      <c r="M358" s="177"/>
      <c r="N358" s="177"/>
      <c r="O358" s="177"/>
      <c r="P358" s="177"/>
      <c r="Q358" s="177"/>
      <c r="R358" s="177"/>
      <c r="S358" s="177"/>
      <c r="T358" s="177"/>
      <c r="U358" s="177"/>
      <c r="V358" s="177"/>
      <c r="W358" s="177"/>
      <c r="X358" s="177"/>
      <c r="Y358" s="177"/>
      <c r="Z358" s="177"/>
      <c r="AA358" s="177"/>
      <c r="AB358" s="177"/>
      <c r="AC358" s="177"/>
      <c r="AD358" s="177"/>
      <c r="AE358" s="177"/>
      <c r="AF358" s="177"/>
      <c r="AG358" s="177"/>
      <c r="AH358" s="177"/>
      <c r="AI358" s="177"/>
      <c r="AJ358" s="177"/>
      <c r="AK358" s="177"/>
      <c r="AL358" s="177"/>
      <c r="AM358" s="177"/>
      <c r="AN358" s="177"/>
      <c r="AO358" s="177"/>
      <c r="AP358" s="177"/>
      <c r="AQ358" s="177"/>
      <c r="AR358" s="177"/>
      <c r="AS358" s="177"/>
      <c r="AT358" s="177"/>
      <c r="AU358" s="177"/>
      <c r="AV358" s="177"/>
      <c r="AW358" s="177"/>
      <c r="AX358" s="177"/>
      <c r="AY358" s="177"/>
      <c r="AZ358" s="87"/>
      <c r="BA358" s="87"/>
      <c r="BB358" s="87"/>
      <c r="BC358" s="87"/>
      <c r="BD358" s="87"/>
    </row>
    <row r="359" spans="1:64" customHeight="1" ht="12.75" hidden="true">
      <c r="A359" s="238"/>
      <c r="B359" s="238"/>
      <c r="C359" s="238" t="b">
        <f>IF(D359&gt;D358,D359,FALSE)</f>
        <v/>
      </c>
      <c r="D359" s="238">
        <f>D358+E359</f>
        <v>27</v>
      </c>
      <c r="E359" s="238">
        <f>IF(H359="X",1,0)</f>
        <v>0</v>
      </c>
      <c r="F359" s="88">
        <v>26</v>
      </c>
      <c r="G359" s="88">
        <f>FRESH.PRODUCE!C327</f>
        <v>4</v>
      </c>
      <c r="H359" s="88">
        <f>FRESH.PRODUCE!D327</f>
        <v/>
      </c>
      <c r="I359" s="91" t="s">
        <v>25</v>
      </c>
      <c r="J359" s="761" t="str">
        <f>FRESH.PRODUCE!F325</f>
        <v>PRODUCE FOOD STORAGE - AIR STOCK</v>
      </c>
      <c r="K359" s="240">
        <f>FRESH.PRODUCE!G325</f>
        <v/>
      </c>
      <c r="L359" s="86" t="str">
        <f>IF(AND(K359=F359, K359=D359, K359=C359), "", "x")</f>
        <v>x</v>
      </c>
      <c r="M359" s="177"/>
      <c r="N359" s="177"/>
      <c r="O359" s="177"/>
      <c r="P359" s="177"/>
      <c r="Q359" s="177"/>
      <c r="R359" s="177"/>
      <c r="S359" s="177"/>
      <c r="T359" s="177"/>
      <c r="U359" s="177"/>
      <c r="V359" s="177"/>
      <c r="W359" s="177"/>
      <c r="X359" s="177"/>
      <c r="Y359" s="177"/>
      <c r="Z359" s="177"/>
      <c r="AA359" s="177"/>
      <c r="AB359" s="177"/>
      <c r="AC359" s="177"/>
      <c r="AD359" s="177"/>
      <c r="AE359" s="177"/>
      <c r="AF359" s="177"/>
      <c r="AG359" s="177"/>
      <c r="AH359" s="177"/>
      <c r="AI359" s="177"/>
      <c r="AJ359" s="177"/>
      <c r="AK359" s="177"/>
      <c r="AL359" s="177"/>
      <c r="AM359" s="177"/>
      <c r="AN359" s="177"/>
      <c r="AO359" s="177"/>
      <c r="AP359" s="177"/>
      <c r="AQ359" s="177"/>
      <c r="AR359" s="177"/>
      <c r="AS359" s="177"/>
      <c r="AT359" s="177"/>
      <c r="AU359" s="177"/>
      <c r="AV359" s="177"/>
      <c r="AW359" s="177"/>
      <c r="AX359" s="177"/>
      <c r="AY359" s="177"/>
      <c r="AZ359" s="87"/>
      <c r="BA359" s="87"/>
      <c r="BB359" s="87"/>
      <c r="BC359" s="87"/>
      <c r="BD359" s="87"/>
    </row>
    <row r="360" spans="1:64" customHeight="1" ht="12.75" hidden="true">
      <c r="A360" s="238"/>
      <c r="B360" s="238"/>
      <c r="C360" s="238" t="b">
        <f>IF(D360&gt;D359,D360,FALSE)</f>
        <v/>
      </c>
      <c r="D360" s="238">
        <f>D359+E360</f>
        <v>27</v>
      </c>
      <c r="E360" s="238">
        <f>IF(H360="X",1,0)</f>
        <v>0</v>
      </c>
      <c r="F360" s="88">
        <v>27</v>
      </c>
      <c r="G360" s="88">
        <f>FRESH.PRODUCE!C329</f>
        <v>4</v>
      </c>
      <c r="H360" s="88">
        <f>FRESH.PRODUCE!D329</f>
        <v/>
      </c>
      <c r="I360" s="91" t="s">
        <v>25</v>
      </c>
      <c r="J360" s="761" t="str">
        <f>FRESH.PRODUCE!F328</f>
        <v>PRODUCE FOOD STORAGE - FLOOR STOCK</v>
      </c>
      <c r="K360" s="240">
        <f>FRESH.PRODUCE!G328</f>
        <v/>
      </c>
      <c r="L360" s="86" t="str">
        <f>IF(AND(K360=F360, K360=D360, K360=C360), "", "x")</f>
        <v>x</v>
      </c>
      <c r="M360" s="177"/>
      <c r="N360" s="177"/>
      <c r="O360" s="177"/>
      <c r="P360" s="177"/>
      <c r="Q360" s="177"/>
      <c r="R360" s="177"/>
      <c r="S360" s="177"/>
      <c r="T360" s="177"/>
      <c r="U360" s="177"/>
      <c r="V360" s="177"/>
      <c r="W360" s="177"/>
      <c r="X360" s="177"/>
      <c r="Y360" s="177"/>
      <c r="Z360" s="177"/>
      <c r="AA360" s="177"/>
      <c r="AB360" s="177"/>
      <c r="AC360" s="177"/>
      <c r="AD360" s="177"/>
      <c r="AE360" s="177"/>
      <c r="AF360" s="177"/>
      <c r="AG360" s="177"/>
      <c r="AH360" s="177"/>
      <c r="AI360" s="177"/>
      <c r="AJ360" s="177"/>
      <c r="AK360" s="177"/>
      <c r="AL360" s="177"/>
      <c r="AM360" s="177"/>
      <c r="AN360" s="177"/>
      <c r="AO360" s="177"/>
      <c r="AP360" s="177"/>
      <c r="AQ360" s="177"/>
      <c r="AR360" s="177"/>
      <c r="AS360" s="177"/>
      <c r="AT360" s="177"/>
      <c r="AU360" s="177"/>
      <c r="AV360" s="177"/>
      <c r="AW360" s="177"/>
      <c r="AX360" s="177"/>
      <c r="AY360" s="177"/>
      <c r="AZ360" s="87"/>
      <c r="BA360" s="87"/>
      <c r="BB360" s="87"/>
      <c r="BC360" s="87"/>
      <c r="BD360" s="87"/>
    </row>
    <row r="361" spans="1:64" customHeight="1" ht="12.75" hidden="true">
      <c r="A361" s="238"/>
      <c r="B361" s="238"/>
      <c r="C361" s="238" t="b">
        <f>IF(D361&gt;D360,D361,FALSE)</f>
        <v/>
      </c>
      <c r="D361" s="238">
        <f>D360+E361</f>
        <v>27</v>
      </c>
      <c r="E361" s="238">
        <f>IF(H361="X",1,0)</f>
        <v>0</v>
      </c>
      <c r="F361" s="88">
        <v>28</v>
      </c>
      <c r="G361" s="88">
        <f>FRESH.PRODUCE!C333</f>
        <v>4</v>
      </c>
      <c r="H361" s="88">
        <f>FRESH.PRODUCE!D333</f>
        <v/>
      </c>
      <c r="I361" s="91" t="s">
        <v>25</v>
      </c>
      <c r="J361" s="761" t="str">
        <f>FRESH.PRODUCE!F330</f>
        <v>PRODUCE QUALITY CHECKS</v>
      </c>
      <c r="K361" s="240">
        <f>FRESH.PRODUCE!G330</f>
        <v/>
      </c>
      <c r="L361" s="86" t="str">
        <f>IF(AND(K361=F361, K361=D361, K361=C361), "", "x")</f>
        <v>x</v>
      </c>
      <c r="M361" s="177"/>
      <c r="N361" s="177"/>
      <c r="O361" s="177"/>
      <c r="P361" s="177"/>
      <c r="Q361" s="177"/>
      <c r="R361" s="177"/>
      <c r="S361" s="177"/>
      <c r="T361" s="177"/>
      <c r="U361" s="177"/>
      <c r="V361" s="177"/>
      <c r="W361" s="177"/>
      <c r="X361" s="177"/>
      <c r="Y361" s="177"/>
      <c r="Z361" s="177"/>
      <c r="AA361" s="177"/>
      <c r="AB361" s="177"/>
      <c r="AC361" s="177"/>
      <c r="AD361" s="177"/>
      <c r="AE361" s="177"/>
      <c r="AF361" s="177"/>
      <c r="AG361" s="177"/>
      <c r="AH361" s="177"/>
      <c r="AI361" s="177"/>
      <c r="AJ361" s="177"/>
      <c r="AK361" s="177"/>
      <c r="AL361" s="177"/>
      <c r="AM361" s="177"/>
      <c r="AN361" s="177"/>
      <c r="AO361" s="177"/>
      <c r="AP361" s="177"/>
      <c r="AQ361" s="177"/>
      <c r="AR361" s="177"/>
      <c r="AS361" s="177"/>
      <c r="AT361" s="177"/>
      <c r="AU361" s="177"/>
      <c r="AV361" s="177"/>
      <c r="AW361" s="177"/>
      <c r="AX361" s="177"/>
      <c r="AY361" s="177"/>
      <c r="AZ361" s="87"/>
      <c r="BA361" s="87"/>
      <c r="BB361" s="87"/>
      <c r="BC361" s="87"/>
      <c r="BD361" s="87"/>
    </row>
    <row r="362" spans="1:64" customHeight="1" ht="12.75" hidden="true">
      <c r="A362" s="238"/>
      <c r="B362" s="238"/>
      <c r="C362" s="238" t="b">
        <f>IF(D362&gt;D361,D362,FALSE)</f>
        <v/>
      </c>
      <c r="D362" s="238">
        <f>D361+E362</f>
        <v>27</v>
      </c>
      <c r="E362" s="238">
        <f>IF(H362="X",1,0)</f>
        <v>0</v>
      </c>
      <c r="F362" s="88">
        <v>29</v>
      </c>
      <c r="G362" s="88">
        <f>FRESH.PRODUCE!C350</f>
        <v>30</v>
      </c>
      <c r="H362" s="88">
        <f>FRESH.PRODUCE!D350</f>
        <v/>
      </c>
      <c r="I362" s="91" t="s">
        <v>25</v>
      </c>
      <c r="J362" s="761" t="str">
        <f>FRESH.PRODUCE!F334</f>
        <v>NO/LOW STOCKS (review previous 2 weeks)</v>
      </c>
      <c r="K362" s="240">
        <f>FRESH.PRODUCE!G334</f>
        <v/>
      </c>
      <c r="L362" s="86" t="str">
        <f>IF(AND(K362=F362, K362=D362, K362=C362), "", "x")</f>
        <v>x</v>
      </c>
      <c r="M362" s="177"/>
      <c r="N362" s="177"/>
      <c r="O362" s="177"/>
      <c r="P362" s="177"/>
      <c r="Q362" s="177"/>
      <c r="R362" s="177"/>
      <c r="S362" s="177"/>
      <c r="T362" s="177"/>
      <c r="U362" s="177"/>
      <c r="V362" s="177"/>
      <c r="W362" s="177"/>
      <c r="X362" s="177"/>
      <c r="Y362" s="177"/>
      <c r="Z362" s="177"/>
      <c r="AA362" s="177"/>
      <c r="AB362" s="177"/>
      <c r="AC362" s="177"/>
      <c r="AD362" s="177"/>
      <c r="AE362" s="177"/>
      <c r="AF362" s="177"/>
      <c r="AG362" s="177"/>
      <c r="AH362" s="177"/>
      <c r="AI362" s="177"/>
      <c r="AJ362" s="177"/>
      <c r="AK362" s="177"/>
      <c r="AL362" s="177"/>
      <c r="AM362" s="177"/>
      <c r="AN362" s="177"/>
      <c r="AO362" s="177"/>
      <c r="AP362" s="177"/>
      <c r="AQ362" s="177"/>
      <c r="AR362" s="177"/>
      <c r="AS362" s="177"/>
      <c r="AT362" s="177"/>
      <c r="AU362" s="177"/>
      <c r="AV362" s="177"/>
      <c r="AW362" s="177"/>
      <c r="AX362" s="177"/>
      <c r="AY362" s="177"/>
      <c r="AZ362" s="87"/>
      <c r="BA362" s="87"/>
      <c r="BB362" s="87"/>
      <c r="BC362" s="87"/>
      <c r="BD362" s="87"/>
    </row>
    <row r="363" spans="1:64" customHeight="1" ht="12.75" hidden="true">
      <c r="A363" s="238"/>
      <c r="B363" s="238"/>
      <c r="C363" s="238" t="b">
        <f>IF(D363&gt;D362,D363,FALSE)</f>
        <v/>
      </c>
      <c r="D363" s="238">
        <f>D362+E363</f>
        <v>27</v>
      </c>
      <c r="E363" s="238">
        <f>IF(H363="X",1,0)</f>
        <v>0</v>
      </c>
      <c r="F363" s="88">
        <v>30</v>
      </c>
      <c r="G363" s="88">
        <f>FRESH.PRODUCE!C361</f>
        <v>40</v>
      </c>
      <c r="H363" s="88">
        <f>FRESH.PRODUCE!D361</f>
        <v/>
      </c>
      <c r="I363" s="91" t="s">
        <v>25</v>
      </c>
      <c r="J363" s="761" t="str">
        <f>FRESH.PRODUCE!F351</f>
        <v>CONDITION OF PACK OUT</v>
      </c>
      <c r="K363" s="240">
        <f>FRESH.PRODUCE!G351</f>
        <v/>
      </c>
      <c r="L363" s="86" t="str">
        <f>IF(AND(K363=F363, K363=D363, K363=C363), "", "x")</f>
        <v>x</v>
      </c>
      <c r="M363" s="177"/>
      <c r="N363" s="177"/>
      <c r="O363" s="177"/>
      <c r="P363" s="177"/>
      <c r="Q363" s="177"/>
      <c r="R363" s="177"/>
      <c r="S363" s="177"/>
      <c r="T363" s="177"/>
      <c r="U363" s="177"/>
      <c r="V363" s="177"/>
      <c r="W363" s="177"/>
      <c r="X363" s="177"/>
      <c r="Y363" s="177"/>
      <c r="Z363" s="177"/>
      <c r="AA363" s="177"/>
      <c r="AB363" s="177"/>
      <c r="AC363" s="177"/>
      <c r="AD363" s="177"/>
      <c r="AE363" s="177"/>
      <c r="AF363" s="177"/>
      <c r="AG363" s="177"/>
      <c r="AH363" s="177"/>
      <c r="AI363" s="177"/>
      <c r="AJ363" s="177"/>
      <c r="AK363" s="177"/>
      <c r="AL363" s="177"/>
      <c r="AM363" s="177"/>
      <c r="AN363" s="177"/>
      <c r="AO363" s="177"/>
      <c r="AP363" s="177"/>
      <c r="AQ363" s="177"/>
      <c r="AR363" s="177"/>
      <c r="AS363" s="177"/>
      <c r="AT363" s="177"/>
      <c r="AU363" s="177"/>
      <c r="AV363" s="177"/>
      <c r="AW363" s="177"/>
      <c r="AX363" s="177"/>
      <c r="AY363" s="177"/>
      <c r="AZ363" s="87"/>
      <c r="BA363" s="87"/>
      <c r="BB363" s="87"/>
      <c r="BC363" s="87"/>
      <c r="BD363" s="87"/>
    </row>
    <row r="364" spans="1:64" customHeight="1" ht="12.75" hidden="true">
      <c r="A364" s="238"/>
      <c r="B364" s="238"/>
      <c r="C364" s="238" t="b">
        <f>IF(D364&gt;D363,D364,FALSE)</f>
        <v/>
      </c>
      <c r="D364" s="238">
        <f>D363+E364</f>
        <v>27</v>
      </c>
      <c r="E364" s="238">
        <f>IF(H364="X",1,0)</f>
        <v>0</v>
      </c>
      <c r="F364" s="88">
        <v>31</v>
      </c>
      <c r="G364" s="88">
        <f>FRESH.PRODUCE!C369</f>
        <v>20</v>
      </c>
      <c r="H364" s="88">
        <f>FRESH.PRODUCE!D369</f>
        <v/>
      </c>
      <c r="I364" s="91" t="s">
        <v>25</v>
      </c>
      <c r="J364" s="761" t="str">
        <f>FRESH.PRODUCE!F362</f>
        <v>CYCLE COUNT (review 2 weeks)</v>
      </c>
      <c r="K364" s="240">
        <f>FRESH.PRODUCE!G362</f>
        <v/>
      </c>
      <c r="L364" s="86" t="str">
        <f>IF(AND(K364=F364, K364=D364, K364=C364), "", "x")</f>
        <v>x</v>
      </c>
      <c r="M364" s="177"/>
      <c r="N364" s="177"/>
      <c r="O364" s="177"/>
      <c r="P364" s="177"/>
      <c r="Q364" s="177"/>
      <c r="R364" s="177"/>
      <c r="S364" s="177"/>
      <c r="T364" s="177"/>
      <c r="U364" s="177"/>
      <c r="V364" s="177"/>
      <c r="W364" s="177"/>
      <c r="X364" s="177"/>
      <c r="Y364" s="177"/>
      <c r="Z364" s="177"/>
      <c r="AA364" s="177"/>
      <c r="AB364" s="177"/>
      <c r="AC364" s="177"/>
      <c r="AD364" s="177"/>
      <c r="AE364" s="177"/>
      <c r="AF364" s="177"/>
      <c r="AG364" s="177"/>
      <c r="AH364" s="177"/>
      <c r="AI364" s="177"/>
      <c r="AJ364" s="177"/>
      <c r="AK364" s="177"/>
      <c r="AL364" s="177"/>
      <c r="AM364" s="177"/>
      <c r="AN364" s="177"/>
      <c r="AO364" s="177"/>
      <c r="AP364" s="177"/>
      <c r="AQ364" s="177"/>
      <c r="AR364" s="177"/>
      <c r="AS364" s="177"/>
      <c r="AT364" s="177"/>
      <c r="AU364" s="177"/>
      <c r="AV364" s="177"/>
      <c r="AW364" s="177"/>
      <c r="AX364" s="177"/>
      <c r="AY364" s="177"/>
      <c r="AZ364" s="87"/>
      <c r="BA364" s="87"/>
      <c r="BB364" s="87"/>
      <c r="BC364" s="87"/>
      <c r="BD364" s="87"/>
    </row>
    <row r="365" spans="1:64" customHeight="1" ht="12.75" hidden="true">
      <c r="A365" s="238"/>
      <c r="B365" s="238"/>
      <c r="C365" s="238" t="b">
        <f>IF(D365&gt;D364,D365,FALSE)</f>
        <v/>
      </c>
      <c r="D365" s="238">
        <f>D364+E365</f>
        <v>27</v>
      </c>
      <c r="E365" s="238">
        <f>IF(H365="X",1,0)</f>
        <v>0</v>
      </c>
      <c r="F365" s="88">
        <v>32</v>
      </c>
      <c r="G365" s="88">
        <f>FRESH.PRODUCE!C377</f>
        <v>6</v>
      </c>
      <c r="H365" s="88">
        <f>FRESH.PRODUCE!D377</f>
        <v/>
      </c>
      <c r="I365" s="91" t="s">
        <v>25</v>
      </c>
      <c r="J365" s="761" t="str">
        <f>FRESH.PRODUCE!F372</f>
        <v>PRODUCE CONVERSIONS (review 2 weeks)</v>
      </c>
      <c r="K365" s="240" t="str">
        <f>FRESH.PRODUCE!G372</f>
        <v>No conversion on 11/7/20 due to the branch losing power just after close. No points taken</v>
      </c>
      <c r="L365" s="86" t="str">
        <f>IF(AND(K365=F365, K365=D365, K365=C365), "", "x")</f>
        <v>x</v>
      </c>
      <c r="M365" s="177"/>
      <c r="N365" s="177"/>
      <c r="O365" s="177"/>
      <c r="P365" s="177"/>
      <c r="Q365" s="177"/>
      <c r="R365" s="177"/>
      <c r="S365" s="177"/>
      <c r="T365" s="177"/>
      <c r="U365" s="177"/>
      <c r="V365" s="177"/>
      <c r="W365" s="177"/>
      <c r="X365" s="177"/>
      <c r="Y365" s="177"/>
      <c r="Z365" s="177"/>
      <c r="AA365" s="177"/>
      <c r="AB365" s="177"/>
      <c r="AC365" s="177"/>
      <c r="AD365" s="177"/>
      <c r="AE365" s="177"/>
      <c r="AF365" s="177"/>
      <c r="AG365" s="177"/>
      <c r="AH365" s="177"/>
      <c r="AI365" s="177"/>
      <c r="AJ365" s="177"/>
      <c r="AK365" s="177"/>
      <c r="AL365" s="177"/>
      <c r="AM365" s="177"/>
      <c r="AN365" s="177"/>
      <c r="AO365" s="177"/>
      <c r="AP365" s="177"/>
      <c r="AQ365" s="177"/>
      <c r="AR365" s="177"/>
      <c r="AS365" s="177"/>
      <c r="AT365" s="177"/>
      <c r="AU365" s="177"/>
      <c r="AV365" s="177"/>
      <c r="AW365" s="177"/>
      <c r="AX365" s="177"/>
      <c r="AY365" s="177"/>
      <c r="AZ365" s="87"/>
      <c r="BA365" s="87"/>
      <c r="BB365" s="87"/>
      <c r="BC365" s="87"/>
      <c r="BD365" s="87"/>
    </row>
    <row r="366" spans="1:64" customHeight="1" ht="12.75" hidden="true">
      <c r="A366" s="238"/>
      <c r="B366" s="238"/>
      <c r="C366" s="238">
        <f>IF(D366&gt;D365,D366,FALSE)</f>
        <v>28</v>
      </c>
      <c r="D366" s="238">
        <f>D365+E366</f>
        <v>28</v>
      </c>
      <c r="E366" s="238">
        <f>IF(H366="X",1,0)</f>
        <v>1</v>
      </c>
      <c r="F366" s="88">
        <v>33</v>
      </c>
      <c r="G366" s="88">
        <f>FRESH.PRODUCE!C380</f>
        <v>10</v>
      </c>
      <c r="H366" s="88" t="str">
        <f>FRESH.PRODUCE!D380</f>
        <v>x</v>
      </c>
      <c r="I366" s="91" t="s">
        <v>25</v>
      </c>
      <c r="J366" s="761" t="str">
        <f>FRESH.PRODUCE!F378</f>
        <v>NEGATIVE STOCK BY ITEM (review daily &amp; previous week)</v>
      </c>
      <c r="K366" s="240" t="str">
        <f>FRESH.PRODUCE!G378</f>
        <v>Not consistently executed</v>
      </c>
      <c r="L366" s="86" t="str">
        <f>IF(AND(K366=F366, K366=D366, K366=C366), "", "x")</f>
        <v>x</v>
      </c>
      <c r="M366" s="177"/>
      <c r="N366" s="177"/>
      <c r="O366" s="177"/>
      <c r="P366" s="177"/>
      <c r="Q366" s="177"/>
      <c r="R366" s="177"/>
      <c r="S366" s="177"/>
      <c r="T366" s="177"/>
      <c r="U366" s="177"/>
      <c r="V366" s="177"/>
      <c r="W366" s="177"/>
      <c r="X366" s="177"/>
      <c r="Y366" s="177"/>
      <c r="Z366" s="177"/>
      <c r="AA366" s="177"/>
      <c r="AB366" s="177"/>
      <c r="AC366" s="177"/>
      <c r="AD366" s="177"/>
      <c r="AE366" s="177"/>
      <c r="AF366" s="177"/>
      <c r="AG366" s="177"/>
      <c r="AH366" s="177"/>
      <c r="AI366" s="177"/>
      <c r="AJ366" s="177"/>
      <c r="AK366" s="177"/>
      <c r="AL366" s="177"/>
      <c r="AM366" s="177"/>
      <c r="AN366" s="177"/>
      <c r="AO366" s="177"/>
      <c r="AP366" s="177"/>
      <c r="AQ366" s="177"/>
      <c r="AR366" s="177"/>
      <c r="AS366" s="177"/>
      <c r="AT366" s="177"/>
      <c r="AU366" s="177"/>
      <c r="AV366" s="177"/>
      <c r="AW366" s="177"/>
      <c r="AX366" s="177"/>
      <c r="AY366" s="177"/>
      <c r="AZ366" s="87"/>
      <c r="BA366" s="87"/>
      <c r="BB366" s="87"/>
      <c r="BC366" s="87"/>
      <c r="BD366" s="87"/>
    </row>
    <row r="367" spans="1:64" customHeight="1" ht="12.75" hidden="true">
      <c r="A367" s="238"/>
      <c r="B367" s="238"/>
      <c r="C367" s="238" t="b">
        <f>IF(D367&gt;D366,D367,FALSE)</f>
        <v/>
      </c>
      <c r="D367" s="238">
        <f>D366+E367</f>
        <v>28</v>
      </c>
      <c r="E367" s="238">
        <f>IF(H367="X",1,0)</f>
        <v>0</v>
      </c>
      <c r="F367" s="88">
        <v>34</v>
      </c>
      <c r="G367" s="88">
        <f>FRESH.PRODUCE!C385</f>
        <v>15</v>
      </c>
      <c r="H367" s="88">
        <f>FRESH.PRODUCE!D385</f>
        <v/>
      </c>
      <c r="I367" s="91" t="s">
        <v>25</v>
      </c>
      <c r="J367" s="761" t="str">
        <f>FRESH.PRODUCE!F381</f>
        <v>DAMAGES (review previous 2 weeks)</v>
      </c>
      <c r="K367" s="240">
        <f>FRESH.PRODUCE!G381</f>
        <v/>
      </c>
      <c r="L367" s="86" t="str">
        <f>IF(AND(K367=F367, K367=D367, K367=C367), "", "x")</f>
        <v>x</v>
      </c>
      <c r="M367" s="177"/>
      <c r="N367" s="177"/>
      <c r="O367" s="177"/>
      <c r="P367" s="177"/>
      <c r="Q367" s="177"/>
      <c r="R367" s="177"/>
      <c r="S367" s="177"/>
      <c r="T367" s="177"/>
      <c r="U367" s="177"/>
      <c r="V367" s="177"/>
      <c r="W367" s="177"/>
      <c r="X367" s="177"/>
      <c r="Y367" s="177"/>
      <c r="Z367" s="177"/>
      <c r="AA367" s="177"/>
      <c r="AB367" s="177"/>
      <c r="AC367" s="177"/>
      <c r="AD367" s="177"/>
      <c r="AE367" s="177"/>
      <c r="AF367" s="177"/>
      <c r="AG367" s="177"/>
      <c r="AH367" s="177"/>
      <c r="AI367" s="177"/>
      <c r="AJ367" s="177"/>
      <c r="AK367" s="177"/>
      <c r="AL367" s="177"/>
      <c r="AM367" s="177"/>
      <c r="AN367" s="177"/>
      <c r="AO367" s="177"/>
      <c r="AP367" s="177"/>
      <c r="AQ367" s="177"/>
      <c r="AR367" s="177"/>
      <c r="AS367" s="177"/>
      <c r="AT367" s="177"/>
      <c r="AU367" s="177"/>
      <c r="AV367" s="177"/>
      <c r="AW367" s="177"/>
      <c r="AX367" s="177"/>
      <c r="AY367" s="177"/>
      <c r="AZ367" s="87"/>
      <c r="BA367" s="87"/>
      <c r="BB367" s="87"/>
      <c r="BC367" s="87"/>
      <c r="BD367" s="87"/>
    </row>
    <row r="368" spans="1:64" customHeight="1" ht="12.75" hidden="true">
      <c r="A368" s="238"/>
      <c r="B368" s="238"/>
      <c r="C368" s="238" t="b">
        <f>IF(D368&gt;D367,D368,FALSE)</f>
        <v/>
      </c>
      <c r="D368" s="238">
        <f>D367+E368</f>
        <v>28</v>
      </c>
      <c r="E368" s="238">
        <f>IF(H368="X",1,0)</f>
        <v>0</v>
      </c>
      <c r="F368" s="88">
        <v>35</v>
      </c>
      <c r="G368" s="88">
        <f>FRESH.PRODUCE!C398</f>
        <v>15</v>
      </c>
      <c r="H368" s="88">
        <f>FRESH.PRODUCE!D398</f>
        <v/>
      </c>
      <c r="I368" s="91" t="s">
        <v>25</v>
      </c>
      <c r="J368" s="761" t="str">
        <f>FRESH.PRODUCE!F386</f>
        <v>PRODUCT NOT SOLD REPORTS (review previous 2 months)</v>
      </c>
      <c r="K368" s="240">
        <f>FRESH.PRODUCE!G386</f>
        <v/>
      </c>
      <c r="L368" s="86" t="str">
        <f>IF(AND(K368=F368, K368=D368, K368=C368), "", "x")</f>
        <v>x</v>
      </c>
      <c r="M368" s="177"/>
      <c r="N368" s="177"/>
      <c r="O368" s="177"/>
      <c r="P368" s="177"/>
      <c r="Q368" s="177"/>
      <c r="R368" s="177"/>
      <c r="S368" s="177"/>
      <c r="T368" s="177"/>
      <c r="U368" s="177"/>
      <c r="V368" s="177"/>
      <c r="W368" s="177"/>
      <c r="X368" s="177"/>
      <c r="Y368" s="177"/>
      <c r="Z368" s="177"/>
      <c r="AA368" s="177"/>
      <c r="AB368" s="177"/>
      <c r="AC368" s="177"/>
      <c r="AD368" s="177"/>
      <c r="AE368" s="177"/>
      <c r="AF368" s="177"/>
      <c r="AG368" s="177"/>
      <c r="AH368" s="177"/>
      <c r="AI368" s="177"/>
      <c r="AJ368" s="177"/>
      <c r="AK368" s="177"/>
      <c r="AL368" s="177"/>
      <c r="AM368" s="177"/>
      <c r="AN368" s="177"/>
      <c r="AO368" s="177"/>
      <c r="AP368" s="177"/>
      <c r="AQ368" s="177"/>
      <c r="AR368" s="177"/>
      <c r="AS368" s="177"/>
      <c r="AT368" s="177"/>
      <c r="AU368" s="177"/>
      <c r="AV368" s="177"/>
      <c r="AW368" s="177"/>
      <c r="AX368" s="177"/>
      <c r="AY368" s="177"/>
      <c r="AZ368" s="87"/>
      <c r="BA368" s="87"/>
      <c r="BB368" s="87"/>
      <c r="BC368" s="87"/>
      <c r="BD368" s="87"/>
    </row>
    <row r="369" spans="1:64" customHeight="1" ht="12.75" hidden="true">
      <c r="A369" s="238"/>
      <c r="B369" s="238"/>
      <c r="C369" s="238" t="b">
        <f>IF(D369&gt;D368,D369,FALSE)</f>
        <v/>
      </c>
      <c r="D369" s="238">
        <f>D368+E369</f>
        <v>28</v>
      </c>
      <c r="E369" s="238">
        <f>IF(H369="X",1,0)</f>
        <v>0</v>
      </c>
      <c r="F369" s="88">
        <v>36</v>
      </c>
      <c r="G369" s="88">
        <f>FRESH.PRODUCE!C403</f>
        <v>15</v>
      </c>
      <c r="H369" s="88">
        <f>FRESH.PRODUCE!D403</f>
        <v/>
      </c>
      <c r="I369" s="91" t="s">
        <v>25</v>
      </c>
      <c r="J369" s="761" t="str">
        <f>FRESH.PRODUCE!F399</f>
        <v>PRODUCT NOT BINNED REPORT</v>
      </c>
      <c r="K369" s="240">
        <f>FRESH.PRODUCE!G399</f>
        <v/>
      </c>
      <c r="L369" s="86" t="str">
        <f>IF(AND(K369=F369, K369=D369, K369=C369), "", "x")</f>
        <v>x</v>
      </c>
      <c r="M369" s="177"/>
      <c r="N369" s="177"/>
      <c r="O369" s="177"/>
      <c r="P369" s="177"/>
      <c r="Q369" s="177"/>
      <c r="R369" s="177"/>
      <c r="S369" s="177"/>
      <c r="T369" s="177"/>
      <c r="U369" s="177"/>
      <c r="V369" s="177"/>
      <c r="W369" s="177"/>
      <c r="X369" s="177"/>
      <c r="Y369" s="177"/>
      <c r="Z369" s="177"/>
      <c r="AA369" s="177"/>
      <c r="AB369" s="177"/>
      <c r="AC369" s="177"/>
      <c r="AD369" s="177"/>
      <c r="AE369" s="177"/>
      <c r="AF369" s="177"/>
      <c r="AG369" s="177"/>
      <c r="AH369" s="177"/>
      <c r="AI369" s="177"/>
      <c r="AJ369" s="177"/>
      <c r="AK369" s="177"/>
      <c r="AL369" s="177"/>
      <c r="AM369" s="177"/>
      <c r="AN369" s="177"/>
      <c r="AO369" s="177"/>
      <c r="AP369" s="177"/>
      <c r="AQ369" s="177"/>
      <c r="AR369" s="177"/>
      <c r="AS369" s="177"/>
      <c r="AT369" s="177"/>
      <c r="AU369" s="177"/>
      <c r="AV369" s="177"/>
      <c r="AW369" s="177"/>
      <c r="AX369" s="177"/>
      <c r="AY369" s="177"/>
      <c r="AZ369" s="87"/>
      <c r="BA369" s="87"/>
      <c r="BB369" s="87"/>
      <c r="BC369" s="87"/>
      <c r="BD369" s="87"/>
    </row>
    <row r="370" spans="1:64" customHeight="1" ht="12.75" hidden="true">
      <c r="A370" s="238"/>
      <c r="B370" s="238"/>
      <c r="C370" s="238" t="b">
        <f>IF(D370&gt;D369,D370,FALSE)</f>
        <v/>
      </c>
      <c r="D370" s="238">
        <f>D369+E370</f>
        <v>28</v>
      </c>
      <c r="E370" s="238">
        <f>IF(H370="X",1,0)</f>
        <v>0</v>
      </c>
      <c r="F370" s="88">
        <v>37</v>
      </c>
      <c r="G370" s="88">
        <f>FRESH.PRODUCE!C409</f>
        <v>4</v>
      </c>
      <c r="H370" s="88">
        <f>FRESH.PRODUCE!D409</f>
        <v/>
      </c>
      <c r="I370" s="91" t="s">
        <v>25</v>
      </c>
      <c r="J370" s="761" t="str">
        <f>FRESH.PRODUCE!F404</f>
        <v>STORE LEVEL PRICE CHANGES</v>
      </c>
      <c r="K370" s="240">
        <f>FRESH.PRODUCE!G404</f>
        <v/>
      </c>
      <c r="L370" s="86" t="str">
        <f>IF(AND(K370=F370, K370=D370, K370=C370), "", "x")</f>
        <v>x</v>
      </c>
      <c r="M370" s="177"/>
      <c r="N370" s="177"/>
      <c r="O370" s="177"/>
      <c r="P370" s="177"/>
      <c r="Q370" s="177"/>
      <c r="R370" s="177"/>
      <c r="S370" s="177"/>
      <c r="T370" s="177"/>
      <c r="U370" s="177"/>
      <c r="V370" s="177"/>
      <c r="W370" s="177"/>
      <c r="X370" s="177"/>
      <c r="Y370" s="177"/>
      <c r="Z370" s="177"/>
      <c r="AA370" s="177"/>
      <c r="AB370" s="177"/>
      <c r="AC370" s="177"/>
      <c r="AD370" s="177"/>
      <c r="AE370" s="177"/>
      <c r="AF370" s="177"/>
      <c r="AG370" s="177"/>
      <c r="AH370" s="177"/>
      <c r="AI370" s="177"/>
      <c r="AJ370" s="177"/>
      <c r="AK370" s="177"/>
      <c r="AL370" s="177"/>
      <c r="AM370" s="177"/>
      <c r="AN370" s="177"/>
      <c r="AO370" s="177"/>
      <c r="AP370" s="177"/>
      <c r="AQ370" s="177"/>
      <c r="AR370" s="177"/>
      <c r="AS370" s="177"/>
      <c r="AT370" s="177"/>
      <c r="AU370" s="177"/>
      <c r="AV370" s="177"/>
      <c r="AW370" s="177"/>
      <c r="AX370" s="177"/>
      <c r="AY370" s="177"/>
      <c r="AZ370" s="87"/>
      <c r="BA370" s="87"/>
      <c r="BB370" s="87"/>
      <c r="BC370" s="87"/>
      <c r="BD370" s="87"/>
    </row>
    <row r="371" spans="1:64" customHeight="1" ht="12.75" hidden="true">
      <c r="A371" s="238"/>
      <c r="B371" s="238"/>
      <c r="C371" s="238" t="b">
        <f>IF(D371&gt;D370,D371,FALSE)</f>
        <v/>
      </c>
      <c r="D371" s="238">
        <f>D370+E371</f>
        <v>28</v>
      </c>
      <c r="E371" s="238">
        <f>IF(H371="X",1,0)</f>
        <v>0</v>
      </c>
      <c r="F371" s="88">
        <v>38</v>
      </c>
      <c r="G371" s="88">
        <f>FRESH.PRODUCE!C416</f>
        <v>20</v>
      </c>
      <c r="H371" s="88">
        <f>FRESH.PRODUCE!D416</f>
        <v/>
      </c>
      <c r="I371" s="91" t="s">
        <v>25</v>
      </c>
      <c r="J371" s="761" t="str">
        <f>FRESH.PRODUCE!F410</f>
        <v>BLASTER LABELS</v>
      </c>
      <c r="K371" s="240">
        <f>FRESH.PRODUCE!G410</f>
        <v/>
      </c>
      <c r="L371" s="86" t="str">
        <f>IF(AND(K371=F371, K371=D371, K371=C371), "", "x")</f>
        <v>x</v>
      </c>
      <c r="M371" s="177"/>
      <c r="N371" s="177"/>
      <c r="O371" s="177"/>
      <c r="P371" s="177"/>
      <c r="Q371" s="177"/>
      <c r="R371" s="177"/>
      <c r="S371" s="177"/>
      <c r="T371" s="177"/>
      <c r="U371" s="177"/>
      <c r="V371" s="177"/>
      <c r="W371" s="177"/>
      <c r="X371" s="177"/>
      <c r="Y371" s="177"/>
      <c r="Z371" s="177"/>
      <c r="AA371" s="177"/>
      <c r="AB371" s="177"/>
      <c r="AC371" s="177"/>
      <c r="AD371" s="177"/>
      <c r="AE371" s="177"/>
      <c r="AF371" s="177"/>
      <c r="AG371" s="177"/>
      <c r="AH371" s="177"/>
      <c r="AI371" s="177"/>
      <c r="AJ371" s="177"/>
      <c r="AK371" s="177"/>
      <c r="AL371" s="177"/>
      <c r="AM371" s="177"/>
      <c r="AN371" s="177"/>
      <c r="AO371" s="177"/>
      <c r="AP371" s="177"/>
      <c r="AQ371" s="177"/>
      <c r="AR371" s="177"/>
      <c r="AS371" s="177"/>
      <c r="AT371" s="177"/>
      <c r="AU371" s="177"/>
      <c r="AV371" s="177"/>
      <c r="AW371" s="177"/>
      <c r="AX371" s="177"/>
      <c r="AY371" s="177"/>
      <c r="AZ371" s="87"/>
      <c r="BA371" s="87"/>
      <c r="BB371" s="87"/>
      <c r="BC371" s="87"/>
      <c r="BD371" s="87"/>
    </row>
    <row r="372" spans="1:64" customHeight="1" ht="12.75" hidden="true">
      <c r="A372" s="238"/>
      <c r="B372" s="238"/>
      <c r="C372" s="238" t="b">
        <f>IF(D372&gt;D371,D372,FALSE)</f>
        <v/>
      </c>
      <c r="D372" s="238">
        <f>D371+E372</f>
        <v>28</v>
      </c>
      <c r="E372" s="238">
        <f>IF(H372="X",1,0)</f>
        <v>0</v>
      </c>
      <c r="F372" s="88">
        <v>39</v>
      </c>
      <c r="G372" s="88">
        <f>FRESH.PRODUCE!C421</f>
        <v>20</v>
      </c>
      <c r="H372" s="88">
        <f>FRESH.PRODUCE!D421</f>
        <v/>
      </c>
      <c r="I372" s="91" t="s">
        <v>25</v>
      </c>
      <c r="J372" s="761" t="str">
        <f>FRESH.PRODUCE!F417</f>
        <v>COMPUTERED GENERATED SIGNS/TAGS</v>
      </c>
      <c r="K372" s="240">
        <f>FRESH.PRODUCE!G417</f>
        <v/>
      </c>
      <c r="L372" s="86" t="str">
        <f>IF(AND(K372=F372, K372=D372, K372=C372), "", "x")</f>
        <v>x</v>
      </c>
      <c r="M372" s="177"/>
      <c r="N372" s="177"/>
      <c r="O372" s="177"/>
      <c r="P372" s="177"/>
      <c r="Q372" s="177"/>
      <c r="R372" s="177"/>
      <c r="S372" s="177"/>
      <c r="T372" s="177"/>
      <c r="U372" s="177"/>
      <c r="V372" s="177"/>
      <c r="W372" s="177"/>
      <c r="X372" s="177"/>
      <c r="Y372" s="177"/>
      <c r="Z372" s="177"/>
      <c r="AA372" s="177"/>
      <c r="AB372" s="177"/>
      <c r="AC372" s="177"/>
      <c r="AD372" s="177"/>
      <c r="AE372" s="177"/>
      <c r="AF372" s="177"/>
      <c r="AG372" s="177"/>
      <c r="AH372" s="177"/>
      <c r="AI372" s="177"/>
      <c r="AJ372" s="177"/>
      <c r="AK372" s="177"/>
      <c r="AL372" s="177"/>
      <c r="AM372" s="177"/>
      <c r="AN372" s="177"/>
      <c r="AO372" s="177"/>
      <c r="AP372" s="177"/>
      <c r="AQ372" s="177"/>
      <c r="AR372" s="177"/>
      <c r="AS372" s="177"/>
      <c r="AT372" s="177"/>
      <c r="AU372" s="177"/>
      <c r="AV372" s="177"/>
      <c r="AW372" s="177"/>
      <c r="AX372" s="177"/>
      <c r="AY372" s="177"/>
      <c r="AZ372" s="87"/>
      <c r="BA372" s="87"/>
      <c r="BB372" s="87"/>
      <c r="BC372" s="87"/>
      <c r="BD372" s="87"/>
    </row>
    <row r="373" spans="1:64" customHeight="1" ht="12.75" hidden="true">
      <c r="A373" s="238"/>
      <c r="B373" s="238"/>
      <c r="C373" s="238" t="b">
        <f>IF(D373&gt;D372,D373,FALSE)</f>
        <v/>
      </c>
      <c r="D373" s="238">
        <f>D372+E373</f>
        <v>28</v>
      </c>
      <c r="E373" s="238">
        <f>IF(H373="X",1,0)</f>
        <v>0</v>
      </c>
      <c r="F373" s="88">
        <v>40</v>
      </c>
      <c r="G373" s="88">
        <f>FRESH.PRODUCE!C424</f>
        <v>4</v>
      </c>
      <c r="H373" s="88" t="str">
        <f>FRESH.PRODUCE!D424</f>
        <v>n</v>
      </c>
      <c r="I373" s="91" t="s">
        <v>25</v>
      </c>
      <c r="J373" s="761" t="str">
        <f>FRESH.PRODUCE!F422</f>
        <v>HAND WRITTEN SIGNS (na if no handwritten signs)</v>
      </c>
      <c r="K373" s="240">
        <f>FRESH.PRODUCE!G422</f>
        <v/>
      </c>
      <c r="L373" s="86" t="str">
        <f>IF(AND(K373=F373, K373=D373, K373=C373), "", "x")</f>
        <v>x</v>
      </c>
      <c r="M373" s="177"/>
      <c r="N373" s="177"/>
      <c r="O373" s="177"/>
      <c r="P373" s="177"/>
      <c r="Q373" s="177"/>
      <c r="R373" s="177"/>
      <c r="S373" s="177"/>
      <c r="T373" s="177"/>
      <c r="U373" s="177"/>
      <c r="V373" s="177"/>
      <c r="W373" s="177"/>
      <c r="X373" s="177"/>
      <c r="Y373" s="177"/>
      <c r="Z373" s="177"/>
      <c r="AA373" s="177"/>
      <c r="AB373" s="177"/>
      <c r="AC373" s="177"/>
      <c r="AD373" s="177"/>
      <c r="AE373" s="177"/>
      <c r="AF373" s="177"/>
      <c r="AG373" s="177"/>
      <c r="AH373" s="177"/>
      <c r="AI373" s="177"/>
      <c r="AJ373" s="177"/>
      <c r="AK373" s="177"/>
      <c r="AL373" s="177"/>
      <c r="AM373" s="177"/>
      <c r="AN373" s="177"/>
      <c r="AO373" s="177"/>
      <c r="AP373" s="177"/>
      <c r="AQ373" s="177"/>
      <c r="AR373" s="177"/>
      <c r="AS373" s="177"/>
      <c r="AT373" s="177"/>
      <c r="AU373" s="177"/>
      <c r="AV373" s="177"/>
      <c r="AW373" s="177"/>
      <c r="AX373" s="177"/>
      <c r="AY373" s="177"/>
      <c r="AZ373" s="87"/>
      <c r="BA373" s="87"/>
      <c r="BB373" s="87"/>
      <c r="BC373" s="87"/>
      <c r="BD373" s="87"/>
    </row>
    <row r="374" spans="1:64" customHeight="1" ht="12.75" hidden="true">
      <c r="A374" s="238"/>
      <c r="B374" s="238"/>
      <c r="C374" s="238" t="b">
        <f>IF(D374&gt;D373,D374,FALSE)</f>
        <v/>
      </c>
      <c r="D374" s="238">
        <f>D373+E374</f>
        <v>28</v>
      </c>
      <c r="E374" s="238">
        <f>IF(H374="X",1,0)</f>
        <v>0</v>
      </c>
      <c r="F374" s="88">
        <v>41</v>
      </c>
      <c r="G374" s="88">
        <f>FRESH.PRODUCE!C435</f>
        <v>15</v>
      </c>
      <c r="H374" s="88">
        <f>FRESH.PRODUCE!D435</f>
        <v/>
      </c>
      <c r="I374" s="91" t="s">
        <v>25</v>
      </c>
      <c r="J374" s="761" t="str">
        <f>FRESH.PRODUCE!F431</f>
        <v>SCALE CALIBRATION</v>
      </c>
      <c r="K374" s="240">
        <f>FRESH.PRODUCE!G431</f>
        <v/>
      </c>
      <c r="L374" s="86" t="str">
        <f>IF(AND(K374=F374, K374=D374, K374=C374), "", "x")</f>
        <v>x</v>
      </c>
      <c r="M374" s="177"/>
      <c r="N374" s="177"/>
      <c r="O374" s="177"/>
      <c r="P374" s="177"/>
      <c r="Q374" s="177"/>
      <c r="R374" s="177"/>
      <c r="S374" s="177"/>
      <c r="T374" s="177"/>
      <c r="U374" s="177"/>
      <c r="V374" s="177"/>
      <c r="W374" s="177"/>
      <c r="X374" s="177"/>
      <c r="Y374" s="177"/>
      <c r="Z374" s="177"/>
      <c r="AA374" s="177"/>
      <c r="AB374" s="177"/>
      <c r="AC374" s="177"/>
      <c r="AD374" s="177"/>
      <c r="AE374" s="177"/>
      <c r="AF374" s="177"/>
      <c r="AG374" s="177"/>
      <c r="AH374" s="177"/>
      <c r="AI374" s="177"/>
      <c r="AJ374" s="177"/>
      <c r="AK374" s="177"/>
      <c r="AL374" s="177"/>
      <c r="AM374" s="177"/>
      <c r="AN374" s="177"/>
      <c r="AO374" s="177"/>
      <c r="AP374" s="177"/>
      <c r="AQ374" s="177"/>
      <c r="AR374" s="177"/>
      <c r="AS374" s="177"/>
      <c r="AT374" s="177"/>
      <c r="AU374" s="177"/>
      <c r="AV374" s="177"/>
      <c r="AW374" s="177"/>
      <c r="AX374" s="177"/>
      <c r="AY374" s="177"/>
      <c r="AZ374" s="87"/>
      <c r="BA374" s="87"/>
      <c r="BB374" s="87"/>
      <c r="BC374" s="87"/>
      <c r="BD374" s="87"/>
    </row>
    <row r="375" spans="1:64" customHeight="1" ht="12.75" hidden="true">
      <c r="A375" s="238"/>
      <c r="B375" s="238"/>
      <c r="C375" s="238" t="b">
        <f>IF(D375&gt;D374,D375,FALSE)</f>
        <v/>
      </c>
      <c r="D375" s="238">
        <f>D374+E375</f>
        <v>28</v>
      </c>
      <c r="E375" s="238">
        <f>IF(H375="X",1,0)</f>
        <v>0</v>
      </c>
      <c r="F375" s="88">
        <v>42</v>
      </c>
      <c r="G375" s="88">
        <f>FRESH.PRODUCE!C439</f>
        <v>4</v>
      </c>
      <c r="H375" s="88">
        <f>FRESH.PRODUCE!D439</f>
        <v/>
      </c>
      <c r="I375" s="91" t="s">
        <v>25</v>
      </c>
      <c r="J375" s="761" t="str">
        <f>FRESH.PRODUCE!F436</f>
        <v>BUYER/MERCHANDISER CONCERNS</v>
      </c>
      <c r="K375" s="240">
        <f>FRESH.PRODUCE!G436</f>
        <v/>
      </c>
      <c r="L375" s="86" t="str">
        <f>IF(AND(K375=F375, K375=D375, K375=C375), "", "x")</f>
        <v>x</v>
      </c>
      <c r="M375" s="177"/>
      <c r="N375" s="177"/>
      <c r="O375" s="177"/>
      <c r="P375" s="177"/>
      <c r="Q375" s="177"/>
      <c r="R375" s="177"/>
      <c r="S375" s="177"/>
      <c r="T375" s="177"/>
      <c r="U375" s="177"/>
      <c r="V375" s="177"/>
      <c r="W375" s="177"/>
      <c r="X375" s="177"/>
      <c r="Y375" s="177"/>
      <c r="Z375" s="177"/>
      <c r="AA375" s="177"/>
      <c r="AB375" s="177"/>
      <c r="AC375" s="177"/>
      <c r="AD375" s="177"/>
      <c r="AE375" s="177"/>
      <c r="AF375" s="177"/>
      <c r="AG375" s="177"/>
      <c r="AH375" s="177"/>
      <c r="AI375" s="177"/>
      <c r="AJ375" s="177"/>
      <c r="AK375" s="177"/>
      <c r="AL375" s="177"/>
      <c r="AM375" s="177"/>
      <c r="AN375" s="177"/>
      <c r="AO375" s="177"/>
      <c r="AP375" s="177"/>
      <c r="AQ375" s="177"/>
      <c r="AR375" s="177"/>
      <c r="AS375" s="177"/>
      <c r="AT375" s="177"/>
      <c r="AU375" s="177"/>
      <c r="AV375" s="177"/>
      <c r="AW375" s="177"/>
      <c r="AX375" s="177"/>
      <c r="AY375" s="177"/>
      <c r="AZ375" s="87"/>
      <c r="BA375" s="87"/>
      <c r="BB375" s="87"/>
      <c r="BC375" s="87"/>
      <c r="BD375" s="87"/>
    </row>
    <row r="376" spans="1:64" customHeight="1" ht="12.75" hidden="true">
      <c r="A376" s="238"/>
      <c r="B376" s="238"/>
      <c r="C376" s="238" t="b">
        <f>IF(D376&gt;D375,D376,FALSE)</f>
        <v/>
      </c>
      <c r="D376" s="238">
        <f>D375+E376</f>
        <v>28</v>
      </c>
      <c r="E376" s="238">
        <f>IF(H376="X",1,0)</f>
        <v>0</v>
      </c>
      <c r="F376" s="88">
        <v>43</v>
      </c>
      <c r="G376" s="88">
        <f>FRESH.PRODUCE!C443</f>
        <v>6</v>
      </c>
      <c r="H376" s="88" t="str">
        <f>FRESH.PRODUCE!D443</f>
        <v>n</v>
      </c>
      <c r="I376" s="91" t="s">
        <v>25</v>
      </c>
      <c r="J376" s="761" t="str">
        <f>FRESH.PRODUCE!F440</f>
        <v>HOT SHEETS (n/a if no hot sheets available)</v>
      </c>
      <c r="K376" s="240">
        <f>FRESH.PRODUCE!G440</f>
        <v/>
      </c>
      <c r="L376" s="86" t="str">
        <f>IF(AND(K376=F376, K376=D376, K376=C376), "", "x")</f>
        <v>x</v>
      </c>
      <c r="M376" s="177"/>
      <c r="N376" s="177"/>
      <c r="O376" s="177"/>
      <c r="P376" s="177"/>
      <c r="Q376" s="177"/>
      <c r="R376" s="177"/>
      <c r="S376" s="177"/>
      <c r="T376" s="177"/>
      <c r="U376" s="177"/>
      <c r="V376" s="177"/>
      <c r="W376" s="177"/>
      <c r="X376" s="177"/>
      <c r="Y376" s="177"/>
      <c r="Z376" s="177"/>
      <c r="AA376" s="177"/>
      <c r="AB376" s="177"/>
      <c r="AC376" s="177"/>
      <c r="AD376" s="177"/>
      <c r="AE376" s="177"/>
      <c r="AF376" s="177"/>
      <c r="AG376" s="177"/>
      <c r="AH376" s="177"/>
      <c r="AI376" s="177"/>
      <c r="AJ376" s="177"/>
      <c r="AK376" s="177"/>
      <c r="AL376" s="177"/>
      <c r="AM376" s="177"/>
      <c r="AN376" s="177"/>
      <c r="AO376" s="177"/>
      <c r="AP376" s="177"/>
      <c r="AQ376" s="177"/>
      <c r="AR376" s="177"/>
      <c r="AS376" s="177"/>
      <c r="AT376" s="177"/>
      <c r="AU376" s="177"/>
      <c r="AV376" s="177"/>
      <c r="AW376" s="177"/>
      <c r="AX376" s="177"/>
      <c r="AY376" s="177"/>
      <c r="AZ376" s="87"/>
      <c r="BA376" s="87"/>
      <c r="BB376" s="87"/>
      <c r="BC376" s="87"/>
      <c r="BD376" s="87"/>
    </row>
    <row r="377" spans="1:64" customHeight="1" ht="12.75" hidden="true">
      <c r="A377" s="238"/>
      <c r="B377" s="238"/>
      <c r="C377" s="238" t="b">
        <f>IF(D377&gt;D376,D377,FALSE)</f>
        <v/>
      </c>
      <c r="D377" s="238">
        <f>D376+E377</f>
        <v>28</v>
      </c>
      <c r="E377" s="238">
        <f>IF(H377="X",1,0)</f>
        <v>0</v>
      </c>
      <c r="F377" s="88">
        <v>44</v>
      </c>
      <c r="G377" s="88">
        <f>FRESH.PRODUCE!C449</f>
        <v>4</v>
      </c>
      <c r="H377" s="88">
        <f>FRESH.PRODUCE!D449</f>
        <v/>
      </c>
      <c r="I377" s="91" t="s">
        <v>25</v>
      </c>
      <c r="J377" s="761" t="str">
        <f>FRESH.PRODUCE!F444</f>
        <v>PRODUCT DISPLAYS</v>
      </c>
      <c r="K377" s="240">
        <f>FRESH.PRODUCE!G444</f>
        <v/>
      </c>
      <c r="L377" s="86" t="str">
        <f>IF(AND(K377=F377, K377=D377, K377=C377), "", "x")</f>
        <v>x</v>
      </c>
      <c r="M377" s="177"/>
      <c r="N377" s="177"/>
      <c r="O377" s="177"/>
      <c r="P377" s="177"/>
      <c r="Q377" s="177"/>
      <c r="R377" s="177"/>
      <c r="S377" s="177"/>
      <c r="T377" s="177"/>
      <c r="U377" s="177"/>
      <c r="V377" s="177"/>
      <c r="W377" s="177"/>
      <c r="X377" s="177"/>
      <c r="Y377" s="177"/>
      <c r="Z377" s="177"/>
      <c r="AA377" s="177"/>
      <c r="AB377" s="177"/>
      <c r="AC377" s="177"/>
      <c r="AD377" s="177"/>
      <c r="AE377" s="177"/>
      <c r="AF377" s="177"/>
      <c r="AG377" s="177"/>
      <c r="AH377" s="177"/>
      <c r="AI377" s="177"/>
      <c r="AJ377" s="177"/>
      <c r="AK377" s="177"/>
      <c r="AL377" s="177"/>
      <c r="AM377" s="177"/>
      <c r="AN377" s="177"/>
      <c r="AO377" s="177"/>
      <c r="AP377" s="177"/>
      <c r="AQ377" s="177"/>
      <c r="AR377" s="177"/>
      <c r="AS377" s="177"/>
      <c r="AT377" s="177"/>
      <c r="AU377" s="177"/>
      <c r="AV377" s="177"/>
      <c r="AW377" s="177"/>
      <c r="AX377" s="177"/>
      <c r="AY377" s="177"/>
      <c r="AZ377" s="87"/>
      <c r="BA377" s="87"/>
      <c r="BB377" s="87"/>
      <c r="BC377" s="87"/>
      <c r="BD377" s="87"/>
    </row>
    <row r="378" spans="1:64" customHeight="1" ht="12.75" hidden="true">
      <c r="A378" s="238"/>
      <c r="B378" s="238"/>
      <c r="C378" s="238">
        <f>IF(D378&gt;D377,D378,FALSE)</f>
        <v>29</v>
      </c>
      <c r="D378" s="238">
        <f>D377+E378</f>
        <v>29</v>
      </c>
      <c r="E378" s="238">
        <f>IF(H378="X",1,0)</f>
        <v>1</v>
      </c>
      <c r="F378" s="88">
        <v>45</v>
      </c>
      <c r="G378" s="88">
        <f>FRESH.PRODUCE!C453</f>
        <v>6</v>
      </c>
      <c r="H378" s="88" t="str">
        <f>FRESH.PRODUCE!D453</f>
        <v>x</v>
      </c>
      <c r="I378" s="91" t="s">
        <v>25</v>
      </c>
      <c r="J378" s="761" t="str">
        <f>FRESH.PRODUCE!F450</f>
        <v>PRODUCE SELF-AUDIT REVIEW</v>
      </c>
      <c r="K378" s="240" t="str">
        <f>FRESH.PRODUCE!G450</f>
        <v>Weekly self auditds not consistently executed</v>
      </c>
      <c r="L378" s="86" t="str">
        <f>IF(AND(K378=F378, K378=D378, K378=C378), "", "x")</f>
        <v>x</v>
      </c>
      <c r="M378" s="177"/>
      <c r="N378" s="177"/>
      <c r="O378" s="177"/>
      <c r="P378" s="177"/>
      <c r="Q378" s="177"/>
      <c r="R378" s="177"/>
      <c r="S378" s="177"/>
      <c r="T378" s="177"/>
      <c r="U378" s="177"/>
      <c r="V378" s="177"/>
      <c r="W378" s="177"/>
      <c r="X378" s="177"/>
      <c r="Y378" s="177"/>
      <c r="Z378" s="177"/>
      <c r="AA378" s="177"/>
      <c r="AB378" s="177"/>
      <c r="AC378" s="177"/>
      <c r="AD378" s="177"/>
      <c r="AE378" s="177"/>
      <c r="AF378" s="177"/>
      <c r="AG378" s="177"/>
      <c r="AH378" s="177"/>
      <c r="AI378" s="177"/>
      <c r="AJ378" s="177"/>
      <c r="AK378" s="177"/>
      <c r="AL378" s="177"/>
      <c r="AM378" s="177"/>
      <c r="AN378" s="177"/>
      <c r="AO378" s="177"/>
      <c r="AP378" s="177"/>
      <c r="AQ378" s="177"/>
      <c r="AR378" s="177"/>
      <c r="AS378" s="177"/>
      <c r="AT378" s="177"/>
      <c r="AU378" s="177"/>
      <c r="AV378" s="177"/>
      <c r="AW378" s="177"/>
      <c r="AX378" s="177"/>
      <c r="AY378" s="177"/>
      <c r="AZ378" s="87"/>
      <c r="BA378" s="87"/>
      <c r="BB378" s="87"/>
      <c r="BC378" s="87"/>
      <c r="BD378" s="87"/>
    </row>
    <row r="379" spans="1:64" customHeight="1" ht="12.75" hidden="true">
      <c r="A379" s="238"/>
      <c r="B379" s="238"/>
      <c r="C379" s="238" t="b">
        <f>IF(D379&gt;D378,D379,FALSE)</f>
        <v/>
      </c>
      <c r="D379" s="238">
        <f>D378+E379</f>
        <v>29</v>
      </c>
      <c r="E379" s="238">
        <f>IF(H379="X",1,0)</f>
        <v>0</v>
      </c>
      <c r="F379" s="88">
        <v>46</v>
      </c>
      <c r="G379" s="88">
        <f>FRESH.PRODUCE!C455</f>
        <v>10</v>
      </c>
      <c r="H379" s="88">
        <f>FRESH.PRODUCE!D455</f>
        <v/>
      </c>
      <c r="I379" s="91" t="s">
        <v>25</v>
      </c>
      <c r="J379" s="761" t="str">
        <f>FRESH.PRODUCE!F454</f>
        <v>SAFETY</v>
      </c>
      <c r="K379" s="240">
        <f>FRESH.PRODUCE!G454</f>
        <v/>
      </c>
      <c r="L379" s="86" t="str">
        <f>IF(AND(K379=F379, K379=D379, K379=C379), "", "x")</f>
        <v>x</v>
      </c>
      <c r="M379" s="177"/>
      <c r="N379" s="177"/>
      <c r="O379" s="177"/>
      <c r="P379" s="177"/>
      <c r="Q379" s="177"/>
      <c r="R379" s="177"/>
      <c r="S379" s="177"/>
      <c r="T379" s="177"/>
      <c r="U379" s="177"/>
      <c r="V379" s="177"/>
      <c r="W379" s="177"/>
      <c r="X379" s="177"/>
      <c r="Y379" s="177"/>
      <c r="Z379" s="177"/>
      <c r="AA379" s="177"/>
      <c r="AB379" s="177"/>
      <c r="AC379" s="177"/>
      <c r="AD379" s="177"/>
      <c r="AE379" s="177"/>
      <c r="AF379" s="177"/>
      <c r="AG379" s="177"/>
      <c r="AH379" s="177"/>
      <c r="AI379" s="177"/>
      <c r="AJ379" s="177"/>
      <c r="AK379" s="177"/>
      <c r="AL379" s="177"/>
      <c r="AM379" s="177"/>
      <c r="AN379" s="177"/>
      <c r="AO379" s="177"/>
      <c r="AP379" s="177"/>
      <c r="AQ379" s="177"/>
      <c r="AR379" s="177"/>
      <c r="AS379" s="177"/>
      <c r="AT379" s="177"/>
      <c r="AU379" s="177"/>
      <c r="AV379" s="177"/>
      <c r="AW379" s="177"/>
      <c r="AX379" s="177"/>
      <c r="AY379" s="177"/>
      <c r="AZ379" s="87"/>
      <c r="BA379" s="87"/>
      <c r="BB379" s="87"/>
      <c r="BC379" s="87"/>
      <c r="BD379" s="87"/>
    </row>
    <row r="380" spans="1:64" customHeight="1" ht="12.75" hidden="true">
      <c r="A380" s="238"/>
      <c r="B380" s="238"/>
      <c r="C380" s="238" t="b">
        <f>IF(D380&gt;D379,D380,FALSE)</f>
        <v/>
      </c>
      <c r="D380" s="238">
        <f>D379+E380</f>
        <v>29</v>
      </c>
      <c r="E380" s="238">
        <f>IF(H380="X",1,0)</f>
        <v>0</v>
      </c>
      <c r="F380" s="88">
        <v>47</v>
      </c>
      <c r="G380" s="88">
        <f>FRESH.PRODUCE!C458</f>
        <v>6</v>
      </c>
      <c r="H380" s="88">
        <f>FRESH.PRODUCE!D458</f>
        <v/>
      </c>
      <c r="I380" s="91" t="s">
        <v>25</v>
      </c>
      <c r="J380" s="761" t="str">
        <f>FRESH.PRODUCE!F456</f>
        <v>ASSISTANT DEPARTMENT MANAGER/#2</v>
      </c>
      <c r="K380" s="240">
        <f>FRESH.PRODUCE!G456</f>
        <v/>
      </c>
      <c r="L380" s="86" t="str">
        <f>IF(AND(K380=F380, K380=D380, K380=C380), "", "x")</f>
        <v>x</v>
      </c>
      <c r="M380" s="177"/>
      <c r="N380" s="177"/>
      <c r="O380" s="177"/>
      <c r="P380" s="177"/>
      <c r="Q380" s="177"/>
      <c r="R380" s="177"/>
      <c r="S380" s="177"/>
      <c r="T380" s="177"/>
      <c r="U380" s="177"/>
      <c r="V380" s="177"/>
      <c r="W380" s="177"/>
      <c r="X380" s="177"/>
      <c r="Y380" s="177"/>
      <c r="Z380" s="177"/>
      <c r="AA380" s="177"/>
      <c r="AB380" s="177"/>
      <c r="AC380" s="177"/>
      <c r="AD380" s="177"/>
      <c r="AE380" s="177"/>
      <c r="AF380" s="177"/>
      <c r="AG380" s="177"/>
      <c r="AH380" s="177"/>
      <c r="AI380" s="177"/>
      <c r="AJ380" s="177"/>
      <c r="AK380" s="177"/>
      <c r="AL380" s="177"/>
      <c r="AM380" s="177"/>
      <c r="AN380" s="177"/>
      <c r="AO380" s="177"/>
      <c r="AP380" s="177"/>
      <c r="AQ380" s="177"/>
      <c r="AR380" s="177"/>
      <c r="AS380" s="177"/>
      <c r="AT380" s="177"/>
      <c r="AU380" s="177"/>
      <c r="AV380" s="177"/>
      <c r="AW380" s="177"/>
      <c r="AX380" s="177"/>
      <c r="AY380" s="177"/>
      <c r="AZ380" s="87"/>
      <c r="BA380" s="87"/>
      <c r="BB380" s="87"/>
      <c r="BC380" s="87"/>
      <c r="BD380" s="87"/>
    </row>
    <row r="381" spans="1:64" customHeight="1" ht="12.75" hidden="true">
      <c r="A381" s="238"/>
      <c r="B381" s="238"/>
      <c r="C381" s="238" t="b">
        <f>IF(D381&gt;D380,D381,FALSE)</f>
        <v/>
      </c>
      <c r="D381" s="238">
        <f>D380+E381</f>
        <v>29</v>
      </c>
      <c r="E381" s="238">
        <f>IF(H381="X",1,0)</f>
        <v>0</v>
      </c>
      <c r="F381" s="88">
        <v>48</v>
      </c>
      <c r="G381" s="88">
        <f>FRESH.PRODUCE!C462</f>
        <v>20</v>
      </c>
      <c r="H381" s="88">
        <f>FRESH.PRODUCE!D462</f>
        <v/>
      </c>
      <c r="I381" s="91" t="s">
        <v>25</v>
      </c>
      <c r="J381" s="761" t="str">
        <f>FRESH.PRODUCE!F459</f>
        <v>10 FOOT RULE</v>
      </c>
      <c r="K381" s="240">
        <f>FRESH.PRODUCE!G459</f>
        <v/>
      </c>
      <c r="L381" s="86" t="str">
        <f>IF(AND(K381=F381, K381=D381, K381=C381), "", "x")</f>
        <v>x</v>
      </c>
      <c r="M381" s="177"/>
      <c r="N381" s="177"/>
      <c r="O381" s="177"/>
      <c r="P381" s="177"/>
      <c r="Q381" s="177"/>
      <c r="R381" s="177"/>
      <c r="S381" s="177"/>
      <c r="T381" s="177"/>
      <c r="U381" s="177"/>
      <c r="V381" s="177"/>
      <c r="W381" s="177"/>
      <c r="X381" s="177"/>
      <c r="Y381" s="177"/>
      <c r="Z381" s="177"/>
      <c r="AA381" s="177"/>
      <c r="AB381" s="177"/>
      <c r="AC381" s="177"/>
      <c r="AD381" s="177"/>
      <c r="AE381" s="177"/>
      <c r="AF381" s="177"/>
      <c r="AG381" s="177"/>
      <c r="AH381" s="177"/>
      <c r="AI381" s="177"/>
      <c r="AJ381" s="177"/>
      <c r="AK381" s="177"/>
      <c r="AL381" s="177"/>
      <c r="AM381" s="177"/>
      <c r="AN381" s="177"/>
      <c r="AO381" s="177"/>
      <c r="AP381" s="177"/>
      <c r="AQ381" s="177"/>
      <c r="AR381" s="177"/>
      <c r="AS381" s="177"/>
      <c r="AT381" s="177"/>
      <c r="AU381" s="177"/>
      <c r="AV381" s="177"/>
      <c r="AW381" s="177"/>
      <c r="AX381" s="177"/>
      <c r="AY381" s="177"/>
      <c r="AZ381" s="87"/>
      <c r="BA381" s="87"/>
      <c r="BB381" s="87"/>
      <c r="BC381" s="87"/>
      <c r="BD381" s="87"/>
    </row>
    <row r="382" spans="1:64" customHeight="1" ht="12.75" hidden="true">
      <c r="A382" s="238"/>
      <c r="B382" s="238"/>
      <c r="C382" s="238" t="b">
        <f>IF(D382&gt;D381,D382,FALSE)</f>
        <v/>
      </c>
      <c r="D382" s="238">
        <f>D381+E382</f>
        <v>29</v>
      </c>
      <c r="E382" s="238">
        <f>IF(H382="X",1,0)</f>
        <v>0</v>
      </c>
      <c r="F382" s="88">
        <v>49</v>
      </c>
      <c r="G382" s="88">
        <f>FRESH.PRODUCE!C470</f>
        <v>15</v>
      </c>
      <c r="H382" s="88">
        <f>FRESH.PRODUCE!D470</f>
        <v/>
      </c>
      <c r="I382" s="91" t="s">
        <v>25</v>
      </c>
      <c r="J382" s="761" t="str">
        <f>FRESH.PRODUCE!F463</f>
        <v>FIRST RECEIVED REPORT</v>
      </c>
      <c r="K382" s="240">
        <f>FRESH.PRODUCE!G463</f>
        <v/>
      </c>
      <c r="L382" s="86" t="str">
        <f>IF(AND(K382=F382, K382=D382, K382=C382), "", "x")</f>
        <v>x</v>
      </c>
      <c r="M382" s="177"/>
      <c r="N382" s="177"/>
      <c r="O382" s="177"/>
      <c r="P382" s="177"/>
      <c r="Q382" s="177"/>
      <c r="R382" s="177"/>
      <c r="S382" s="177"/>
      <c r="T382" s="177"/>
      <c r="U382" s="177"/>
      <c r="V382" s="177"/>
      <c r="W382" s="177"/>
      <c r="X382" s="177"/>
      <c r="Y382" s="177"/>
      <c r="Z382" s="177"/>
      <c r="AA382" s="177"/>
      <c r="AB382" s="177"/>
      <c r="AC382" s="177"/>
      <c r="AD382" s="177"/>
      <c r="AE382" s="177"/>
      <c r="AF382" s="177"/>
      <c r="AG382" s="177"/>
      <c r="AH382" s="177"/>
      <c r="AI382" s="177"/>
      <c r="AJ382" s="177"/>
      <c r="AK382" s="177"/>
      <c r="AL382" s="177"/>
      <c r="AM382" s="177"/>
      <c r="AN382" s="177"/>
      <c r="AO382" s="177"/>
      <c r="AP382" s="177"/>
      <c r="AQ382" s="177"/>
      <c r="AR382" s="177"/>
      <c r="AS382" s="177"/>
      <c r="AT382" s="177"/>
      <c r="AU382" s="177"/>
      <c r="AV382" s="177"/>
      <c r="AW382" s="177"/>
      <c r="AX382" s="177"/>
      <c r="AY382" s="177"/>
      <c r="AZ382" s="87"/>
      <c r="BA382" s="87"/>
      <c r="BB382" s="87"/>
      <c r="BC382" s="87"/>
      <c r="BD382" s="87"/>
    </row>
    <row r="383" spans="1:64" customHeight="1" ht="12.75" hidden="true">
      <c r="A383" s="238"/>
      <c r="B383" s="238"/>
      <c r="C383" s="238" t="b">
        <f>IF(D383&gt;D382,D383,FALSE)</f>
        <v/>
      </c>
      <c r="D383" s="238">
        <f>D382+E383</f>
        <v>29</v>
      </c>
      <c r="E383" s="238">
        <f>IF(H383="X",1,0)</f>
        <v>0</v>
      </c>
      <c r="F383" s="88">
        <v>1</v>
      </c>
      <c r="G383" s="88">
        <f>RECEIVING!C17</f>
        <v>10</v>
      </c>
      <c r="H383" s="88">
        <f>RECEIVING!D17</f>
        <v/>
      </c>
      <c r="I383" s="91" t="s">
        <v>26</v>
      </c>
      <c r="J383" s="761" t="str">
        <f>RECEIVING!F10</f>
        <v>RECEIVING DOOR SECURITY</v>
      </c>
      <c r="K383" s="240">
        <f>RECEIVING!G10</f>
        <v/>
      </c>
      <c r="L383" s="86" t="str">
        <f>IF(AND(K383=F383, K383=D383, K383=C383), "", "x")</f>
        <v>x</v>
      </c>
      <c r="M383" s="177"/>
      <c r="N383" s="177"/>
      <c r="O383" s="177"/>
      <c r="P383" s="177"/>
      <c r="Q383" s="177"/>
      <c r="R383" s="177"/>
      <c r="S383" s="177"/>
      <c r="T383" s="177"/>
      <c r="U383" s="177"/>
      <c r="V383" s="177"/>
      <c r="W383" s="177"/>
      <c r="X383" s="177"/>
      <c r="Y383" s="177"/>
      <c r="Z383" s="177"/>
      <c r="AA383" s="177"/>
      <c r="AB383" s="177"/>
      <c r="AC383" s="177"/>
      <c r="AD383" s="177"/>
      <c r="AE383" s="177"/>
      <c r="AF383" s="177"/>
      <c r="AG383" s="177"/>
      <c r="AH383" s="177"/>
      <c r="AI383" s="177"/>
      <c r="AJ383" s="177"/>
      <c r="AK383" s="177"/>
      <c r="AL383" s="177"/>
      <c r="AM383" s="177"/>
      <c r="AN383" s="177"/>
      <c r="AO383" s="177"/>
      <c r="AP383" s="177"/>
      <c r="AQ383" s="177"/>
      <c r="AR383" s="177"/>
      <c r="AS383" s="177"/>
      <c r="AT383" s="177"/>
      <c r="AU383" s="177"/>
      <c r="AV383" s="177"/>
      <c r="AW383" s="177"/>
      <c r="AX383" s="177"/>
      <c r="AY383" s="177"/>
      <c r="AZ383" s="87"/>
      <c r="BA383" s="87"/>
      <c r="BB383" s="87"/>
      <c r="BC383" s="87"/>
      <c r="BD383" s="87"/>
    </row>
    <row r="384" spans="1:64" customHeight="1" ht="12.75" hidden="true">
      <c r="A384" s="238"/>
      <c r="B384" s="238"/>
      <c r="C384" s="238" t="b">
        <f>IF(D384&gt;D383,D384,FALSE)</f>
        <v/>
      </c>
      <c r="D384" s="238">
        <f>D383+E384</f>
        <v>29</v>
      </c>
      <c r="E384" s="238">
        <f>IF(H384="X",1,0)</f>
        <v>0</v>
      </c>
      <c r="F384" s="88">
        <v>2</v>
      </c>
      <c r="G384" s="88">
        <f>RECEIVING!C23</f>
        <v>25</v>
      </c>
      <c r="H384" s="88">
        <f>RECEIVING!D23</f>
        <v/>
      </c>
      <c r="I384" s="91" t="s">
        <v>26</v>
      </c>
      <c r="J384" s="761" t="str">
        <f>RECEIVING!F18</f>
        <v>TRASH COMPACTOR</v>
      </c>
      <c r="K384" s="240">
        <f>RECEIVING!G18</f>
        <v/>
      </c>
      <c r="L384" s="86" t="str">
        <f>IF(AND(K384=F384, K384=D384, K384=C384), "", "x")</f>
        <v>x</v>
      </c>
      <c r="M384" s="177"/>
      <c r="N384" s="177"/>
      <c r="O384" s="177"/>
      <c r="P384" s="177"/>
      <c r="Q384" s="177"/>
      <c r="R384" s="177"/>
      <c r="S384" s="177"/>
      <c r="T384" s="177"/>
      <c r="U384" s="177"/>
      <c r="V384" s="177"/>
      <c r="W384" s="177"/>
      <c r="X384" s="177"/>
      <c r="Y384" s="177"/>
      <c r="Z384" s="177"/>
      <c r="AA384" s="177"/>
      <c r="AB384" s="177"/>
      <c r="AC384" s="177"/>
      <c r="AD384" s="177"/>
      <c r="AE384" s="177"/>
      <c r="AF384" s="177"/>
      <c r="AG384" s="177"/>
      <c r="AH384" s="177"/>
      <c r="AI384" s="177"/>
      <c r="AJ384" s="177"/>
      <c r="AK384" s="177"/>
      <c r="AL384" s="177"/>
      <c r="AM384" s="177"/>
      <c r="AN384" s="177"/>
      <c r="AO384" s="177"/>
      <c r="AP384" s="177"/>
      <c r="AQ384" s="177"/>
      <c r="AR384" s="177"/>
      <c r="AS384" s="177"/>
      <c r="AT384" s="177"/>
      <c r="AU384" s="177"/>
      <c r="AV384" s="177"/>
      <c r="AW384" s="177"/>
      <c r="AX384" s="177"/>
      <c r="AY384" s="177"/>
      <c r="AZ384" s="87"/>
      <c r="BA384" s="87"/>
      <c r="BB384" s="87"/>
      <c r="BC384" s="87"/>
      <c r="BD384" s="87"/>
    </row>
    <row r="385" spans="1:64" customHeight="1" ht="12.75" hidden="true">
      <c r="A385" s="238"/>
      <c r="B385" s="238"/>
      <c r="C385" s="238" t="b">
        <f>IF(D385&gt;D384,D385,FALSE)</f>
        <v/>
      </c>
      <c r="D385" s="238">
        <f>D384+E385</f>
        <v>29</v>
      </c>
      <c r="E385" s="238">
        <f>IF(H385="X",1,0)</f>
        <v>0</v>
      </c>
      <c r="F385" s="88">
        <v>3</v>
      </c>
      <c r="G385" s="88">
        <f>RECEIVING!C26</f>
        <v>10</v>
      </c>
      <c r="H385" s="88">
        <f>RECEIVING!D26</f>
        <v/>
      </c>
      <c r="I385" s="91" t="s">
        <v>26</v>
      </c>
      <c r="J385" s="761" t="str">
        <f>RECEIVING!F24</f>
        <v>DRIVER'S LOG</v>
      </c>
      <c r="K385" s="240">
        <f>RECEIVING!G24</f>
        <v/>
      </c>
      <c r="L385" s="86" t="str">
        <f>IF(AND(K385=F385, K385=D385, K385=C385), "", "x")</f>
        <v>x</v>
      </c>
      <c r="M385" s="177"/>
      <c r="N385" s="177"/>
      <c r="O385" s="177"/>
      <c r="P385" s="177"/>
      <c r="Q385" s="177"/>
      <c r="R385" s="177"/>
      <c r="S385" s="177"/>
      <c r="T385" s="177"/>
      <c r="U385" s="177"/>
      <c r="V385" s="177"/>
      <c r="W385" s="177"/>
      <c r="X385" s="177"/>
      <c r="Y385" s="177"/>
      <c r="Z385" s="177"/>
      <c r="AA385" s="177"/>
      <c r="AB385" s="177"/>
      <c r="AC385" s="177"/>
      <c r="AD385" s="177"/>
      <c r="AE385" s="177"/>
      <c r="AF385" s="177"/>
      <c r="AG385" s="177"/>
      <c r="AH385" s="177"/>
      <c r="AI385" s="177"/>
      <c r="AJ385" s="177"/>
      <c r="AK385" s="177"/>
      <c r="AL385" s="177"/>
      <c r="AM385" s="177"/>
      <c r="AN385" s="177"/>
      <c r="AO385" s="177"/>
      <c r="AP385" s="177"/>
      <c r="AQ385" s="177"/>
      <c r="AR385" s="177"/>
      <c r="AS385" s="177"/>
      <c r="AT385" s="177"/>
      <c r="AU385" s="177"/>
      <c r="AV385" s="177"/>
      <c r="AW385" s="177"/>
      <c r="AX385" s="177"/>
      <c r="AY385" s="177"/>
      <c r="AZ385" s="87"/>
      <c r="BA385" s="87"/>
      <c r="BB385" s="87"/>
      <c r="BC385" s="87"/>
      <c r="BD385" s="87"/>
    </row>
    <row r="386" spans="1:64" customHeight="1" ht="12.75" hidden="true">
      <c r="A386" s="238"/>
      <c r="B386" s="238"/>
      <c r="C386" s="238" t="b">
        <f>IF(D386&gt;D385,D386,FALSE)</f>
        <v/>
      </c>
      <c r="D386" s="238">
        <f>D385+E386</f>
        <v>29</v>
      </c>
      <c r="E386" s="238">
        <f>IF(H386="X",1,0)</f>
        <v>0</v>
      </c>
      <c r="F386" s="88">
        <v>4</v>
      </c>
      <c r="G386" s="88">
        <f>RECEIVING!C31</f>
        <v>50</v>
      </c>
      <c r="H386" s="88">
        <f>RECEIVING!D31</f>
        <v/>
      </c>
      <c r="I386" s="91" t="s">
        <v>26</v>
      </c>
      <c r="J386" s="761" t="str">
        <f>RECEIVING!F27</f>
        <v>RECEIPTS CONTROL</v>
      </c>
      <c r="K386" s="240">
        <f>RECEIVING!G27</f>
        <v/>
      </c>
      <c r="L386" s="86" t="str">
        <f>IF(AND(K386=F386, K386=D386, K386=C386), "", "x")</f>
        <v>x</v>
      </c>
      <c r="M386" s="177"/>
      <c r="N386" s="177"/>
      <c r="O386" s="177"/>
      <c r="P386" s="177"/>
      <c r="Q386" s="177"/>
      <c r="R386" s="177"/>
      <c r="S386" s="177"/>
      <c r="T386" s="177"/>
      <c r="U386" s="177"/>
      <c r="V386" s="177"/>
      <c r="W386" s="177"/>
      <c r="X386" s="177"/>
      <c r="Y386" s="177"/>
      <c r="Z386" s="177"/>
      <c r="AA386" s="177"/>
      <c r="AB386" s="177"/>
      <c r="AC386" s="177"/>
      <c r="AD386" s="177"/>
      <c r="AE386" s="177"/>
      <c r="AF386" s="177"/>
      <c r="AG386" s="177"/>
      <c r="AH386" s="177"/>
      <c r="AI386" s="177"/>
      <c r="AJ386" s="177"/>
      <c r="AK386" s="177"/>
      <c r="AL386" s="177"/>
      <c r="AM386" s="177"/>
      <c r="AN386" s="177"/>
      <c r="AO386" s="177"/>
      <c r="AP386" s="177"/>
      <c r="AQ386" s="177"/>
      <c r="AR386" s="177"/>
      <c r="AS386" s="177"/>
      <c r="AT386" s="177"/>
      <c r="AU386" s="177"/>
      <c r="AV386" s="177"/>
      <c r="AW386" s="177"/>
      <c r="AX386" s="177"/>
      <c r="AY386" s="177"/>
      <c r="AZ386" s="87"/>
      <c r="BA386" s="87"/>
      <c r="BB386" s="87"/>
      <c r="BC386" s="87"/>
      <c r="BD386" s="87"/>
    </row>
    <row r="387" spans="1:64" customHeight="1" ht="12.75" hidden="true">
      <c r="A387" s="238"/>
      <c r="B387" s="238"/>
      <c r="C387" s="238" t="b">
        <f>IF(D387&gt;D386,D387,FALSE)</f>
        <v/>
      </c>
      <c r="D387" s="238">
        <f>D386+E387</f>
        <v>29</v>
      </c>
      <c r="E387" s="238">
        <f>IF(H387="X",1,0)</f>
        <v>0</v>
      </c>
      <c r="F387" s="88">
        <v>5</v>
      </c>
      <c r="G387" s="88">
        <f>RECEIVING!C45</f>
        <v>8</v>
      </c>
      <c r="H387" s="88">
        <f>RECEIVING!D45</f>
        <v/>
      </c>
      <c r="I387" s="91" t="s">
        <v>26</v>
      </c>
      <c r="J387" s="761" t="str">
        <f>RECEIVING!F32</f>
        <v>INCOMING DELIVERIES (check all POs for 2 random days since last audit)</v>
      </c>
      <c r="K387" s="240">
        <f>RECEIVING!G32</f>
        <v/>
      </c>
      <c r="L387" s="86" t="str">
        <f>IF(AND(K387=F387, K387=D387, K387=C387), "", "x")</f>
        <v>x</v>
      </c>
      <c r="M387" s="177"/>
      <c r="N387" s="177"/>
      <c r="O387" s="177"/>
      <c r="P387" s="177"/>
      <c r="Q387" s="177"/>
      <c r="R387" s="177"/>
      <c r="S387" s="177"/>
      <c r="T387" s="177"/>
      <c r="U387" s="177"/>
      <c r="V387" s="177"/>
      <c r="W387" s="177"/>
      <c r="X387" s="177"/>
      <c r="Y387" s="177"/>
      <c r="Z387" s="177"/>
      <c r="AA387" s="177"/>
      <c r="AB387" s="177"/>
      <c r="AC387" s="177"/>
      <c r="AD387" s="177"/>
      <c r="AE387" s="177"/>
      <c r="AF387" s="177"/>
      <c r="AG387" s="177"/>
      <c r="AH387" s="177"/>
      <c r="AI387" s="177"/>
      <c r="AJ387" s="177"/>
      <c r="AK387" s="177"/>
      <c r="AL387" s="177"/>
      <c r="AM387" s="177"/>
      <c r="AN387" s="177"/>
      <c r="AO387" s="177"/>
      <c r="AP387" s="177"/>
      <c r="AQ387" s="177"/>
      <c r="AR387" s="177"/>
      <c r="AS387" s="177"/>
      <c r="AT387" s="177"/>
      <c r="AU387" s="177"/>
      <c r="AV387" s="177"/>
      <c r="AW387" s="177"/>
      <c r="AX387" s="177"/>
      <c r="AY387" s="177"/>
      <c r="AZ387" s="87"/>
      <c r="BA387" s="87"/>
      <c r="BB387" s="87"/>
      <c r="BC387" s="87"/>
      <c r="BD387" s="87"/>
    </row>
    <row r="388" spans="1:64" customHeight="1" ht="12.75" hidden="true">
      <c r="A388" s="238"/>
      <c r="B388" s="238"/>
      <c r="C388" s="238" t="b">
        <f>IF(D388&gt;D387,D388,FALSE)</f>
        <v/>
      </c>
      <c r="D388" s="238">
        <f>D387+E388</f>
        <v>29</v>
      </c>
      <c r="E388" s="238">
        <f>IF(H388="X",1,0)</f>
        <v>0</v>
      </c>
      <c r="F388" s="88">
        <v>6</v>
      </c>
      <c r="G388" s="88">
        <f>RECEIVING!C50</f>
        <v>6</v>
      </c>
      <c r="H388" s="88">
        <f>RECEIVING!D50</f>
        <v/>
      </c>
      <c r="I388" s="91" t="s">
        <v>26</v>
      </c>
      <c r="J388" s="761" t="str">
        <f>RECEIVING!F46</f>
        <v>OUTGOING DELIVERIES INC. IBTS</v>
      </c>
      <c r="K388" s="240">
        <f>RECEIVING!G46</f>
        <v/>
      </c>
      <c r="L388" s="86" t="str">
        <f>IF(AND(K388=F388, K388=D388, K388=C388), "", "x")</f>
        <v>x</v>
      </c>
      <c r="M388" s="177"/>
      <c r="N388" s="177"/>
      <c r="O388" s="177"/>
      <c r="P388" s="177"/>
      <c r="Q388" s="177"/>
      <c r="R388" s="177"/>
      <c r="S388" s="177"/>
      <c r="T388" s="177"/>
      <c r="U388" s="177"/>
      <c r="V388" s="177"/>
      <c r="W388" s="177"/>
      <c r="X388" s="177"/>
      <c r="Y388" s="177"/>
      <c r="Z388" s="177"/>
      <c r="AA388" s="177"/>
      <c r="AB388" s="177"/>
      <c r="AC388" s="177"/>
      <c r="AD388" s="177"/>
      <c r="AE388" s="177"/>
      <c r="AF388" s="177"/>
      <c r="AG388" s="177"/>
      <c r="AH388" s="177"/>
      <c r="AI388" s="177"/>
      <c r="AJ388" s="177"/>
      <c r="AK388" s="177"/>
      <c r="AL388" s="177"/>
      <c r="AM388" s="177"/>
      <c r="AN388" s="177"/>
      <c r="AO388" s="177"/>
      <c r="AP388" s="177"/>
      <c r="AQ388" s="177"/>
      <c r="AR388" s="177"/>
      <c r="AS388" s="177"/>
      <c r="AT388" s="177"/>
      <c r="AU388" s="177"/>
      <c r="AV388" s="177"/>
      <c r="AW388" s="177"/>
      <c r="AX388" s="177"/>
      <c r="AY388" s="177"/>
      <c r="AZ388" s="87"/>
      <c r="BA388" s="87"/>
      <c r="BB388" s="87"/>
      <c r="BC388" s="87"/>
      <c r="BD388" s="87"/>
    </row>
    <row r="389" spans="1:64" customHeight="1" ht="12.75" hidden="true">
      <c r="A389" s="238"/>
      <c r="B389" s="238"/>
      <c r="C389" s="238" t="b">
        <f>IF(D389&gt;D388,D389,FALSE)</f>
        <v/>
      </c>
      <c r="D389" s="238">
        <f>D388+E389</f>
        <v>29</v>
      </c>
      <c r="E389" s="238">
        <f>IF(H389="X",1,0)</f>
        <v>0</v>
      </c>
      <c r="F389" s="88">
        <v>7</v>
      </c>
      <c r="G389" s="88">
        <f>RECEIVING!C56</f>
        <v>20</v>
      </c>
      <c r="H389" s="88">
        <f>RECEIVING!D56</f>
        <v/>
      </c>
      <c r="I389" s="91" t="s">
        <v>26</v>
      </c>
      <c r="J389" s="761" t="str">
        <f>RECEIVING!F51</f>
        <v>UPS/FEDEX DELIVERIES.</v>
      </c>
      <c r="K389" s="240">
        <f>RECEIVING!G51</f>
        <v/>
      </c>
      <c r="L389" s="86" t="str">
        <f>IF(AND(K389=F389, K389=D389, K389=C389), "", "x")</f>
        <v>x</v>
      </c>
      <c r="M389" s="177"/>
      <c r="N389" s="177"/>
      <c r="O389" s="177"/>
      <c r="P389" s="177"/>
      <c r="Q389" s="177"/>
      <c r="R389" s="177"/>
      <c r="S389" s="177"/>
      <c r="T389" s="177"/>
      <c r="U389" s="177"/>
      <c r="V389" s="177"/>
      <c r="W389" s="177"/>
      <c r="X389" s="177"/>
      <c r="Y389" s="177"/>
      <c r="Z389" s="177"/>
      <c r="AA389" s="177"/>
      <c r="AB389" s="177"/>
      <c r="AC389" s="177"/>
      <c r="AD389" s="177"/>
      <c r="AE389" s="177"/>
      <c r="AF389" s="177"/>
      <c r="AG389" s="177"/>
      <c r="AH389" s="177"/>
      <c r="AI389" s="177"/>
      <c r="AJ389" s="177"/>
      <c r="AK389" s="177"/>
      <c r="AL389" s="177"/>
      <c r="AM389" s="177"/>
      <c r="AN389" s="177"/>
      <c r="AO389" s="177"/>
      <c r="AP389" s="177"/>
      <c r="AQ389" s="177"/>
      <c r="AR389" s="177"/>
      <c r="AS389" s="177"/>
      <c r="AT389" s="177"/>
      <c r="AU389" s="177"/>
      <c r="AV389" s="177"/>
      <c r="AW389" s="177"/>
      <c r="AX389" s="177"/>
      <c r="AY389" s="177"/>
      <c r="AZ389" s="87"/>
      <c r="BA389" s="87"/>
      <c r="BB389" s="87"/>
      <c r="BC389" s="87"/>
      <c r="BD389" s="87"/>
    </row>
    <row r="390" spans="1:64" customHeight="1" ht="12.75" hidden="true">
      <c r="A390" s="238"/>
      <c r="B390" s="238"/>
      <c r="C390" s="238" t="b">
        <f>IF(D390&gt;D389,D390,FALSE)</f>
        <v/>
      </c>
      <c r="D390" s="238">
        <f>D389+E390</f>
        <v>29</v>
      </c>
      <c r="E390" s="238">
        <f>IF(H390="X",1,0)</f>
        <v>0</v>
      </c>
      <c r="F390" s="88">
        <v>8</v>
      </c>
      <c r="G390" s="88">
        <f>RECEIVING!C72</f>
        <v>6</v>
      </c>
      <c r="H390" s="88">
        <f>RECEIVING!D72</f>
        <v/>
      </c>
      <c r="I390" s="91" t="s">
        <v>26</v>
      </c>
      <c r="J390" s="761" t="str">
        <f>RECEIVING!F59</f>
        <v>RECEIVING STAMP (review all POs for 2 random days, both should include TTRs)</v>
      </c>
      <c r="K390" s="240">
        <f>RECEIVING!G59</f>
        <v/>
      </c>
      <c r="L390" s="86" t="str">
        <f>IF(AND(K390=F390, K390=D390, K390=C390), "", "x")</f>
        <v>x</v>
      </c>
      <c r="M390" s="177"/>
      <c r="N390" s="177"/>
      <c r="O390" s="177"/>
      <c r="P390" s="177"/>
      <c r="Q390" s="177"/>
      <c r="R390" s="177"/>
      <c r="S390" s="177"/>
      <c r="T390" s="177"/>
      <c r="U390" s="177"/>
      <c r="V390" s="177"/>
      <c r="W390" s="177"/>
      <c r="X390" s="177"/>
      <c r="Y390" s="177"/>
      <c r="Z390" s="177"/>
      <c r="AA390" s="177"/>
      <c r="AB390" s="177"/>
      <c r="AC390" s="177"/>
      <c r="AD390" s="177"/>
      <c r="AE390" s="177"/>
      <c r="AF390" s="177"/>
      <c r="AG390" s="177"/>
      <c r="AH390" s="177"/>
      <c r="AI390" s="177"/>
      <c r="AJ390" s="177"/>
      <c r="AK390" s="177"/>
      <c r="AL390" s="177"/>
      <c r="AM390" s="177"/>
      <c r="AN390" s="177"/>
      <c r="AO390" s="177"/>
      <c r="AP390" s="177"/>
      <c r="AQ390" s="177"/>
      <c r="AR390" s="177"/>
      <c r="AS390" s="177"/>
      <c r="AT390" s="177"/>
      <c r="AU390" s="177"/>
      <c r="AV390" s="177"/>
      <c r="AW390" s="177"/>
      <c r="AX390" s="177"/>
      <c r="AY390" s="177"/>
      <c r="AZ390" s="87"/>
      <c r="BA390" s="87"/>
      <c r="BB390" s="87"/>
      <c r="BC390" s="87"/>
      <c r="BD390" s="87"/>
    </row>
    <row r="391" spans="1:64" customHeight="1" ht="12.75" hidden="true">
      <c r="A391" s="238"/>
      <c r="B391" s="238"/>
      <c r="C391" s="238" t="b">
        <f>IF(D391&gt;D390,D391,FALSE)</f>
        <v/>
      </c>
      <c r="D391" s="238">
        <f>D390+E391</f>
        <v>29</v>
      </c>
      <c r="E391" s="238">
        <f>IF(H391="X",1,0)</f>
        <v>0</v>
      </c>
      <c r="F391" s="88">
        <v>9</v>
      </c>
      <c r="G391" s="88">
        <f>RECEIVING!C78</f>
        <v>20</v>
      </c>
      <c r="H391" s="88">
        <f>RECEIVING!D78</f>
        <v/>
      </c>
      <c r="I391" s="91" t="s">
        <v>26</v>
      </c>
      <c r="J391" s="761" t="str">
        <f>RECEIVING!F73</f>
        <v>RANDOM WEIGHT VERIFICATION (review 2 random weight POs)</v>
      </c>
      <c r="K391" s="240">
        <f>RECEIVING!G73</f>
        <v/>
      </c>
      <c r="L391" s="86" t="str">
        <f>IF(AND(K391=F391, K391=D391, K391=C391), "", "x")</f>
        <v>x</v>
      </c>
      <c r="M391" s="177"/>
      <c r="N391" s="177"/>
      <c r="O391" s="177"/>
      <c r="P391" s="177"/>
      <c r="Q391" s="177"/>
      <c r="R391" s="177"/>
      <c r="S391" s="177"/>
      <c r="T391" s="177"/>
      <c r="U391" s="177"/>
      <c r="V391" s="177"/>
      <c r="W391" s="177"/>
      <c r="X391" s="177"/>
      <c r="Y391" s="177"/>
      <c r="Z391" s="177"/>
      <c r="AA391" s="177"/>
      <c r="AB391" s="177"/>
      <c r="AC391" s="177"/>
      <c r="AD391" s="177"/>
      <c r="AE391" s="177"/>
      <c r="AF391" s="177"/>
      <c r="AG391" s="177"/>
      <c r="AH391" s="177"/>
      <c r="AI391" s="177"/>
      <c r="AJ391" s="177"/>
      <c r="AK391" s="177"/>
      <c r="AL391" s="177"/>
      <c r="AM391" s="177"/>
      <c r="AN391" s="177"/>
      <c r="AO391" s="177"/>
      <c r="AP391" s="177"/>
      <c r="AQ391" s="177"/>
      <c r="AR391" s="177"/>
      <c r="AS391" s="177"/>
      <c r="AT391" s="177"/>
      <c r="AU391" s="177"/>
      <c r="AV391" s="177"/>
      <c r="AW391" s="177"/>
      <c r="AX391" s="177"/>
      <c r="AY391" s="177"/>
      <c r="AZ391" s="87"/>
      <c r="BA391" s="87"/>
      <c r="BB391" s="87"/>
      <c r="BC391" s="87"/>
      <c r="BD391" s="87"/>
    </row>
    <row r="392" spans="1:64" customHeight="1" ht="12.75" hidden="true">
      <c r="A392" s="238"/>
      <c r="B392" s="238"/>
      <c r="C392" s="238" t="b">
        <f>IF(D392&gt;D391,D392,FALSE)</f>
        <v/>
      </c>
      <c r="D392" s="238">
        <f>D391+E392</f>
        <v>29</v>
      </c>
      <c r="E392" s="238">
        <f>IF(H392="X",1,0)</f>
        <v>0</v>
      </c>
      <c r="F392" s="88">
        <v>10</v>
      </c>
      <c r="G392" s="88">
        <f>RECEIVING!C91</f>
        <v>6</v>
      </c>
      <c r="H392" s="88">
        <f>RECEIVING!D91</f>
        <v/>
      </c>
      <c r="I392" s="91" t="s">
        <v>26</v>
      </c>
      <c r="J392" s="761" t="str">
        <f>RECEIVING!F79</f>
        <v>IBTS (review 2 days)</v>
      </c>
      <c r="K392" s="240">
        <f>RECEIVING!G79</f>
        <v/>
      </c>
      <c r="L392" s="86" t="str">
        <f>IF(AND(K392=F392, K392=D392, K392=C392), "", "x")</f>
        <v>x</v>
      </c>
      <c r="M392" s="177"/>
      <c r="N392" s="177"/>
      <c r="O392" s="177"/>
      <c r="P392" s="177"/>
      <c r="Q392" s="177"/>
      <c r="R392" s="177"/>
      <c r="S392" s="177"/>
      <c r="T392" s="177"/>
      <c r="U392" s="177"/>
      <c r="V392" s="177"/>
      <c r="W392" s="177"/>
      <c r="X392" s="177"/>
      <c r="Y392" s="177"/>
      <c r="Z392" s="177"/>
      <c r="AA392" s="177"/>
      <c r="AB392" s="177"/>
      <c r="AC392" s="177"/>
      <c r="AD392" s="177"/>
      <c r="AE392" s="177"/>
      <c r="AF392" s="177"/>
      <c r="AG392" s="177"/>
      <c r="AH392" s="177"/>
      <c r="AI392" s="177"/>
      <c r="AJ392" s="177"/>
      <c r="AK392" s="177"/>
      <c r="AL392" s="177"/>
      <c r="AM392" s="177"/>
      <c r="AN392" s="177"/>
      <c r="AO392" s="177"/>
      <c r="AP392" s="177"/>
      <c r="AQ392" s="177"/>
      <c r="AR392" s="177"/>
      <c r="AS392" s="177"/>
      <c r="AT392" s="177"/>
      <c r="AU392" s="177"/>
      <c r="AV392" s="177"/>
      <c r="AW392" s="177"/>
      <c r="AX392" s="177"/>
      <c r="AY392" s="177"/>
      <c r="AZ392" s="87"/>
      <c r="BA392" s="87"/>
      <c r="BB392" s="87"/>
      <c r="BC392" s="87"/>
      <c r="BD392" s="87"/>
    </row>
    <row r="393" spans="1:64" customHeight="1" ht="12.75" hidden="true">
      <c r="A393" s="238"/>
      <c r="B393" s="238"/>
      <c r="C393" s="238" t="b">
        <f>IF(D393&gt;D392,D393,FALSE)</f>
        <v/>
      </c>
      <c r="D393" s="238">
        <f>D392+E393</f>
        <v>29</v>
      </c>
      <c r="E393" s="238">
        <f>IF(H393="X",1,0)</f>
        <v>0</v>
      </c>
      <c r="F393" s="88">
        <v>11</v>
      </c>
      <c r="G393" s="88">
        <f>RECEIVING!C97</f>
        <v>6</v>
      </c>
      <c r="H393" s="88">
        <f>RECEIVING!D97</f>
        <v/>
      </c>
      <c r="I393" s="91" t="s">
        <v>26</v>
      </c>
      <c r="J393" s="761" t="str">
        <f>RECEIVING!F92</f>
        <v>AVs (review 2 days)</v>
      </c>
      <c r="K393" s="240">
        <f>RECEIVING!G92</f>
        <v/>
      </c>
      <c r="L393" s="86" t="str">
        <f>IF(AND(K393=F393, K393=D393, K393=C393), "", "x")</f>
        <v>x</v>
      </c>
      <c r="M393" s="177"/>
      <c r="N393" s="177"/>
      <c r="O393" s="177"/>
      <c r="P393" s="177"/>
      <c r="Q393" s="177"/>
      <c r="R393" s="177"/>
      <c r="S393" s="177"/>
      <c r="T393" s="177"/>
      <c r="U393" s="177"/>
      <c r="V393" s="177"/>
      <c r="W393" s="177"/>
      <c r="X393" s="177"/>
      <c r="Y393" s="177"/>
      <c r="Z393" s="177"/>
      <c r="AA393" s="177"/>
      <c r="AB393" s="177"/>
      <c r="AC393" s="177"/>
      <c r="AD393" s="177"/>
      <c r="AE393" s="177"/>
      <c r="AF393" s="177"/>
      <c r="AG393" s="177"/>
      <c r="AH393" s="177"/>
      <c r="AI393" s="177"/>
      <c r="AJ393" s="177"/>
      <c r="AK393" s="177"/>
      <c r="AL393" s="177"/>
      <c r="AM393" s="177"/>
      <c r="AN393" s="177"/>
      <c r="AO393" s="177"/>
      <c r="AP393" s="177"/>
      <c r="AQ393" s="177"/>
      <c r="AR393" s="177"/>
      <c r="AS393" s="177"/>
      <c r="AT393" s="177"/>
      <c r="AU393" s="177"/>
      <c r="AV393" s="177"/>
      <c r="AW393" s="177"/>
      <c r="AX393" s="177"/>
      <c r="AY393" s="177"/>
      <c r="AZ393" s="87"/>
      <c r="BA393" s="87"/>
      <c r="BB393" s="87"/>
      <c r="BC393" s="87"/>
      <c r="BD393" s="87"/>
    </row>
    <row r="394" spans="1:64" customHeight="1" ht="12.75" hidden="true">
      <c r="A394" s="238"/>
      <c r="B394" s="238"/>
      <c r="C394" s="238" t="b">
        <f>IF(D394&gt;D393,D394,FALSE)</f>
        <v/>
      </c>
      <c r="D394" s="238">
        <f>D393+E394</f>
        <v>29</v>
      </c>
      <c r="E394" s="238">
        <f>IF(H394="X",1,0)</f>
        <v>0</v>
      </c>
      <c r="F394" s="88">
        <v>12</v>
      </c>
      <c r="G394" s="88">
        <f>RECEIVING!C101</f>
        <v>4</v>
      </c>
      <c r="H394" s="88">
        <f>RECEIVING!D101</f>
        <v/>
      </c>
      <c r="I394" s="91" t="s">
        <v>26</v>
      </c>
      <c r="J394" s="761" t="str">
        <f>RECEIVING!F98</f>
        <v>PAPERWORK RETENTION (review 2 days of receiving books)</v>
      </c>
      <c r="K394" s="240">
        <f>RECEIVING!G98</f>
        <v/>
      </c>
      <c r="L394" s="86" t="str">
        <f>IF(AND(K394=F394, K394=D394, K394=C394), "", "x")</f>
        <v>x</v>
      </c>
      <c r="M394" s="177"/>
      <c r="N394" s="177"/>
      <c r="O394" s="177"/>
      <c r="P394" s="177"/>
      <c r="Q394" s="177"/>
      <c r="R394" s="177"/>
      <c r="S394" s="177"/>
      <c r="T394" s="177"/>
      <c r="U394" s="177"/>
      <c r="V394" s="177"/>
      <c r="W394" s="177"/>
      <c r="X394" s="177"/>
      <c r="Y394" s="177"/>
      <c r="Z394" s="177"/>
      <c r="AA394" s="177"/>
      <c r="AB394" s="177"/>
      <c r="AC394" s="177"/>
      <c r="AD394" s="177"/>
      <c r="AE394" s="177"/>
      <c r="AF394" s="177"/>
      <c r="AG394" s="177"/>
      <c r="AH394" s="177"/>
      <c r="AI394" s="177"/>
      <c r="AJ394" s="177"/>
      <c r="AK394" s="177"/>
      <c r="AL394" s="177"/>
      <c r="AM394" s="177"/>
      <c r="AN394" s="177"/>
      <c r="AO394" s="177"/>
      <c r="AP394" s="177"/>
      <c r="AQ394" s="177"/>
      <c r="AR394" s="177"/>
      <c r="AS394" s="177"/>
      <c r="AT394" s="177"/>
      <c r="AU394" s="177"/>
      <c r="AV394" s="177"/>
      <c r="AW394" s="177"/>
      <c r="AX394" s="177"/>
      <c r="AY394" s="177"/>
      <c r="AZ394" s="87"/>
      <c r="BA394" s="87"/>
      <c r="BB394" s="87"/>
      <c r="BC394" s="87"/>
      <c r="BD394" s="87"/>
    </row>
    <row r="395" spans="1:64" customHeight="1" ht="12.75" hidden="true">
      <c r="A395" s="238"/>
      <c r="B395" s="238"/>
      <c r="C395" s="238" t="b">
        <f>IF(D395&gt;D394,D395,FALSE)</f>
        <v/>
      </c>
      <c r="D395" s="238">
        <f>D394+E395</f>
        <v>29</v>
      </c>
      <c r="E395" s="238">
        <f>IF(H395="X",1,0)</f>
        <v>0</v>
      </c>
      <c r="F395" s="88">
        <v>13</v>
      </c>
      <c r="G395" s="88">
        <f>RECEIVING!C104</f>
        <v>6</v>
      </c>
      <c r="H395" s="88">
        <f>RECEIVING!D104</f>
        <v/>
      </c>
      <c r="I395" s="91" t="s">
        <v>26</v>
      </c>
      <c r="J395" s="761" t="str">
        <f>RECEIVING!F102</f>
        <v>CRT PROCESS - STAMPING (review 2 days of paperwork)</v>
      </c>
      <c r="K395" s="240">
        <f>RECEIVING!G102</f>
        <v/>
      </c>
      <c r="L395" s="86" t="str">
        <f>IF(AND(K395=F395, K395=D395, K395=C395), "", "x")</f>
        <v>x</v>
      </c>
      <c r="M395" s="177"/>
      <c r="N395" s="177"/>
      <c r="O395" s="177"/>
      <c r="P395" s="177"/>
      <c r="Q395" s="177"/>
      <c r="R395" s="177"/>
      <c r="S395" s="177"/>
      <c r="T395" s="177"/>
      <c r="U395" s="177"/>
      <c r="V395" s="177"/>
      <c r="W395" s="177"/>
      <c r="X395" s="177"/>
      <c r="Y395" s="177"/>
      <c r="Z395" s="177"/>
      <c r="AA395" s="177"/>
      <c r="AB395" s="177"/>
      <c r="AC395" s="177"/>
      <c r="AD395" s="177"/>
      <c r="AE395" s="177"/>
      <c r="AF395" s="177"/>
      <c r="AG395" s="177"/>
      <c r="AH395" s="177"/>
      <c r="AI395" s="177"/>
      <c r="AJ395" s="177"/>
      <c r="AK395" s="177"/>
      <c r="AL395" s="177"/>
      <c r="AM395" s="177"/>
      <c r="AN395" s="177"/>
      <c r="AO395" s="177"/>
      <c r="AP395" s="177"/>
      <c r="AQ395" s="177"/>
      <c r="AR395" s="177"/>
      <c r="AS395" s="177"/>
      <c r="AT395" s="177"/>
      <c r="AU395" s="177"/>
      <c r="AV395" s="177"/>
      <c r="AW395" s="177"/>
      <c r="AX395" s="177"/>
      <c r="AY395" s="177"/>
      <c r="AZ395" s="87"/>
      <c r="BA395" s="87"/>
      <c r="BB395" s="87"/>
      <c r="BC395" s="87"/>
      <c r="BD395" s="87"/>
    </row>
    <row r="396" spans="1:64" customHeight="1" ht="12.75" hidden="true">
      <c r="A396" s="238"/>
      <c r="B396" s="238"/>
      <c r="C396" s="238" t="b">
        <f>IF(D396&gt;D395,D396,FALSE)</f>
        <v/>
      </c>
      <c r="D396" s="238">
        <f>D395+E396</f>
        <v>29</v>
      </c>
      <c r="E396" s="238">
        <f>IF(H396="X",1,0)</f>
        <v>0</v>
      </c>
      <c r="F396" s="88">
        <v>14</v>
      </c>
      <c r="G396" s="88">
        <f>RECEIVING!C112</f>
        <v>6</v>
      </c>
      <c r="H396" s="88">
        <f>RECEIVING!D112</f>
        <v/>
      </c>
      <c r="I396" s="91" t="s">
        <v>26</v>
      </c>
      <c r="J396" s="761" t="str">
        <f>RECEIVING!F105</f>
        <v>CRT PROCESS - DATA VERIFICATION (review 2 days of paperwork)</v>
      </c>
      <c r="K396" s="240">
        <f>RECEIVING!G105</f>
        <v/>
      </c>
      <c r="L396" s="86" t="str">
        <f>IF(AND(K396=F396, K396=D396, K396=C396), "", "x")</f>
        <v>x</v>
      </c>
      <c r="M396" s="177"/>
      <c r="N396" s="177"/>
      <c r="O396" s="177"/>
      <c r="P396" s="177"/>
      <c r="Q396" s="177"/>
      <c r="R396" s="177"/>
      <c r="S396" s="177"/>
      <c r="T396" s="177"/>
      <c r="U396" s="177"/>
      <c r="V396" s="177"/>
      <c r="W396" s="177"/>
      <c r="X396" s="177"/>
      <c r="Y396" s="177"/>
      <c r="Z396" s="177"/>
      <c r="AA396" s="177"/>
      <c r="AB396" s="177"/>
      <c r="AC396" s="177"/>
      <c r="AD396" s="177"/>
      <c r="AE396" s="177"/>
      <c r="AF396" s="177"/>
      <c r="AG396" s="177"/>
      <c r="AH396" s="177"/>
      <c r="AI396" s="177"/>
      <c r="AJ396" s="177"/>
      <c r="AK396" s="177"/>
      <c r="AL396" s="177"/>
      <c r="AM396" s="177"/>
      <c r="AN396" s="177"/>
      <c r="AO396" s="177"/>
      <c r="AP396" s="177"/>
      <c r="AQ396" s="177"/>
      <c r="AR396" s="177"/>
      <c r="AS396" s="177"/>
      <c r="AT396" s="177"/>
      <c r="AU396" s="177"/>
      <c r="AV396" s="177"/>
      <c r="AW396" s="177"/>
      <c r="AX396" s="177"/>
      <c r="AY396" s="177"/>
      <c r="AZ396" s="87"/>
      <c r="BA396" s="87"/>
      <c r="BB396" s="87"/>
      <c r="BC396" s="87"/>
      <c r="BD396" s="87"/>
    </row>
    <row r="397" spans="1:64" customHeight="1" ht="12.75" hidden="true">
      <c r="A397" s="238"/>
      <c r="B397" s="238"/>
      <c r="C397" s="238" t="b">
        <f>IF(D397&gt;D396,D397,FALSE)</f>
        <v/>
      </c>
      <c r="D397" s="238">
        <f>D396+E397</f>
        <v>29</v>
      </c>
      <c r="E397" s="238">
        <f>IF(H397="X",1,0)</f>
        <v>0</v>
      </c>
      <c r="F397" s="88">
        <v>15</v>
      </c>
      <c r="G397" s="88">
        <f>RECEIVING!C131</f>
        <v>10</v>
      </c>
      <c r="H397" s="88">
        <f>RECEIVING!D131</f>
        <v/>
      </c>
      <c r="I397" s="91" t="s">
        <v>26</v>
      </c>
      <c r="J397" s="761" t="str">
        <f>RECEIVING!F119</f>
        <v>OPEN POs</v>
      </c>
      <c r="K397" s="240">
        <f>RECEIVING!G119</f>
        <v/>
      </c>
      <c r="L397" s="86" t="str">
        <f>IF(AND(K397=F397, K397=D397, K397=C397), "", "x")</f>
        <v>x</v>
      </c>
      <c r="M397" s="177"/>
      <c r="N397" s="177"/>
      <c r="T397" s="177"/>
      <c r="U397" s="177"/>
      <c r="V397" s="177"/>
      <c r="W397" s="177"/>
      <c r="X397" s="177"/>
      <c r="Y397" s="177"/>
      <c r="Z397" s="177"/>
      <c r="AA397" s="177"/>
      <c r="AB397" s="177"/>
      <c r="AC397" s="177"/>
      <c r="AD397" s="177"/>
      <c r="AE397" s="177"/>
      <c r="AF397" s="177"/>
      <c r="AG397" s="177"/>
      <c r="AH397" s="177"/>
      <c r="AI397" s="177"/>
      <c r="AJ397" s="177"/>
      <c r="AK397" s="177"/>
      <c r="AL397" s="177"/>
      <c r="AM397" s="177"/>
      <c r="AN397" s="177"/>
      <c r="AO397" s="177"/>
      <c r="AP397" s="177"/>
      <c r="AQ397" s="177"/>
      <c r="AR397" s="177"/>
      <c r="AS397" s="177"/>
      <c r="AT397" s="177"/>
      <c r="AU397" s="177"/>
      <c r="AV397" s="177"/>
      <c r="AW397" s="177"/>
      <c r="AX397" s="177"/>
      <c r="AY397" s="177"/>
      <c r="AZ397" s="87"/>
      <c r="BA397" s="87"/>
      <c r="BB397" s="87"/>
      <c r="BC397" s="87"/>
      <c r="BD397" s="87"/>
    </row>
    <row r="398" spans="1:64" customHeight="1" ht="12.75" hidden="true">
      <c r="A398" s="238"/>
      <c r="B398" s="238"/>
      <c r="C398" s="238" t="b">
        <f>IF(D398&gt;D397,D398,FALSE)</f>
        <v/>
      </c>
      <c r="D398" s="238">
        <f>D397+E398</f>
        <v>29</v>
      </c>
      <c r="E398" s="238">
        <f>IF(H398="X",1,0)</f>
        <v>0</v>
      </c>
      <c r="F398" s="88">
        <v>16</v>
      </c>
      <c r="G398" s="88">
        <f>RECEIVING!C143</f>
        <v>6</v>
      </c>
      <c r="H398" s="88">
        <f>RECEIVING!D143</f>
        <v/>
      </c>
      <c r="I398" s="91" t="s">
        <v>26</v>
      </c>
      <c r="J398" s="761" t="str">
        <f>RECEIVING!F132</f>
        <v>PALLET RECEIVING</v>
      </c>
      <c r="K398" s="240">
        <f>RECEIVING!G132</f>
        <v/>
      </c>
      <c r="L398" s="86" t="str">
        <f>IF(AND(K398=F398, K398=D398, K398=C398), "", "x")</f>
        <v>x</v>
      </c>
      <c r="M398" s="177"/>
      <c r="N398" s="177"/>
      <c r="T398" s="177"/>
      <c r="U398" s="177"/>
      <c r="V398" s="177"/>
      <c r="W398" s="177"/>
      <c r="X398" s="177"/>
      <c r="Y398" s="177"/>
      <c r="Z398" s="177"/>
      <c r="AA398" s="177"/>
      <c r="AB398" s="177"/>
      <c r="AC398" s="177"/>
      <c r="AD398" s="177"/>
      <c r="AE398" s="177"/>
      <c r="AF398" s="177"/>
      <c r="AG398" s="177"/>
      <c r="AH398" s="177"/>
      <c r="AI398" s="177"/>
      <c r="AJ398" s="177"/>
      <c r="AK398" s="177"/>
      <c r="AL398" s="177"/>
      <c r="AM398" s="177"/>
      <c r="AN398" s="177"/>
      <c r="AO398" s="177"/>
      <c r="AP398" s="177"/>
      <c r="AQ398" s="177"/>
      <c r="AR398" s="177"/>
      <c r="AS398" s="177"/>
      <c r="AT398" s="177"/>
      <c r="AU398" s="177"/>
      <c r="AV398" s="177"/>
      <c r="AW398" s="177"/>
      <c r="AX398" s="177"/>
      <c r="AY398" s="177"/>
      <c r="AZ398" s="87"/>
      <c r="BA398" s="87"/>
      <c r="BB398" s="87"/>
      <c r="BC398" s="87"/>
      <c r="BD398" s="87"/>
    </row>
    <row r="399" spans="1:64" customHeight="1" ht="12.75" hidden="true">
      <c r="A399" s="238"/>
      <c r="B399" s="238"/>
      <c r="C399" s="238" t="b">
        <f>IF(D399&gt;D398,D399,FALSE)</f>
        <v/>
      </c>
      <c r="D399" s="238">
        <f>D398+E399</f>
        <v>29</v>
      </c>
      <c r="E399" s="238">
        <f>IF(H399="X",1,0)</f>
        <v>0</v>
      </c>
      <c r="F399" s="88">
        <v>17</v>
      </c>
      <c r="G399" s="88">
        <f>RECEIVING!C156</f>
        <v>15</v>
      </c>
      <c r="H399" s="88">
        <f>RECEIVING!D156</f>
        <v/>
      </c>
      <c r="I399" s="91" t="s">
        <v>26</v>
      </c>
      <c r="J399" s="761" t="str">
        <f>RECEIVING!F144</f>
        <v>PALLET EXCHANGE</v>
      </c>
      <c r="K399" s="240">
        <f>RECEIVING!G144</f>
        <v/>
      </c>
      <c r="L399" s="86" t="str">
        <f>IF(AND(K399=F399, K399=D399, K399=C399), "", "x")</f>
        <v>x</v>
      </c>
      <c r="M399" s="177"/>
      <c r="N399" s="177"/>
      <c r="T399" s="177"/>
      <c r="U399" s="177"/>
      <c r="V399" s="177"/>
      <c r="W399" s="177"/>
      <c r="X399" s="177"/>
      <c r="Y399" s="177"/>
      <c r="Z399" s="177"/>
      <c r="AA399" s="177"/>
      <c r="AB399" s="177"/>
      <c r="AC399" s="177"/>
      <c r="AD399" s="177"/>
      <c r="AE399" s="177"/>
      <c r="AF399" s="177"/>
      <c r="AG399" s="177"/>
      <c r="AH399" s="177"/>
      <c r="AI399" s="177"/>
      <c r="AJ399" s="177"/>
      <c r="AK399" s="177"/>
      <c r="AL399" s="177"/>
      <c r="AM399" s="177"/>
      <c r="AN399" s="177"/>
      <c r="AO399" s="177"/>
      <c r="AP399" s="177"/>
      <c r="AQ399" s="177"/>
      <c r="AR399" s="177"/>
      <c r="AS399" s="177"/>
      <c r="AT399" s="177"/>
      <c r="AU399" s="177"/>
      <c r="AV399" s="177"/>
      <c r="AW399" s="177"/>
      <c r="AX399" s="177"/>
      <c r="AY399" s="177"/>
      <c r="AZ399" s="87"/>
      <c r="BA399" s="87"/>
      <c r="BB399" s="87"/>
      <c r="BC399" s="87"/>
      <c r="BD399" s="87"/>
    </row>
    <row r="400" spans="1:64" customHeight="1" ht="12.75" hidden="true">
      <c r="A400" s="238"/>
      <c r="B400" s="238"/>
      <c r="C400" s="238">
        <f>IF(D400&gt;D399,D400,FALSE)</f>
        <v>30</v>
      </c>
      <c r="D400" s="238">
        <f>D399+E400</f>
        <v>30</v>
      </c>
      <c r="E400" s="238">
        <f>IF(H400="X",1,0)</f>
        <v>1</v>
      </c>
      <c r="F400" s="88">
        <v>18</v>
      </c>
      <c r="G400" s="88">
        <f>RECEIVING!C165</f>
        <v>20</v>
      </c>
      <c r="H400" s="88" t="str">
        <f>RECEIVING!D165</f>
        <v>x</v>
      </c>
      <c r="I400" s="91" t="s">
        <v>26</v>
      </c>
      <c r="J400" s="761" t="str">
        <f>RECEIVING!F157</f>
        <v>PALLET RETURN PROCESS (effective 4/1/2019)</v>
      </c>
      <c r="K400" s="240" t="str">
        <f>RECEIVING!G157</f>
        <v>Missing AV #s on thw store generated Pos for returned pallets</v>
      </c>
      <c r="L400" s="86" t="str">
        <f>IF(AND(K400=F400, K400=D400, K400=C400), "", "x")</f>
        <v>x</v>
      </c>
      <c r="M400" s="177"/>
      <c r="N400" s="177"/>
      <c r="O400" s="177"/>
      <c r="P400" s="177"/>
      <c r="Q400" s="177"/>
      <c r="R400" s="177"/>
      <c r="S400" s="177"/>
      <c r="T400" s="177"/>
      <c r="U400" s="177"/>
      <c r="V400" s="177"/>
      <c r="W400" s="177"/>
      <c r="X400" s="177"/>
      <c r="Y400" s="177"/>
      <c r="Z400" s="177"/>
      <c r="AA400" s="177"/>
      <c r="AB400" s="177"/>
      <c r="AC400" s="177"/>
      <c r="AD400" s="177"/>
      <c r="AE400" s="177"/>
      <c r="AF400" s="177"/>
      <c r="AG400" s="177"/>
      <c r="AH400" s="177"/>
      <c r="AI400" s="177"/>
      <c r="AJ400" s="177"/>
      <c r="AK400" s="177"/>
      <c r="AL400" s="177"/>
      <c r="AM400" s="177"/>
      <c r="AN400" s="177"/>
      <c r="AO400" s="177"/>
      <c r="AP400" s="177"/>
      <c r="AQ400" s="177"/>
      <c r="AR400" s="177"/>
      <c r="AS400" s="177"/>
      <c r="AT400" s="177"/>
      <c r="AU400" s="177"/>
      <c r="AV400" s="177"/>
      <c r="AW400" s="177"/>
      <c r="AX400" s="177"/>
      <c r="AY400" s="177"/>
      <c r="AZ400" s="87"/>
      <c r="BA400" s="87"/>
      <c r="BB400" s="87"/>
      <c r="BC400" s="87"/>
      <c r="BD400" s="87"/>
    </row>
    <row r="401" spans="1:64" customHeight="1" ht="12.75" hidden="true">
      <c r="A401" s="238"/>
      <c r="B401" s="238"/>
      <c r="C401" s="238" t="b">
        <f>IF(D401&gt;D400,D401,FALSE)</f>
        <v/>
      </c>
      <c r="D401" s="238">
        <f>D400+E401</f>
        <v>30</v>
      </c>
      <c r="E401" s="238">
        <f>IF(H401="X",1,0)</f>
        <v>0</v>
      </c>
      <c r="F401" s="88">
        <v>19</v>
      </c>
      <c r="G401" s="88">
        <f>RECEIVING!C186</f>
        <v>8</v>
      </c>
      <c r="H401" s="88">
        <f>RECEIVING!D186</f>
        <v/>
      </c>
      <c r="I401" s="91" t="s">
        <v>26</v>
      </c>
      <c r="J401" s="761" t="str">
        <f>RECEIVING!F180</f>
        <v>UPC CHANGES</v>
      </c>
      <c r="K401" s="240">
        <f>RECEIVING!G180</f>
        <v/>
      </c>
      <c r="L401" s="86" t="str">
        <f>IF(AND(K401=F401, K401=D401, K401=C401), "", "x")</f>
        <v>x</v>
      </c>
      <c r="M401" s="177"/>
      <c r="N401" s="177"/>
      <c r="O401" s="177"/>
      <c r="P401" s="177"/>
      <c r="Q401" s="177"/>
      <c r="R401" s="177"/>
      <c r="S401" s="177"/>
      <c r="T401" s="177"/>
      <c r="U401" s="177"/>
      <c r="V401" s="177"/>
      <c r="W401" s="177"/>
      <c r="X401" s="177"/>
      <c r="Y401" s="177"/>
      <c r="Z401" s="177"/>
      <c r="AA401" s="177"/>
      <c r="AB401" s="177"/>
      <c r="AC401" s="177"/>
      <c r="AD401" s="177"/>
      <c r="AE401" s="177"/>
      <c r="AF401" s="177"/>
      <c r="AG401" s="177"/>
      <c r="AH401" s="177"/>
      <c r="AI401" s="177"/>
      <c r="AJ401" s="177"/>
      <c r="AK401" s="177"/>
      <c r="AL401" s="177"/>
      <c r="AM401" s="177"/>
      <c r="AN401" s="177"/>
      <c r="AO401" s="177"/>
      <c r="AP401" s="177"/>
      <c r="AQ401" s="177"/>
      <c r="AR401" s="177"/>
      <c r="AS401" s="177"/>
      <c r="AT401" s="177"/>
      <c r="AU401" s="177"/>
      <c r="AV401" s="177"/>
      <c r="AW401" s="177"/>
      <c r="AX401" s="177"/>
      <c r="AY401" s="177"/>
      <c r="AZ401" s="87"/>
      <c r="BA401" s="87"/>
      <c r="BB401" s="87"/>
      <c r="BC401" s="87"/>
      <c r="BD401" s="87"/>
    </row>
    <row r="402" spans="1:64" customHeight="1" ht="12.75" hidden="true">
      <c r="A402" s="238"/>
      <c r="B402" s="238"/>
      <c r="C402" s="238" t="b">
        <f>IF(D402&gt;D401,D402,FALSE)</f>
        <v/>
      </c>
      <c r="D402" s="238">
        <f>D401+E402</f>
        <v>30</v>
      </c>
      <c r="E402" s="238">
        <f>IF(H402="X",1,0)</f>
        <v>0</v>
      </c>
      <c r="F402" s="88">
        <v>20</v>
      </c>
      <c r="G402" s="88">
        <f>RECEIVING!C213</f>
        <v>25</v>
      </c>
      <c r="H402" s="88">
        <f>RECEIVING!D213</f>
        <v/>
      </c>
      <c r="I402" s="91" t="s">
        <v>26</v>
      </c>
      <c r="J402" s="761" t="str">
        <f>RECEIVING!F188</f>
        <v>BLOCK TAGGING</v>
      </c>
      <c r="K402" s="240">
        <f>RECEIVING!G188</f>
        <v/>
      </c>
      <c r="L402" s="86" t="str">
        <f>IF(AND(K402=F402, K402=D402, K402=C402), "", "x")</f>
        <v>x</v>
      </c>
      <c r="M402" s="177"/>
      <c r="N402" s="177"/>
      <c r="O402" s="177"/>
      <c r="P402" s="177"/>
      <c r="Q402" s="177"/>
      <c r="R402" s="177"/>
      <c r="S402" s="177"/>
      <c r="T402" s="177"/>
      <c r="U402" s="177"/>
      <c r="V402" s="177"/>
      <c r="W402" s="177"/>
      <c r="X402" s="177"/>
      <c r="Y402" s="177"/>
      <c r="Z402" s="177"/>
      <c r="AA402" s="177"/>
      <c r="AB402" s="177"/>
      <c r="AC402" s="177"/>
      <c r="AD402" s="177"/>
      <c r="AE402" s="177"/>
      <c r="AF402" s="177"/>
      <c r="AG402" s="177"/>
      <c r="AH402" s="177"/>
      <c r="AI402" s="177"/>
      <c r="AJ402" s="177"/>
      <c r="AK402" s="177"/>
      <c r="AL402" s="177"/>
      <c r="AM402" s="177"/>
      <c r="AN402" s="177"/>
      <c r="AO402" s="177"/>
      <c r="AP402" s="177"/>
      <c r="AQ402" s="177"/>
      <c r="AR402" s="177"/>
      <c r="AS402" s="177"/>
      <c r="AT402" s="177"/>
      <c r="AU402" s="177"/>
      <c r="AV402" s="177"/>
      <c r="AW402" s="177"/>
      <c r="AX402" s="177"/>
      <c r="AY402" s="177"/>
      <c r="AZ402" s="87"/>
      <c r="BA402" s="87"/>
      <c r="BB402" s="87"/>
      <c r="BC402" s="87"/>
      <c r="BD402" s="87"/>
    </row>
    <row r="403" spans="1:64" customHeight="1" ht="12.75" hidden="true">
      <c r="A403" s="238"/>
      <c r="B403" s="238"/>
      <c r="C403" s="238" t="b">
        <f>IF(D403&gt;D402,D403,FALSE)</f>
        <v/>
      </c>
      <c r="D403" s="238">
        <f>D402+E403</f>
        <v>30</v>
      </c>
      <c r="E403" s="238">
        <f>IF(H403="X",1,0)</f>
        <v>0</v>
      </c>
      <c r="F403" s="88">
        <v>21</v>
      </c>
      <c r="G403" s="88">
        <f>RECEIVING!C223</f>
        <v>20</v>
      </c>
      <c r="H403" s="88">
        <f>RECEIVING!D223</f>
        <v/>
      </c>
      <c r="I403" s="91" t="s">
        <v>26</v>
      </c>
      <c r="J403" s="761" t="str">
        <f>RECEIVING!F214</f>
        <v>MSS LOGS (review current and previous month)</v>
      </c>
      <c r="K403" s="240">
        <f>RECEIVING!G214</f>
        <v/>
      </c>
      <c r="L403" s="86" t="str">
        <f>IF(AND(K403=F403, K403=D403, K403=C403), "", "x")</f>
        <v>x</v>
      </c>
      <c r="M403" s="177"/>
      <c r="N403" s="177"/>
      <c r="O403" s="177"/>
      <c r="P403" s="177"/>
      <c r="Q403" s="177"/>
      <c r="R403" s="177"/>
      <c r="S403" s="177"/>
      <c r="T403" s="177"/>
      <c r="U403" s="177"/>
      <c r="V403" s="177"/>
      <c r="W403" s="177"/>
      <c r="X403" s="177"/>
      <c r="Y403" s="177"/>
      <c r="Z403" s="177"/>
      <c r="AA403" s="177"/>
      <c r="AB403" s="177"/>
      <c r="AC403" s="177"/>
      <c r="AD403" s="177"/>
      <c r="AE403" s="177"/>
      <c r="AF403" s="177"/>
      <c r="AG403" s="177"/>
      <c r="AH403" s="177"/>
      <c r="AI403" s="177"/>
      <c r="AJ403" s="177"/>
      <c r="AK403" s="177"/>
      <c r="AL403" s="177"/>
      <c r="AM403" s="177"/>
      <c r="AN403" s="177"/>
      <c r="AO403" s="177"/>
      <c r="AP403" s="177"/>
      <c r="AQ403" s="177"/>
      <c r="AR403" s="177"/>
      <c r="AS403" s="177"/>
      <c r="AT403" s="177"/>
      <c r="AU403" s="177"/>
      <c r="AV403" s="177"/>
      <c r="AW403" s="177"/>
      <c r="AX403" s="177"/>
      <c r="AY403" s="177"/>
      <c r="AZ403" s="87"/>
      <c r="BA403" s="87"/>
      <c r="BB403" s="87"/>
      <c r="BC403" s="87"/>
      <c r="BD403" s="87"/>
    </row>
    <row r="404" spans="1:64" customHeight="1" ht="12.75" hidden="true">
      <c r="A404" s="238"/>
      <c r="B404" s="238"/>
      <c r="C404" s="238" t="b">
        <f>IF(D404&gt;D403,D404,FALSE)</f>
        <v/>
      </c>
      <c r="D404" s="238">
        <f>D403+E404</f>
        <v>30</v>
      </c>
      <c r="E404" s="238">
        <f>IF(H404="X",1,0)</f>
        <v>0</v>
      </c>
      <c r="F404" s="88">
        <v>22</v>
      </c>
      <c r="G404" s="88">
        <f>RECEIVING!C230</f>
        <v>10</v>
      </c>
      <c r="H404" s="88">
        <f>RECEIVING!D230</f>
        <v/>
      </c>
      <c r="I404" s="91" t="s">
        <v>26</v>
      </c>
      <c r="J404" s="761" t="str">
        <f>RECEIVING!F224</f>
        <v>SEAFOOD GRL</v>
      </c>
      <c r="K404" s="240">
        <f>RECEIVING!G224</f>
        <v/>
      </c>
      <c r="L404" s="86" t="str">
        <f>IF(AND(K404=F404, K404=D404, K404=C404), "", "x")</f>
        <v>x</v>
      </c>
      <c r="M404" s="177"/>
      <c r="N404" s="177"/>
      <c r="T404" s="177"/>
      <c r="U404" s="177"/>
      <c r="V404" s="177"/>
      <c r="W404" s="177"/>
      <c r="X404" s="177"/>
      <c r="Y404" s="177"/>
      <c r="Z404" s="177"/>
      <c r="AA404" s="177"/>
      <c r="AB404" s="177"/>
      <c r="AC404" s="177"/>
      <c r="AD404" s="177"/>
      <c r="AE404" s="177"/>
      <c r="AF404" s="177"/>
      <c r="AG404" s="177"/>
      <c r="AH404" s="177"/>
      <c r="AI404" s="177"/>
      <c r="AJ404" s="177"/>
      <c r="AK404" s="177"/>
      <c r="AL404" s="177"/>
      <c r="AM404" s="177"/>
      <c r="AN404" s="177"/>
      <c r="AO404" s="177"/>
      <c r="AP404" s="177"/>
      <c r="AQ404" s="177"/>
      <c r="AR404" s="177"/>
      <c r="AS404" s="177"/>
      <c r="AT404" s="177"/>
      <c r="AU404" s="177"/>
      <c r="AV404" s="177"/>
      <c r="AW404" s="177"/>
      <c r="AX404" s="177"/>
      <c r="AY404" s="177"/>
      <c r="AZ404" s="87"/>
      <c r="BA404" s="87"/>
      <c r="BB404" s="87"/>
      <c r="BC404" s="87"/>
      <c r="BD404" s="87"/>
    </row>
    <row r="405" spans="1:64" customHeight="1" ht="12.75" hidden="true">
      <c r="A405" s="238"/>
      <c r="B405" s="238"/>
      <c r="C405" s="238" t="b">
        <f>IF(D405&gt;D404,D405,FALSE)</f>
        <v/>
      </c>
      <c r="D405" s="238">
        <f>D404+E405</f>
        <v>30</v>
      </c>
      <c r="E405" s="238">
        <f>IF(H405="X",1,0)</f>
        <v>0</v>
      </c>
      <c r="F405" s="88">
        <v>23</v>
      </c>
      <c r="G405" s="88">
        <f>RECEIVING!C234</f>
        <v>10</v>
      </c>
      <c r="H405" s="88">
        <f>RECEIVING!D234</f>
        <v/>
      </c>
      <c r="I405" s="91" t="s">
        <v>26</v>
      </c>
      <c r="J405" s="761" t="str">
        <f>RECEIVING!F231</f>
        <v>HANDHELD THERMOMETER CALIBRATION</v>
      </c>
      <c r="K405" s="240">
        <f>RECEIVING!G231</f>
        <v/>
      </c>
      <c r="L405" s="86" t="str">
        <f>IF(AND(K405=F405, K405=D405, K405=C405), "", "x")</f>
        <v>x</v>
      </c>
      <c r="M405" s="177"/>
      <c r="N405" s="177"/>
      <c r="O405" s="177"/>
      <c r="P405" s="177"/>
      <c r="Q405" s="177"/>
      <c r="R405" s="177"/>
      <c r="S405" s="177"/>
      <c r="T405" s="177"/>
      <c r="U405" s="177"/>
      <c r="V405" s="177"/>
      <c r="W405" s="177"/>
      <c r="X405" s="177"/>
      <c r="Y405" s="177"/>
      <c r="Z405" s="177"/>
      <c r="AA405" s="177"/>
      <c r="AB405" s="177"/>
      <c r="AC405" s="177"/>
      <c r="AD405" s="177"/>
      <c r="AE405" s="177"/>
      <c r="AF405" s="177"/>
      <c r="AG405" s="177"/>
      <c r="AH405" s="177"/>
      <c r="AI405" s="177"/>
      <c r="AJ405" s="177"/>
      <c r="AK405" s="177"/>
      <c r="AL405" s="177"/>
      <c r="AM405" s="177"/>
      <c r="AN405" s="177"/>
      <c r="AO405" s="177"/>
      <c r="AP405" s="177"/>
      <c r="AQ405" s="177"/>
      <c r="AR405" s="177"/>
      <c r="AS405" s="177"/>
      <c r="AT405" s="177"/>
      <c r="AU405" s="177"/>
      <c r="AV405" s="177"/>
      <c r="AW405" s="177"/>
      <c r="AX405" s="177"/>
      <c r="AY405" s="177"/>
      <c r="AZ405" s="87"/>
      <c r="BA405" s="87"/>
      <c r="BB405" s="87"/>
      <c r="BC405" s="87"/>
      <c r="BD405" s="87"/>
    </row>
    <row r="406" spans="1:64" customHeight="1" ht="12.75" hidden="true">
      <c r="A406" s="238"/>
      <c r="B406" s="238"/>
      <c r="C406" s="238" t="b">
        <f>IF(D406&gt;D405,D406,FALSE)</f>
        <v/>
      </c>
      <c r="D406" s="238">
        <f>D405+E406</f>
        <v>30</v>
      </c>
      <c r="E406" s="238">
        <f>IF(H406="X",1,0)</f>
        <v>0</v>
      </c>
      <c r="F406" s="88">
        <v>24</v>
      </c>
      <c r="G406" s="88">
        <f>RECEIVING!C262</f>
        <v>8</v>
      </c>
      <c r="H406" s="88">
        <f>RECEIVING!D262</f>
        <v/>
      </c>
      <c r="I406" s="91" t="s">
        <v>26</v>
      </c>
      <c r="J406" s="761" t="str">
        <f>RECEIVING!F248</f>
        <v>FROZEN/REFRIGERATED TEMP CHECK (review 2 days receiving books)</v>
      </c>
      <c r="K406" s="240">
        <f>RECEIVING!G248</f>
        <v/>
      </c>
      <c r="L406" s="86" t="str">
        <f>IF(AND(K406=F406, K406=D406, K406=C406), "", "x")</f>
        <v>x</v>
      </c>
      <c r="M406" s="177"/>
      <c r="N406" s="177"/>
      <c r="O406" s="177"/>
      <c r="P406" s="177"/>
      <c r="Q406" s="177"/>
      <c r="R406" s="177"/>
      <c r="S406" s="177"/>
      <c r="T406" s="177"/>
      <c r="U406" s="177"/>
      <c r="V406" s="177"/>
      <c r="W406" s="177"/>
      <c r="X406" s="177"/>
      <c r="Y406" s="177"/>
      <c r="Z406" s="177"/>
      <c r="AA406" s="177"/>
      <c r="AB406" s="177"/>
      <c r="AC406" s="177"/>
      <c r="AD406" s="177"/>
      <c r="AE406" s="177"/>
      <c r="AF406" s="177"/>
      <c r="AG406" s="177"/>
      <c r="AH406" s="177"/>
      <c r="AI406" s="177"/>
      <c r="AJ406" s="177"/>
      <c r="AK406" s="177"/>
      <c r="AL406" s="177"/>
      <c r="AM406" s="177"/>
      <c r="AN406" s="177"/>
      <c r="AO406" s="177"/>
      <c r="AP406" s="177"/>
      <c r="AQ406" s="177"/>
      <c r="AR406" s="177"/>
      <c r="AS406" s="177"/>
      <c r="AT406" s="177"/>
      <c r="AU406" s="177"/>
      <c r="AV406" s="177"/>
      <c r="AW406" s="177"/>
      <c r="AX406" s="177"/>
      <c r="AY406" s="177"/>
      <c r="AZ406" s="87"/>
      <c r="BA406" s="87"/>
      <c r="BB406" s="87"/>
      <c r="BC406" s="87"/>
      <c r="BD406" s="87"/>
    </row>
    <row r="407" spans="1:64" customHeight="1" ht="12.75" hidden="true">
      <c r="A407" s="238"/>
      <c r="B407" s="238"/>
      <c r="C407" s="238" t="b">
        <f>IF(D407&gt;D406,D407,FALSE)</f>
        <v/>
      </c>
      <c r="D407" s="238">
        <f>D406+E407</f>
        <v>30</v>
      </c>
      <c r="E407" s="238">
        <f>IF(H407="X",1,0)</f>
        <v>0</v>
      </c>
      <c r="F407" s="88">
        <v>25</v>
      </c>
      <c r="G407" s="88">
        <f>RECEIVING!C277</f>
        <v>8</v>
      </c>
      <c r="H407" s="88">
        <f>RECEIVING!D277</f>
        <v/>
      </c>
      <c r="I407" s="91" t="s">
        <v>26</v>
      </c>
      <c r="J407" s="761" t="str">
        <f>RECEIVING!F263</f>
        <v>FRESH SEAFOOD TEMP CHECK (review 2 days receiving books)(na if no fresh seafood)</v>
      </c>
      <c r="K407" s="240">
        <f>RECEIVING!G263</f>
        <v/>
      </c>
      <c r="L407" s="86" t="str">
        <f>IF(AND(K407=F407, K407=D407, K407=C407), "", "x")</f>
        <v>x</v>
      </c>
      <c r="M407" s="177"/>
      <c r="N407" s="177"/>
      <c r="O407" s="177"/>
      <c r="P407" s="177"/>
      <c r="Q407" s="177"/>
      <c r="R407" s="177"/>
      <c r="S407" s="177"/>
      <c r="T407" s="177"/>
      <c r="U407" s="177"/>
      <c r="V407" s="177"/>
      <c r="W407" s="177"/>
      <c r="X407" s="177"/>
      <c r="Y407" s="177"/>
      <c r="Z407" s="177"/>
      <c r="AA407" s="177"/>
      <c r="AB407" s="177"/>
      <c r="AC407" s="177"/>
      <c r="AD407" s="177"/>
      <c r="AE407" s="177"/>
      <c r="AF407" s="177"/>
      <c r="AG407" s="177"/>
      <c r="AH407" s="177"/>
      <c r="AI407" s="177"/>
      <c r="AJ407" s="177"/>
      <c r="AK407" s="177"/>
      <c r="AL407" s="177"/>
      <c r="AM407" s="177"/>
      <c r="AN407" s="177"/>
      <c r="AO407" s="177"/>
      <c r="AP407" s="177"/>
      <c r="AQ407" s="177"/>
      <c r="AR407" s="177"/>
      <c r="AS407" s="177"/>
      <c r="AT407" s="177"/>
      <c r="AU407" s="177"/>
      <c r="AV407" s="177"/>
      <c r="AW407" s="177"/>
      <c r="AX407" s="177"/>
      <c r="AY407" s="177"/>
      <c r="AZ407" s="87"/>
      <c r="BA407" s="87"/>
      <c r="BB407" s="87"/>
      <c r="BC407" s="87"/>
      <c r="BD407" s="87"/>
    </row>
    <row r="408" spans="1:64" customHeight="1" ht="12.75" hidden="true">
      <c r="A408" s="238"/>
      <c r="B408" s="238"/>
      <c r="C408" s="238" t="b">
        <f>IF(D408&gt;D407,D408,FALSE)</f>
        <v/>
      </c>
      <c r="D408" s="238">
        <f>D407+E408</f>
        <v>30</v>
      </c>
      <c r="E408" s="238">
        <f>IF(H408="X",1,0)</f>
        <v>0</v>
      </c>
      <c r="F408" s="88">
        <v>26</v>
      </c>
      <c r="G408" s="88">
        <f>RECEIVING!C287</f>
        <v>8</v>
      </c>
      <c r="H408" s="88" t="str">
        <f>RECEIVING!D287</f>
        <v>n</v>
      </c>
      <c r="I408" s="91" t="s">
        <v>26</v>
      </c>
      <c r="J408" s="761" t="str">
        <f>RECEIVING!F278</f>
        <v>AMBIENT AIR TEMPERATURE CHECKS (review current and previous month)</v>
      </c>
      <c r="K408" s="240">
        <f>RECEIVING!G278</f>
        <v/>
      </c>
      <c r="L408" s="86" t="str">
        <f>IF(AND(K408=F408, K408=D408, K408=C408), "", "x")</f>
        <v>x</v>
      </c>
      <c r="M408" s="177"/>
      <c r="N408" s="177"/>
      <c r="O408" s="177"/>
      <c r="P408" s="177"/>
      <c r="Q408" s="177"/>
      <c r="R408" s="177"/>
      <c r="S408" s="177"/>
      <c r="T408" s="177"/>
      <c r="U408" s="177"/>
      <c r="V408" s="177"/>
      <c r="W408" s="177"/>
      <c r="X408" s="177"/>
      <c r="Y408" s="177"/>
      <c r="Z408" s="177"/>
      <c r="AA408" s="177"/>
      <c r="AB408" s="177"/>
      <c r="AC408" s="177"/>
      <c r="AD408" s="177"/>
      <c r="AE408" s="177"/>
      <c r="AF408" s="177"/>
      <c r="AG408" s="177"/>
      <c r="AH408" s="177"/>
      <c r="AI408" s="177"/>
      <c r="AJ408" s="177"/>
      <c r="AK408" s="177"/>
      <c r="AL408" s="177"/>
      <c r="AM408" s="177"/>
      <c r="AN408" s="177"/>
      <c r="AO408" s="177"/>
      <c r="AP408" s="177"/>
      <c r="AQ408" s="177"/>
      <c r="AR408" s="177"/>
      <c r="AS408" s="177"/>
      <c r="AT408" s="177"/>
      <c r="AU408" s="177"/>
      <c r="AV408" s="177"/>
      <c r="AW408" s="177"/>
      <c r="AX408" s="177"/>
      <c r="AY408" s="177"/>
      <c r="AZ408" s="87"/>
      <c r="BA408" s="87"/>
      <c r="BB408" s="87"/>
      <c r="BC408" s="87"/>
      <c r="BD408" s="87"/>
    </row>
    <row r="409" spans="1:64" customHeight="1" ht="12.75" hidden="true">
      <c r="A409" s="238"/>
      <c r="B409" s="238"/>
      <c r="C409" s="238" t="b">
        <f>IF(D409&gt;D408,D409,FALSE)</f>
        <v/>
      </c>
      <c r="D409" s="238">
        <f>D408+E409</f>
        <v>30</v>
      </c>
      <c r="E409" s="238">
        <f>IF(H409="X",1,0)</f>
        <v>0</v>
      </c>
      <c r="F409" s="88">
        <v>27</v>
      </c>
      <c r="G409" s="88">
        <f>RECEIVING!C295</f>
        <v>20</v>
      </c>
      <c r="H409" s="88">
        <f>RECEIVING!D295</f>
        <v/>
      </c>
      <c r="I409" s="91" t="s">
        <v>26</v>
      </c>
      <c r="J409" s="761" t="str">
        <f>RECEIVING!F288</f>
        <v>SENSI-TECH TIME TEMP CAPTURING (TTR) (review 5 random TTR deliveries since last audit)</v>
      </c>
      <c r="K409" s="240" t="str">
        <f>RECEIVING!G288</f>
        <v>TTR curently not working. Branch running TTRs at sister branch until new unit arrives</v>
      </c>
      <c r="L409" s="86" t="str">
        <f>IF(AND(K409=F409, K409=D409, K409=C409), "", "x")</f>
        <v>x</v>
      </c>
      <c r="M409" s="177"/>
      <c r="N409" s="177"/>
      <c r="O409" s="177"/>
      <c r="P409" s="177"/>
      <c r="Q409" s="177"/>
      <c r="R409" s="177"/>
      <c r="S409" s="177"/>
      <c r="T409" s="177"/>
      <c r="U409" s="177"/>
      <c r="V409" s="177"/>
      <c r="W409" s="177"/>
      <c r="X409" s="177"/>
      <c r="Y409" s="177"/>
      <c r="Z409" s="177"/>
      <c r="AA409" s="177"/>
      <c r="AB409" s="177"/>
      <c r="AC409" s="177"/>
      <c r="AD409" s="177"/>
      <c r="AE409" s="177"/>
      <c r="AF409" s="177"/>
      <c r="AG409" s="177"/>
      <c r="AH409" s="177"/>
      <c r="AI409" s="177"/>
      <c r="AJ409" s="177"/>
      <c r="AK409" s="177"/>
      <c r="AL409" s="177"/>
      <c r="AM409" s="177"/>
      <c r="AN409" s="177"/>
      <c r="AO409" s="177"/>
      <c r="AP409" s="177"/>
      <c r="AQ409" s="177"/>
      <c r="AR409" s="177"/>
      <c r="AS409" s="177"/>
      <c r="AT409" s="177"/>
      <c r="AU409" s="177"/>
      <c r="AV409" s="177"/>
      <c r="AW409" s="177"/>
      <c r="AX409" s="177"/>
      <c r="AY409" s="177"/>
      <c r="AZ409" s="87"/>
      <c r="BA409" s="87"/>
      <c r="BB409" s="87"/>
      <c r="BC409" s="87"/>
      <c r="BD409" s="87"/>
    </row>
    <row r="410" spans="1:64" customHeight="1" ht="12.75" hidden="true">
      <c r="A410" s="238"/>
      <c r="B410" s="238"/>
      <c r="C410" s="238" t="b">
        <f>IF(D410&gt;D409,D410,FALSE)</f>
        <v/>
      </c>
      <c r="D410" s="238">
        <f>D409+E410</f>
        <v>30</v>
      </c>
      <c r="E410" s="238">
        <f>IF(H410="X",1,0)</f>
        <v>0</v>
      </c>
      <c r="F410" s="88">
        <v>28</v>
      </c>
      <c r="G410" s="88">
        <f>RECEIVING!C306</f>
        <v>10</v>
      </c>
      <c r="H410" s="88" t="str">
        <f>RECEIVING!D306</f>
        <v>n</v>
      </c>
      <c r="I410" s="91" t="s">
        <v>26</v>
      </c>
      <c r="J410" s="761" t="str">
        <f>RECEIVING!F299</f>
        <v>FOOD STORAGE - DELI RECEIVING (cold dock)</v>
      </c>
      <c r="K410" s="240">
        <f>RECEIVING!G299</f>
        <v/>
      </c>
      <c r="L410" s="86" t="str">
        <f>IF(AND(K410=F410, K410=D410, K410=C410), "", "x")</f>
        <v>x</v>
      </c>
      <c r="M410" s="177"/>
      <c r="N410" s="177"/>
      <c r="T410" s="177"/>
      <c r="U410" s="177"/>
      <c r="V410" s="177"/>
      <c r="W410" s="177"/>
      <c r="X410" s="177"/>
      <c r="Y410" s="177"/>
      <c r="Z410" s="177"/>
      <c r="AA410" s="177"/>
      <c r="AB410" s="177"/>
      <c r="AC410" s="177"/>
      <c r="AD410" s="177"/>
      <c r="AE410" s="177"/>
      <c r="AF410" s="177"/>
      <c r="AG410" s="177"/>
      <c r="AH410" s="177"/>
      <c r="AI410" s="177"/>
      <c r="AJ410" s="177"/>
      <c r="AK410" s="177"/>
      <c r="AL410" s="177"/>
      <c r="AM410" s="177"/>
      <c r="AN410" s="177"/>
      <c r="AO410" s="177"/>
      <c r="AP410" s="177"/>
      <c r="AQ410" s="177"/>
      <c r="AR410" s="177"/>
      <c r="AS410" s="177"/>
      <c r="AT410" s="177"/>
      <c r="AU410" s="177"/>
      <c r="AV410" s="177"/>
      <c r="AW410" s="177"/>
      <c r="AX410" s="177"/>
      <c r="AY410" s="177"/>
      <c r="AZ410" s="87"/>
      <c r="BA410" s="87"/>
      <c r="BB410" s="87"/>
      <c r="BC410" s="87"/>
      <c r="BD410" s="87"/>
    </row>
    <row r="411" spans="1:64" customHeight="1" ht="12.75" hidden="true">
      <c r="A411" s="238"/>
      <c r="B411" s="238"/>
      <c r="C411" s="238" t="b">
        <f>IF(D411&gt;D410,D411,FALSE)</f>
        <v/>
      </c>
      <c r="D411" s="238">
        <f>D410+E411</f>
        <v>30</v>
      </c>
      <c r="E411" s="238">
        <f>IF(H411="X",1,0)</f>
        <v>0</v>
      </c>
      <c r="F411" s="88">
        <v>29</v>
      </c>
      <c r="G411" s="88">
        <f>RECEIVING!C312</f>
        <v>10</v>
      </c>
      <c r="H411" s="88">
        <f>RECEIVING!D312</f>
        <v/>
      </c>
      <c r="I411" s="91" t="s">
        <v>26</v>
      </c>
      <c r="J411" s="761" t="str">
        <f>RECEIVING!F307</f>
        <v>RECEIVING REQUIRED POSTERS</v>
      </c>
      <c r="K411" s="240">
        <f>RECEIVING!G307</f>
        <v/>
      </c>
      <c r="L411" s="86" t="str">
        <f>IF(AND(K411=F411, K411=D411, K411=C411), "", "x")</f>
        <v>x</v>
      </c>
      <c r="M411" s="177"/>
      <c r="N411" s="177"/>
      <c r="O411" s="177"/>
      <c r="P411" s="177"/>
      <c r="Q411" s="177"/>
      <c r="R411" s="177"/>
      <c r="S411" s="177"/>
      <c r="T411" s="177"/>
      <c r="U411" s="177"/>
      <c r="V411" s="177"/>
      <c r="W411" s="177"/>
      <c r="X411" s="177"/>
      <c r="Y411" s="177"/>
      <c r="Z411" s="177"/>
      <c r="AA411" s="177"/>
      <c r="AB411" s="177"/>
      <c r="AC411" s="177"/>
      <c r="AD411" s="177"/>
      <c r="AE411" s="177"/>
      <c r="AF411" s="177"/>
      <c r="AG411" s="177"/>
      <c r="AH411" s="177"/>
      <c r="AI411" s="177"/>
      <c r="AJ411" s="177"/>
      <c r="AK411" s="177"/>
      <c r="AL411" s="177"/>
      <c r="AM411" s="177"/>
      <c r="AN411" s="177"/>
      <c r="AO411" s="177"/>
      <c r="AP411" s="177"/>
      <c r="AQ411" s="177"/>
      <c r="AR411" s="177"/>
      <c r="AS411" s="177"/>
      <c r="AT411" s="177"/>
      <c r="AU411" s="177"/>
      <c r="AV411" s="177"/>
      <c r="AW411" s="177"/>
      <c r="AX411" s="177"/>
      <c r="AY411" s="177"/>
      <c r="AZ411" s="87"/>
      <c r="BA411" s="87"/>
      <c r="BB411" s="87"/>
      <c r="BC411" s="87"/>
      <c r="BD411" s="87"/>
    </row>
    <row r="412" spans="1:64" customHeight="1" ht="12.75" hidden="true">
      <c r="A412" s="238"/>
      <c r="B412" s="238"/>
      <c r="C412" s="238" t="b">
        <f>IF(D412&gt;D411,D412,FALSE)</f>
        <v/>
      </c>
      <c r="D412" s="238">
        <f>D411+E412</f>
        <v>30</v>
      </c>
      <c r="E412" s="238">
        <f>IF(H412="X",1,0)</f>
        <v>0</v>
      </c>
      <c r="F412" s="88">
        <v>30</v>
      </c>
      <c r="G412" s="88">
        <f>RECEIVING!C317</f>
        <v>15</v>
      </c>
      <c r="H412" s="88">
        <f>RECEIVING!D317</f>
        <v/>
      </c>
      <c r="I412" s="91" t="s">
        <v>26</v>
      </c>
      <c r="J412" s="761" t="str">
        <f>RECEIVING!F313</f>
        <v>RECEIVING DOCK SAFETY</v>
      </c>
      <c r="K412" s="240">
        <f>RECEIVING!G313</f>
        <v/>
      </c>
      <c r="L412" s="86" t="str">
        <f>IF(AND(K412=F412, K412=D412, K412=C412), "", "x")</f>
        <v>x</v>
      </c>
      <c r="M412" s="177"/>
      <c r="N412" s="177"/>
      <c r="O412" s="177"/>
      <c r="P412" s="177"/>
      <c r="Q412" s="177"/>
      <c r="R412" s="177"/>
      <c r="S412" s="177"/>
      <c r="T412" s="177"/>
      <c r="U412" s="177"/>
      <c r="V412" s="177"/>
      <c r="W412" s="177"/>
      <c r="X412" s="177"/>
      <c r="Y412" s="177"/>
      <c r="Z412" s="177"/>
      <c r="AA412" s="177"/>
      <c r="AB412" s="177"/>
      <c r="AC412" s="177"/>
      <c r="AD412" s="177"/>
      <c r="AE412" s="177"/>
      <c r="AF412" s="177"/>
      <c r="AG412" s="177"/>
      <c r="AH412" s="177"/>
      <c r="AI412" s="177"/>
      <c r="AJ412" s="177"/>
      <c r="AK412" s="177"/>
      <c r="AL412" s="177"/>
      <c r="AM412" s="177"/>
      <c r="AN412" s="177"/>
      <c r="AO412" s="177"/>
      <c r="AP412" s="177"/>
      <c r="AQ412" s="177"/>
      <c r="AR412" s="177"/>
      <c r="AS412" s="177"/>
      <c r="AT412" s="177"/>
      <c r="AU412" s="177"/>
      <c r="AV412" s="177"/>
      <c r="AW412" s="177"/>
      <c r="AX412" s="177"/>
      <c r="AY412" s="177"/>
      <c r="AZ412" s="87"/>
      <c r="BA412" s="87"/>
      <c r="BB412" s="87"/>
      <c r="BC412" s="87"/>
      <c r="BD412" s="87"/>
    </row>
    <row r="413" spans="1:64" customHeight="1" ht="12.75" hidden="true">
      <c r="A413" s="238"/>
      <c r="B413" s="238"/>
      <c r="C413" s="238" t="b">
        <f>IF(D413&gt;D412,D413,FALSE)</f>
        <v/>
      </c>
      <c r="D413" s="238">
        <f>D412+E413</f>
        <v>30</v>
      </c>
      <c r="E413" s="238">
        <f>IF(H413="X",1,0)</f>
        <v>0</v>
      </c>
      <c r="F413" s="88">
        <v>31</v>
      </c>
      <c r="G413" s="88">
        <f>RECEIVING!C320</f>
        <v>10</v>
      </c>
      <c r="H413" s="88">
        <f>RECEIVING!D320</f>
        <v/>
      </c>
      <c r="I413" s="91" t="s">
        <v>26</v>
      </c>
      <c r="J413" s="761" t="str">
        <f>RECEIVING!F318</f>
        <v>RECEIVING SAFETY OBSERVATIONS</v>
      </c>
      <c r="K413" s="240">
        <f>RECEIVING!G318</f>
        <v/>
      </c>
      <c r="L413" s="86" t="str">
        <f>IF(AND(K413=F413, K413=D413, K413=C413), "", "x")</f>
        <v>x</v>
      </c>
      <c r="M413" s="177"/>
      <c r="N413" s="177"/>
      <c r="O413" s="177"/>
      <c r="P413" s="177"/>
      <c r="Q413" s="177"/>
      <c r="R413" s="177"/>
      <c r="S413" s="177"/>
      <c r="T413" s="177"/>
      <c r="U413" s="177"/>
      <c r="V413" s="177"/>
      <c r="W413" s="177"/>
      <c r="X413" s="177"/>
      <c r="Y413" s="177"/>
      <c r="Z413" s="177"/>
      <c r="AA413" s="177"/>
      <c r="AB413" s="177"/>
      <c r="AC413" s="177"/>
      <c r="AD413" s="177"/>
      <c r="AE413" s="177"/>
      <c r="AF413" s="177"/>
      <c r="AG413" s="177"/>
      <c r="AH413" s="177"/>
      <c r="AI413" s="177"/>
      <c r="AJ413" s="177"/>
      <c r="AK413" s="177"/>
      <c r="AL413" s="177"/>
      <c r="AM413" s="177"/>
      <c r="AN413" s="177"/>
      <c r="AO413" s="177"/>
      <c r="AP413" s="177"/>
      <c r="AQ413" s="177"/>
      <c r="AR413" s="177"/>
      <c r="AS413" s="177"/>
      <c r="AT413" s="177"/>
      <c r="AU413" s="177"/>
      <c r="AV413" s="177"/>
      <c r="AW413" s="177"/>
      <c r="AX413" s="177"/>
      <c r="AY413" s="177"/>
      <c r="AZ413" s="87"/>
      <c r="BA413" s="87"/>
      <c r="BB413" s="87"/>
      <c r="BC413" s="87"/>
      <c r="BD413" s="87"/>
    </row>
    <row r="414" spans="1:64" customHeight="1" ht="12.75" hidden="true">
      <c r="A414" s="238"/>
      <c r="B414" s="238"/>
      <c r="C414" s="238" t="b">
        <f>IF(D414&gt;D413,D414,FALSE)</f>
        <v/>
      </c>
      <c r="D414" s="238">
        <f>D413+E414</f>
        <v>30</v>
      </c>
      <c r="E414" s="238">
        <f>IF(H414="X",1,0)</f>
        <v>0</v>
      </c>
      <c r="F414" s="88">
        <v>1</v>
      </c>
      <c r="G414" s="88">
        <f>RECEPTION!C13</f>
        <v>8</v>
      </c>
      <c r="H414" s="88">
        <f>RECEPTION!D13</f>
        <v/>
      </c>
      <c r="I414" s="91" t="s">
        <v>27</v>
      </c>
      <c r="J414" s="761" t="str">
        <f>RECEPTION!F8</f>
        <v>PHONE CALLS</v>
      </c>
      <c r="K414" s="240">
        <f>RECEPTION!G8</f>
        <v/>
      </c>
      <c r="L414" s="86" t="str">
        <f>IF(AND(K414=F414, K414=D414, K414=C414), "", "x")</f>
        <v>x</v>
      </c>
      <c r="M414" s="177"/>
      <c r="N414" s="177"/>
      <c r="O414" s="177"/>
      <c r="P414" s="177"/>
      <c r="Q414" s="177"/>
      <c r="R414" s="177"/>
      <c r="S414" s="177"/>
      <c r="T414" s="177"/>
      <c r="U414" s="177"/>
      <c r="V414" s="177"/>
      <c r="W414" s="177"/>
      <c r="X414" s="177"/>
      <c r="Y414" s="177"/>
      <c r="Z414" s="177"/>
      <c r="AA414" s="177"/>
      <c r="AB414" s="177"/>
      <c r="AC414" s="177"/>
      <c r="AD414" s="177"/>
      <c r="AE414" s="177"/>
      <c r="AF414" s="177"/>
      <c r="AG414" s="177"/>
      <c r="AH414" s="177"/>
      <c r="AI414" s="177"/>
      <c r="AJ414" s="177"/>
      <c r="AK414" s="177"/>
      <c r="AL414" s="177"/>
      <c r="AM414" s="177"/>
      <c r="AN414" s="177"/>
      <c r="AO414" s="177"/>
      <c r="AP414" s="177"/>
      <c r="AQ414" s="177"/>
      <c r="AR414" s="177"/>
      <c r="AS414" s="177"/>
      <c r="AT414" s="177"/>
      <c r="AU414" s="177"/>
      <c r="AV414" s="177"/>
      <c r="AW414" s="177"/>
      <c r="AX414" s="177"/>
      <c r="AY414" s="177"/>
      <c r="AZ414" s="87"/>
      <c r="BA414" s="87"/>
      <c r="BB414" s="87"/>
      <c r="BC414" s="87"/>
      <c r="BD414" s="87"/>
    </row>
    <row r="415" spans="1:64" customHeight="1" ht="12.75" hidden="true">
      <c r="A415" s="238"/>
      <c r="B415" s="238"/>
      <c r="C415" s="238" t="b">
        <f>IF(D415&gt;D414,D415,FALSE)</f>
        <v/>
      </c>
      <c r="D415" s="238">
        <f>D414+E415</f>
        <v>30</v>
      </c>
      <c r="E415" s="238">
        <f>IF(H415="X",1,0)</f>
        <v>0</v>
      </c>
      <c r="F415" s="88">
        <v>2</v>
      </c>
      <c r="G415" s="88">
        <f>RECEPTION!C16</f>
        <v>8</v>
      </c>
      <c r="H415" s="88">
        <f>RECEPTION!D16</f>
        <v/>
      </c>
      <c r="I415" s="91" t="s">
        <v>27</v>
      </c>
      <c r="J415" s="761" t="str">
        <f>RECEPTION!F14</f>
        <v>GREETING CUSTOMERS</v>
      </c>
      <c r="K415" s="240">
        <f>RECEPTION!G14</f>
        <v/>
      </c>
      <c r="L415" s="86" t="str">
        <f>IF(AND(K415=F415, K415=D415, K415=C415), "", "x")</f>
        <v>x</v>
      </c>
      <c r="M415" s="177"/>
      <c r="N415" s="177"/>
      <c r="O415" s="177"/>
      <c r="P415" s="177"/>
      <c r="Q415" s="177"/>
      <c r="R415" s="177"/>
      <c r="S415" s="177"/>
      <c r="T415" s="177"/>
      <c r="U415" s="177"/>
      <c r="V415" s="177"/>
      <c r="W415" s="177"/>
      <c r="X415" s="177"/>
      <c r="Y415" s="177"/>
      <c r="Z415" s="177"/>
      <c r="AA415" s="177"/>
      <c r="AB415" s="177"/>
      <c r="AC415" s="177"/>
      <c r="AD415" s="177"/>
      <c r="AE415" s="177"/>
      <c r="AF415" s="177"/>
      <c r="AG415" s="177"/>
      <c r="AH415" s="177"/>
      <c r="AI415" s="177"/>
      <c r="AJ415" s="177"/>
      <c r="AK415" s="177"/>
      <c r="AL415" s="177"/>
      <c r="AM415" s="177"/>
      <c r="AN415" s="177"/>
      <c r="AO415" s="177"/>
      <c r="AP415" s="177"/>
      <c r="AQ415" s="177"/>
      <c r="AR415" s="177"/>
      <c r="AS415" s="177"/>
      <c r="AT415" s="177"/>
      <c r="AU415" s="177"/>
      <c r="AV415" s="177"/>
      <c r="AW415" s="177"/>
      <c r="AX415" s="177"/>
      <c r="AY415" s="177"/>
      <c r="AZ415" s="87"/>
      <c r="BA415" s="87"/>
      <c r="BB415" s="87"/>
      <c r="BC415" s="87"/>
      <c r="BD415" s="87"/>
    </row>
    <row r="416" spans="1:64" customHeight="1" ht="12.75" hidden="true">
      <c r="A416" s="238"/>
      <c r="B416" s="238"/>
      <c r="C416" s="238" t="b">
        <f>IF(D416&gt;D415,D416,FALSE)</f>
        <v/>
      </c>
      <c r="D416" s="238">
        <f>D415+E416</f>
        <v>30</v>
      </c>
      <c r="E416" s="238">
        <f>IF(H416="X",1,0)</f>
        <v>0</v>
      </c>
      <c r="F416" s="88">
        <v>3</v>
      </c>
      <c r="G416" s="88">
        <f>RECEPTION!C27</f>
        <v>20</v>
      </c>
      <c r="H416" s="88">
        <f>RECEPTION!D27</f>
        <v/>
      </c>
      <c r="I416" s="91" t="s">
        <v>27</v>
      </c>
      <c r="J416" s="761" t="str">
        <f>RECEPTION!F17</f>
        <v>NEW CUSTOMER SIGN UPS</v>
      </c>
      <c r="K416" s="240">
        <f>RECEPTION!G17</f>
        <v/>
      </c>
      <c r="L416" s="86" t="str">
        <f>IF(AND(K416=F416, K416=D416, K416=C416), "", "x")</f>
        <v>x</v>
      </c>
      <c r="M416" s="177"/>
      <c r="N416" s="177"/>
      <c r="O416" s="177"/>
      <c r="P416" s="177"/>
      <c r="Q416" s="177"/>
      <c r="R416" s="177"/>
      <c r="S416" s="177"/>
      <c r="T416" s="177"/>
      <c r="U416" s="177"/>
      <c r="V416" s="177"/>
      <c r="W416" s="177"/>
      <c r="X416" s="177"/>
      <c r="Y416" s="177"/>
      <c r="Z416" s="177"/>
      <c r="AA416" s="177"/>
      <c r="AB416" s="177"/>
      <c r="AC416" s="177"/>
      <c r="AD416" s="177"/>
      <c r="AE416" s="177"/>
      <c r="AF416" s="177"/>
      <c r="AG416" s="177"/>
      <c r="AH416" s="177"/>
      <c r="AI416" s="177"/>
      <c r="AJ416" s="177"/>
      <c r="AK416" s="177"/>
      <c r="AL416" s="177"/>
      <c r="AM416" s="177"/>
      <c r="AN416" s="177"/>
      <c r="AO416" s="177"/>
      <c r="AP416" s="177"/>
      <c r="AQ416" s="177"/>
      <c r="AR416" s="177"/>
      <c r="AS416" s="177"/>
      <c r="AT416" s="177"/>
      <c r="AU416" s="177"/>
      <c r="AV416" s="177"/>
      <c r="AW416" s="177"/>
      <c r="AX416" s="177"/>
      <c r="AY416" s="177"/>
      <c r="AZ416" s="87"/>
      <c r="BA416" s="87"/>
      <c r="BB416" s="87"/>
      <c r="BC416" s="87"/>
      <c r="BD416" s="87"/>
    </row>
    <row r="417" spans="1:64" customHeight="1" ht="12.75" hidden="true">
      <c r="A417" s="238"/>
      <c r="B417" s="238"/>
      <c r="C417" s="238" t="b">
        <f>IF(D417&gt;D416,D417,FALSE)</f>
        <v/>
      </c>
      <c r="D417" s="238">
        <f>D416+E417</f>
        <v>30</v>
      </c>
      <c r="E417" s="238">
        <f>IF(H417="X",1,0)</f>
        <v>0</v>
      </c>
      <c r="F417" s="88">
        <v>4</v>
      </c>
      <c r="G417" s="88">
        <f>RECEPTION!C34</f>
        <v>20</v>
      </c>
      <c r="H417" s="88">
        <f>RECEPTION!D34</f>
        <v/>
      </c>
      <c r="I417" s="91" t="s">
        <v>27</v>
      </c>
      <c r="J417" s="761" t="str">
        <f>RECEPTION!F28</f>
        <v>SIC CODES</v>
      </c>
      <c r="K417" s="240">
        <f>RECEPTION!G28</f>
        <v/>
      </c>
      <c r="L417" s="86" t="str">
        <f>IF(AND(K417=F417, K417=D417, K417=C417), "", "x")</f>
        <v>x</v>
      </c>
      <c r="M417" s="177"/>
      <c r="N417" s="177"/>
      <c r="O417" s="177"/>
      <c r="P417" s="177"/>
      <c r="Q417" s="177"/>
      <c r="R417" s="177"/>
      <c r="S417" s="177"/>
      <c r="T417" s="177"/>
      <c r="U417" s="177"/>
      <c r="V417" s="177"/>
      <c r="W417" s="177"/>
      <c r="X417" s="177"/>
      <c r="Y417" s="177"/>
      <c r="Z417" s="177"/>
      <c r="AA417" s="177"/>
      <c r="AB417" s="177"/>
      <c r="AC417" s="177"/>
      <c r="AD417" s="177"/>
      <c r="AE417" s="177"/>
      <c r="AF417" s="177"/>
      <c r="AG417" s="177"/>
      <c r="AH417" s="177"/>
      <c r="AI417" s="177"/>
      <c r="AJ417" s="177"/>
      <c r="AK417" s="177"/>
      <c r="AL417" s="177"/>
      <c r="AM417" s="177"/>
      <c r="AN417" s="177"/>
      <c r="AO417" s="177"/>
      <c r="AP417" s="177"/>
      <c r="AQ417" s="177"/>
      <c r="AR417" s="177"/>
      <c r="AS417" s="177"/>
      <c r="AT417" s="177"/>
      <c r="AU417" s="177"/>
      <c r="AV417" s="177"/>
      <c r="AW417" s="177"/>
      <c r="AX417" s="177"/>
      <c r="AY417" s="177"/>
      <c r="AZ417" s="87"/>
      <c r="BA417" s="87"/>
      <c r="BB417" s="87"/>
      <c r="BC417" s="87"/>
      <c r="BD417" s="87"/>
    </row>
    <row r="418" spans="1:64" customHeight="1" ht="12.75" hidden="true">
      <c r="A418" s="238"/>
      <c r="B418" s="238"/>
      <c r="C418" s="238" t="b">
        <f>IF(D418&gt;D417,D418,FALSE)</f>
        <v/>
      </c>
      <c r="D418" s="238">
        <f>D417+E418</f>
        <v>30</v>
      </c>
      <c r="E418" s="238">
        <f>IF(H418="X",1,0)</f>
        <v>0</v>
      </c>
      <c r="F418" s="88">
        <v>5</v>
      </c>
      <c r="G418" s="88">
        <f>RECEPTION!C48</f>
        <v>20</v>
      </c>
      <c r="H418" s="88">
        <f>RECEPTION!D48</f>
        <v/>
      </c>
      <c r="I418" s="91" t="s">
        <v>27</v>
      </c>
      <c r="J418" s="761" t="str">
        <f>RECEPTION!F35</f>
        <v>7 DAY REPORT (review 4 weeks)</v>
      </c>
      <c r="K418" s="240">
        <f>RECEPTION!G35</f>
        <v/>
      </c>
      <c r="L418" s="86" t="str">
        <f>IF(AND(K418=F418, K418=D418, K418=C418), "", "x")</f>
        <v>x</v>
      </c>
      <c r="M418" s="177"/>
      <c r="N418" s="177"/>
      <c r="O418" s="177"/>
      <c r="P418" s="177"/>
      <c r="Q418" s="177"/>
      <c r="W418" s="177"/>
      <c r="X418" s="177"/>
      <c r="Y418" s="177"/>
      <c r="Z418" s="177"/>
      <c r="AA418" s="177"/>
      <c r="AB418" s="177"/>
      <c r="AC418" s="177"/>
      <c r="AD418" s="177"/>
      <c r="AE418" s="177"/>
      <c r="AF418" s="177"/>
      <c r="AG418" s="177"/>
      <c r="AH418" s="177"/>
      <c r="AI418" s="177"/>
      <c r="AJ418" s="177"/>
      <c r="AK418" s="177"/>
      <c r="AL418" s="177"/>
      <c r="AM418" s="177"/>
      <c r="AN418" s="177"/>
      <c r="AO418" s="177"/>
      <c r="AP418" s="177"/>
      <c r="AQ418" s="177"/>
      <c r="AR418" s="177"/>
      <c r="AS418" s="177"/>
      <c r="AT418" s="177"/>
      <c r="AU418" s="177"/>
      <c r="AV418" s="177"/>
      <c r="AW418" s="177"/>
      <c r="AX418" s="177"/>
      <c r="AY418" s="177"/>
      <c r="AZ418" s="87"/>
      <c r="BA418" s="87"/>
      <c r="BB418" s="87"/>
      <c r="BC418" s="87"/>
      <c r="BD418" s="87"/>
    </row>
    <row r="419" spans="1:64" customHeight="1" ht="12.75" hidden="true">
      <c r="A419" s="238"/>
      <c r="B419" s="238"/>
      <c r="C419" s="238" t="b">
        <f>IF(D419&gt;D418,D419,FALSE)</f>
        <v/>
      </c>
      <c r="D419" s="238">
        <f>D418+E419</f>
        <v>30</v>
      </c>
      <c r="E419" s="238">
        <f>IF(H419="X",1,0)</f>
        <v>0</v>
      </c>
      <c r="F419" s="88">
        <v>6</v>
      </c>
      <c r="G419" s="88">
        <f>RECEPTION!C56</f>
        <v>20</v>
      </c>
      <c r="H419" s="88">
        <f>RECEPTION!D56</f>
        <v/>
      </c>
      <c r="I419" s="91" t="s">
        <v>27</v>
      </c>
      <c r="J419" s="761" t="str">
        <f>RECEPTION!F49</f>
        <v>PERSONAL GUARANTEES (PG) (review 10 customer files that received IOU or wrote check)</v>
      </c>
      <c r="K419" s="240">
        <f>RECEPTION!G49</f>
        <v/>
      </c>
      <c r="L419" s="86" t="str">
        <f>IF(AND(K419=F419, K419=D419, K419=C419), "", "x")</f>
        <v>x</v>
      </c>
      <c r="M419" s="177"/>
      <c r="N419" s="177"/>
      <c r="O419" s="177"/>
      <c r="P419" s="177"/>
      <c r="Q419" s="177"/>
      <c r="R419" s="177"/>
      <c r="S419" s="177"/>
      <c r="T419" s="177"/>
      <c r="U419" s="177"/>
      <c r="V419" s="177"/>
      <c r="W419" s="177"/>
      <c r="X419" s="177"/>
      <c r="Y419" s="177"/>
      <c r="Z419" s="177"/>
      <c r="AA419" s="177"/>
      <c r="AB419" s="177"/>
      <c r="AC419" s="177"/>
      <c r="AD419" s="177"/>
      <c r="AE419" s="177"/>
      <c r="AF419" s="177"/>
      <c r="AG419" s="177"/>
      <c r="AH419" s="177"/>
      <c r="AI419" s="177"/>
      <c r="AJ419" s="177"/>
      <c r="AK419" s="177"/>
      <c r="AL419" s="177"/>
      <c r="AM419" s="177"/>
      <c r="AN419" s="177"/>
      <c r="AO419" s="177"/>
      <c r="AP419" s="177"/>
      <c r="AQ419" s="177"/>
      <c r="AR419" s="177"/>
      <c r="AS419" s="177"/>
      <c r="AT419" s="177"/>
      <c r="AU419" s="177"/>
      <c r="AV419" s="177"/>
      <c r="AW419" s="177"/>
      <c r="AX419" s="177"/>
      <c r="AY419" s="177"/>
      <c r="AZ419" s="87"/>
      <c r="BA419" s="87"/>
      <c r="BB419" s="87"/>
      <c r="BC419" s="87"/>
      <c r="BD419" s="87"/>
    </row>
    <row r="420" spans="1:64" customHeight="1" ht="12.75" hidden="true">
      <c r="A420" s="238"/>
      <c r="B420" s="238"/>
      <c r="C420" s="238" t="b">
        <f>IF(D420&gt;D419,D420,FALSE)</f>
        <v/>
      </c>
      <c r="D420" s="238">
        <f>D419+E420</f>
        <v>30</v>
      </c>
      <c r="E420" s="238">
        <f>IF(H420="X",1,0)</f>
        <v>0</v>
      </c>
      <c r="F420" s="88">
        <v>7</v>
      </c>
      <c r="G420" s="88">
        <f>RECEPTION!C66</f>
        <v>20</v>
      </c>
      <c r="H420" s="88">
        <f>RECEPTION!D66</f>
        <v/>
      </c>
      <c r="I420" s="91" t="s">
        <v>27</v>
      </c>
      <c r="J420" s="761" t="str">
        <f>RECEPTION!F59</f>
        <v>PAPERWORK &amp; FILING</v>
      </c>
      <c r="K420" s="240">
        <f>RECEPTION!G59</f>
        <v/>
      </c>
      <c r="L420" s="86" t="str">
        <f>IF(AND(K420=F420, K420=D420, K420=C420), "", "x")</f>
        <v>x</v>
      </c>
      <c r="M420" s="177"/>
      <c r="N420" s="177"/>
      <c r="O420" s="177"/>
      <c r="P420" s="177"/>
      <c r="Q420" s="177"/>
      <c r="R420" s="177"/>
      <c r="S420" s="177"/>
      <c r="T420" s="177"/>
      <c r="U420" s="177"/>
      <c r="V420" s="177"/>
      <c r="W420" s="177"/>
      <c r="X420" s="177"/>
      <c r="Y420" s="177"/>
      <c r="Z420" s="177"/>
      <c r="AA420" s="177"/>
      <c r="AB420" s="177"/>
      <c r="AC420" s="177"/>
      <c r="AD420" s="177"/>
      <c r="AE420" s="177"/>
      <c r="AF420" s="177"/>
      <c r="AG420" s="177"/>
      <c r="AH420" s="177"/>
      <c r="AI420" s="177"/>
      <c r="AJ420" s="177"/>
      <c r="AK420" s="177"/>
      <c r="AL420" s="177"/>
      <c r="AM420" s="177"/>
      <c r="AN420" s="177"/>
      <c r="AO420" s="177"/>
      <c r="AP420" s="177"/>
      <c r="AQ420" s="177"/>
      <c r="AR420" s="177"/>
      <c r="AS420" s="177"/>
      <c r="AT420" s="177"/>
      <c r="AU420" s="177"/>
      <c r="AV420" s="177"/>
      <c r="AW420" s="177"/>
      <c r="AX420" s="177"/>
      <c r="AY420" s="177"/>
      <c r="AZ420" s="87"/>
      <c r="BA420" s="87"/>
      <c r="BB420" s="87"/>
      <c r="BC420" s="87"/>
      <c r="BD420" s="87"/>
    </row>
    <row r="421" spans="1:64" customHeight="1" ht="12.75" hidden="true">
      <c r="A421" s="238"/>
      <c r="B421" s="238"/>
      <c r="C421" s="238" t="b">
        <f>IF(D421&gt;D420,D421,FALSE)</f>
        <v/>
      </c>
      <c r="D421" s="238">
        <f>D420+E421</f>
        <v>30</v>
      </c>
      <c r="E421" s="238">
        <f>IF(H421="X",1,0)</f>
        <v>0</v>
      </c>
      <c r="F421" s="88">
        <v>8</v>
      </c>
      <c r="G421" s="88">
        <f>RECEPTION!C72</f>
        <v>6</v>
      </c>
      <c r="H421" s="88" t="str">
        <f>RECEPTION!D72</f>
        <v>N/A</v>
      </c>
      <c r="I421" s="91" t="s">
        <v>27</v>
      </c>
      <c r="J421" s="761" t="str">
        <f>RECEPTION!F67</f>
        <v>ALCOHOL PURCHASES (review 5 random) [na if no alcohol]</v>
      </c>
      <c r="K421" s="240">
        <f>RECEPTION!G67</f>
        <v/>
      </c>
      <c r="L421" s="86" t="str">
        <f>IF(AND(K421=F421, K421=D421, K421=C421), "", "x")</f>
        <v>x</v>
      </c>
      <c r="M421" s="177"/>
      <c r="N421" s="177"/>
      <c r="O421" s="177"/>
      <c r="P421" s="177"/>
      <c r="Q421" s="177"/>
      <c r="R421" s="177"/>
      <c r="S421" s="177"/>
      <c r="T421" s="177"/>
      <c r="U421" s="177"/>
      <c r="V421" s="177"/>
      <c r="W421" s="177"/>
      <c r="X421" s="177"/>
      <c r="Y421" s="177"/>
      <c r="Z421" s="177"/>
      <c r="AA421" s="177"/>
      <c r="AB421" s="177"/>
      <c r="AC421" s="177"/>
      <c r="AD421" s="177"/>
      <c r="AE421" s="177"/>
      <c r="AF421" s="177"/>
      <c r="AG421" s="177"/>
      <c r="AH421" s="177"/>
      <c r="AI421" s="177"/>
      <c r="AJ421" s="177"/>
      <c r="AK421" s="177"/>
      <c r="AL421" s="177"/>
      <c r="AM421" s="177"/>
      <c r="AN421" s="177"/>
      <c r="AO421" s="177"/>
      <c r="AP421" s="177"/>
      <c r="AQ421" s="177"/>
      <c r="AR421" s="177"/>
      <c r="AS421" s="177"/>
      <c r="AT421" s="177"/>
      <c r="AU421" s="177"/>
      <c r="AV421" s="177"/>
      <c r="AW421" s="177"/>
      <c r="AX421" s="177"/>
      <c r="AY421" s="177"/>
      <c r="AZ421" s="87"/>
      <c r="BA421" s="87"/>
      <c r="BB421" s="87"/>
      <c r="BC421" s="87"/>
      <c r="BD421" s="87"/>
    </row>
    <row r="422" spans="1:64" customHeight="1" ht="12.75" hidden="true">
      <c r="A422" s="238"/>
      <c r="B422" s="238"/>
      <c r="C422" s="238" t="b">
        <f>IF(D422&gt;D421,D422,FALSE)</f>
        <v/>
      </c>
      <c r="D422" s="238">
        <f>D421+E422</f>
        <v>30</v>
      </c>
      <c r="E422" s="238">
        <f>IF(H422="X",1,0)</f>
        <v>0</v>
      </c>
      <c r="F422" s="88">
        <v>9</v>
      </c>
      <c r="G422" s="88">
        <f>RECEPTION!C79</f>
        <v>6</v>
      </c>
      <c r="H422" s="88" t="str">
        <f>RECEPTION!D79</f>
        <v>N/A</v>
      </c>
      <c r="I422" s="91" t="s">
        <v>27</v>
      </c>
      <c r="J422" s="761" t="str">
        <f>RECEPTION!F73</f>
        <v>TOBACCO PURCHASES (JETRO only) </v>
      </c>
      <c r="K422" s="240">
        <f>RECEPTION!G73</f>
        <v/>
      </c>
      <c r="L422" s="86" t="str">
        <f>IF(AND(K422=F422, K422=D422, K422=C422), "", "x")</f>
        <v>x</v>
      </c>
      <c r="M422" s="177"/>
      <c r="N422" s="177"/>
      <c r="O422" s="177"/>
      <c r="P422" s="177"/>
      <c r="Q422" s="177"/>
      <c r="R422" s="177"/>
      <c r="S422" s="177"/>
      <c r="T422" s="177"/>
      <c r="U422" s="177"/>
      <c r="V422" s="177"/>
      <c r="W422" s="177"/>
      <c r="X422" s="177"/>
      <c r="Y422" s="177"/>
      <c r="Z422" s="177"/>
      <c r="AA422" s="177"/>
      <c r="AB422" s="177"/>
      <c r="AC422" s="177"/>
      <c r="AD422" s="177"/>
      <c r="AE422" s="177"/>
      <c r="AF422" s="177"/>
      <c r="AG422" s="177"/>
      <c r="AH422" s="177"/>
      <c r="AI422" s="177"/>
      <c r="AJ422" s="177"/>
      <c r="AK422" s="177"/>
      <c r="AL422" s="177"/>
      <c r="AM422" s="177"/>
      <c r="AN422" s="177"/>
      <c r="AO422" s="177"/>
      <c r="AP422" s="177"/>
      <c r="AQ422" s="177"/>
      <c r="AR422" s="177"/>
      <c r="AS422" s="177"/>
      <c r="AT422" s="177"/>
      <c r="AU422" s="177"/>
      <c r="AV422" s="177"/>
      <c r="AW422" s="177"/>
      <c r="AX422" s="177"/>
      <c r="AY422" s="177"/>
      <c r="AZ422" s="87"/>
      <c r="BA422" s="87"/>
      <c r="BB422" s="87"/>
      <c r="BC422" s="87"/>
      <c r="BD422" s="87"/>
    </row>
    <row r="423" spans="1:64" customHeight="1" ht="12.75" hidden="true">
      <c r="A423" s="238"/>
      <c r="B423" s="238"/>
      <c r="C423" s="238" t="b">
        <f>IF(D423&gt;D422,D423,FALSE)</f>
        <v/>
      </c>
      <c r="D423" s="238">
        <f>D422+E423</f>
        <v>30</v>
      </c>
      <c r="E423" s="238">
        <f>IF(H423="X",1,0)</f>
        <v>0</v>
      </c>
      <c r="F423" s="88">
        <v>10</v>
      </c>
      <c r="G423" s="88">
        <f>RECEPTION!C84</f>
        <v>20</v>
      </c>
      <c r="H423" s="88">
        <f>RECEPTION!D84</f>
        <v/>
      </c>
      <c r="I423" s="91" t="s">
        <v>27</v>
      </c>
      <c r="J423" s="761" t="str">
        <f>RECEPTION!F80</f>
        <v>CHILD WAIVER FORMS</v>
      </c>
      <c r="K423" s="240">
        <f>RECEPTION!G80</f>
        <v/>
      </c>
      <c r="L423" s="86" t="str">
        <f>IF(AND(K423=F423, K423=D423, K423=C423), "", "x")</f>
        <v>x</v>
      </c>
      <c r="M423" s="177"/>
      <c r="N423" s="177"/>
      <c r="O423" s="177"/>
      <c r="P423" s="177"/>
      <c r="Q423" s="177"/>
      <c r="R423" s="177"/>
      <c r="S423" s="177"/>
      <c r="T423" s="177"/>
      <c r="U423" s="177"/>
      <c r="V423" s="177"/>
      <c r="W423" s="177"/>
      <c r="X423" s="177"/>
      <c r="Y423" s="177"/>
      <c r="Z423" s="177"/>
      <c r="AA423" s="177"/>
      <c r="AB423" s="177"/>
      <c r="AC423" s="177"/>
      <c r="AD423" s="177"/>
      <c r="AE423" s="177"/>
      <c r="AF423" s="177"/>
      <c r="AG423" s="177"/>
      <c r="AH423" s="177"/>
      <c r="AI423" s="177"/>
      <c r="AJ423" s="177"/>
      <c r="AK423" s="177"/>
      <c r="AL423" s="177"/>
      <c r="AM423" s="177"/>
      <c r="AN423" s="177"/>
      <c r="AO423" s="177"/>
      <c r="AP423" s="177"/>
      <c r="AQ423" s="177"/>
      <c r="AR423" s="177"/>
      <c r="AS423" s="177"/>
      <c r="AT423" s="177"/>
      <c r="AU423" s="177"/>
      <c r="AV423" s="177"/>
      <c r="AW423" s="177"/>
      <c r="AX423" s="177"/>
      <c r="AY423" s="177"/>
      <c r="AZ423" s="87"/>
      <c r="BA423" s="87"/>
      <c r="BB423" s="87"/>
      <c r="BC423" s="87"/>
      <c r="BD423" s="87"/>
    </row>
    <row r="424" spans="1:64" customHeight="1" ht="12.75" hidden="true">
      <c r="A424" s="238"/>
      <c r="B424" s="238"/>
      <c r="C424" s="238" t="b">
        <f>IF(D424&gt;D423,D424,FALSE)</f>
        <v/>
      </c>
      <c r="D424" s="238">
        <f>D423+E424</f>
        <v>30</v>
      </c>
      <c r="E424" s="238">
        <f>IF(H424="X",1,0)</f>
        <v>0</v>
      </c>
      <c r="F424" s="88">
        <v>11</v>
      </c>
      <c r="G424" s="88">
        <f>RECEPTION!C92</f>
        <v>20</v>
      </c>
      <c r="H424" s="88">
        <f>RECEPTION!D92</f>
        <v/>
      </c>
      <c r="I424" s="91" t="s">
        <v>27</v>
      </c>
      <c r="J424" s="761" t="str">
        <f>RECEPTION!F85</f>
        <v>TEMPORARY NUMBER LOG</v>
      </c>
      <c r="K424" s="240" t="str">
        <f>RECEPTION!G85</f>
        <v>More than 5 Temp numbers assigned due to changes in corporate policies</v>
      </c>
      <c r="L424" s="86" t="str">
        <f>IF(AND(K424=F424, K424=D424, K424=C424), "", "x")</f>
        <v>x</v>
      </c>
      <c r="M424" s="177"/>
      <c r="N424" s="177"/>
      <c r="O424" s="177"/>
      <c r="U424" s="177"/>
      <c r="V424" s="177"/>
      <c r="W424" s="177"/>
      <c r="X424" s="177"/>
      <c r="Y424" s="177"/>
      <c r="Z424" s="177"/>
      <c r="AA424" s="177"/>
      <c r="AB424" s="177"/>
      <c r="AC424" s="177"/>
      <c r="AD424" s="177"/>
      <c r="AE424" s="177"/>
      <c r="AF424" s="177"/>
      <c r="AG424" s="177"/>
      <c r="AH424" s="177"/>
      <c r="AI424" s="177"/>
      <c r="AJ424" s="177"/>
      <c r="AK424" s="177"/>
      <c r="AL424" s="177"/>
      <c r="AM424" s="177"/>
      <c r="AN424" s="177"/>
      <c r="AO424" s="177"/>
      <c r="AP424" s="177"/>
      <c r="AQ424" s="177"/>
      <c r="AR424" s="177"/>
      <c r="AS424" s="177"/>
      <c r="AT424" s="177"/>
      <c r="AU424" s="177"/>
      <c r="AV424" s="177"/>
      <c r="AW424" s="177"/>
      <c r="AX424" s="177"/>
      <c r="AY424" s="177"/>
      <c r="AZ424" s="87"/>
      <c r="BA424" s="87"/>
      <c r="BB424" s="87"/>
      <c r="BC424" s="87"/>
      <c r="BD424" s="87"/>
    </row>
    <row r="425" spans="1:64" customHeight="1" ht="12.75" hidden="true">
      <c r="A425" s="238"/>
      <c r="B425" s="238"/>
      <c r="C425" s="238" t="b">
        <f>IF(D425&gt;D424,D425,FALSE)</f>
        <v/>
      </c>
      <c r="D425" s="238">
        <f>D424+E425</f>
        <v>30</v>
      </c>
      <c r="E425" s="238">
        <f>IF(H425="X",1,0)</f>
        <v>0</v>
      </c>
      <c r="F425" s="88">
        <v>12</v>
      </c>
      <c r="G425" s="88">
        <f>RECEPTION!C94</f>
        <v>4</v>
      </c>
      <c r="H425" s="88">
        <f>RECEPTION!D94</f>
        <v/>
      </c>
      <c r="I425" s="91" t="s">
        <v>27</v>
      </c>
      <c r="J425" s="761" t="str">
        <f>RECEPTION!F93</f>
        <v>PRODUCT RECALL NOTICE</v>
      </c>
      <c r="K425" s="240">
        <f>RECEPTION!G93</f>
        <v/>
      </c>
      <c r="L425" s="86" t="str">
        <f>IF(AND(K425=F425, K425=D425, K425=C425), "", "x")</f>
        <v>x</v>
      </c>
      <c r="M425" s="177"/>
      <c r="N425" s="177"/>
      <c r="O425" s="177"/>
      <c r="P425" s="177"/>
      <c r="Q425" s="177"/>
      <c r="R425" s="177"/>
      <c r="S425" s="177"/>
      <c r="T425" s="177"/>
      <c r="U425" s="177"/>
      <c r="V425" s="177"/>
      <c r="W425" s="177"/>
      <c r="X425" s="177"/>
      <c r="Y425" s="177"/>
      <c r="Z425" s="177"/>
      <c r="AA425" s="177"/>
      <c r="AB425" s="177"/>
      <c r="AC425" s="177"/>
      <c r="AD425" s="177"/>
      <c r="AE425" s="177"/>
      <c r="AF425" s="177"/>
      <c r="AG425" s="177"/>
      <c r="AH425" s="177"/>
      <c r="AI425" s="177"/>
      <c r="AJ425" s="177"/>
      <c r="AK425" s="177"/>
      <c r="AL425" s="177"/>
      <c r="AM425" s="177"/>
      <c r="AN425" s="177"/>
      <c r="AO425" s="177"/>
      <c r="AP425" s="177"/>
      <c r="AQ425" s="177"/>
      <c r="AR425" s="177"/>
      <c r="AS425" s="177"/>
      <c r="AT425" s="177"/>
      <c r="AU425" s="177"/>
      <c r="AV425" s="177"/>
      <c r="AW425" s="177"/>
      <c r="AX425" s="177"/>
      <c r="AY425" s="177"/>
      <c r="AZ425" s="87"/>
      <c r="BA425" s="87"/>
      <c r="BB425" s="87"/>
      <c r="BC425" s="87"/>
      <c r="BD425" s="87"/>
    </row>
    <row r="426" spans="1:64" customHeight="1" ht="12.75" hidden="true">
      <c r="A426" s="238"/>
      <c r="B426" s="238"/>
      <c r="C426" s="238" t="b">
        <f>IF(D426&gt;D425,D426,FALSE)</f>
        <v/>
      </c>
      <c r="D426" s="238">
        <f>D425+E426</f>
        <v>30</v>
      </c>
      <c r="E426" s="238">
        <f>IF(H426="X",1,0)</f>
        <v>0</v>
      </c>
      <c r="F426" s="88">
        <v>13</v>
      </c>
      <c r="G426" s="88">
        <f>RECEPTION!C98</f>
        <v>4</v>
      </c>
      <c r="H426" s="88">
        <f>RECEPTION!D98</f>
        <v/>
      </c>
      <c r="I426" s="91" t="s">
        <v>27</v>
      </c>
      <c r="J426" s="761" t="str">
        <f>RECEPTION!F95</f>
        <v>CONDITION OF ENTRANCE/MATS</v>
      </c>
      <c r="K426" s="240">
        <f>RECEPTION!G95</f>
        <v/>
      </c>
      <c r="L426" s="86" t="str">
        <f>IF(AND(K426=F426, K426=D426, K426=C426), "", "x")</f>
        <v>x</v>
      </c>
      <c r="M426" s="177"/>
      <c r="N426" s="177"/>
      <c r="O426" s="177"/>
      <c r="P426" s="177"/>
      <c r="Q426" s="177"/>
      <c r="R426" s="177"/>
      <c r="S426" s="177"/>
      <c r="T426" s="177"/>
      <c r="U426" s="177"/>
      <c r="V426" s="177"/>
      <c r="W426" s="177"/>
      <c r="X426" s="177"/>
      <c r="Y426" s="177"/>
      <c r="Z426" s="177"/>
      <c r="AA426" s="177"/>
      <c r="AB426" s="177"/>
      <c r="AC426" s="177"/>
      <c r="AD426" s="177"/>
      <c r="AE426" s="177"/>
      <c r="AF426" s="177"/>
      <c r="AG426" s="177"/>
      <c r="AH426" s="177"/>
      <c r="AI426" s="177"/>
      <c r="AJ426" s="177"/>
      <c r="AK426" s="177"/>
      <c r="AL426" s="177"/>
      <c r="AM426" s="177"/>
      <c r="AN426" s="177"/>
      <c r="AO426" s="177"/>
      <c r="AP426" s="177"/>
      <c r="AQ426" s="177"/>
      <c r="AR426" s="177"/>
      <c r="AS426" s="177"/>
      <c r="AT426" s="177"/>
      <c r="AU426" s="177"/>
      <c r="AV426" s="177"/>
      <c r="AW426" s="177"/>
      <c r="AX426" s="177"/>
      <c r="AY426" s="177"/>
      <c r="AZ426" s="87"/>
      <c r="BA426" s="87"/>
      <c r="BB426" s="87"/>
      <c r="BC426" s="87"/>
      <c r="BD426" s="87"/>
    </row>
    <row r="427" spans="1:64" customHeight="1" ht="12.75" hidden="true">
      <c r="A427" s="238"/>
      <c r="B427" s="238"/>
      <c r="C427" s="238" t="b">
        <f>IF(D427&gt;D426,D427,FALSE)</f>
        <v/>
      </c>
      <c r="D427" s="238">
        <f>D426+E427</f>
        <v>30</v>
      </c>
      <c r="E427" s="238">
        <f>IF(H427="X",1,0)</f>
        <v>0</v>
      </c>
      <c r="F427" s="88">
        <v>14</v>
      </c>
      <c r="G427" s="88">
        <f>RECEPTION!C101</f>
        <v>4</v>
      </c>
      <c r="H427" s="88">
        <f>RECEPTION!D101</f>
        <v/>
      </c>
      <c r="I427" s="91" t="s">
        <v>27</v>
      </c>
      <c r="J427" s="761" t="str">
        <f>RECEPTION!F99</f>
        <v>VENDOR/VISITOR SIGN-IN LOG</v>
      </c>
      <c r="K427" s="240">
        <f>RECEPTION!G99</f>
        <v/>
      </c>
      <c r="L427" s="86" t="str">
        <f>IF(AND(K427=F427, K427=D427, K427=C427), "", "x")</f>
        <v>x</v>
      </c>
      <c r="M427" s="177"/>
      <c r="N427" s="177"/>
      <c r="O427" s="177"/>
      <c r="P427" s="177"/>
      <c r="Q427" s="177"/>
      <c r="R427" s="177"/>
      <c r="S427" s="177"/>
      <c r="T427" s="177"/>
      <c r="U427" s="177"/>
      <c r="V427" s="177"/>
      <c r="W427" s="177"/>
      <c r="X427" s="177"/>
      <c r="Y427" s="177"/>
      <c r="Z427" s="177"/>
      <c r="AA427" s="177"/>
      <c r="AB427" s="177"/>
      <c r="AC427" s="177"/>
      <c r="AD427" s="177"/>
      <c r="AE427" s="177"/>
      <c r="AF427" s="177"/>
      <c r="AG427" s="177"/>
      <c r="AH427" s="177"/>
      <c r="AI427" s="177"/>
      <c r="AJ427" s="177"/>
      <c r="AK427" s="177"/>
      <c r="AL427" s="177"/>
      <c r="AM427" s="177"/>
      <c r="AN427" s="177"/>
      <c r="AO427" s="177"/>
      <c r="AP427" s="177"/>
      <c r="AQ427" s="177"/>
      <c r="AR427" s="177"/>
      <c r="AS427" s="177"/>
      <c r="AT427" s="177"/>
      <c r="AU427" s="177"/>
      <c r="AV427" s="177"/>
      <c r="AW427" s="177"/>
      <c r="AX427" s="177"/>
      <c r="AY427" s="177"/>
      <c r="AZ427" s="87"/>
      <c r="BA427" s="87"/>
      <c r="BB427" s="87"/>
      <c r="BC427" s="87"/>
      <c r="BD427" s="87"/>
    </row>
    <row r="428" spans="1:64" customHeight="1" ht="12.75" hidden="true">
      <c r="A428" s="238"/>
      <c r="B428" s="238"/>
      <c r="C428" s="238" t="b">
        <f>IF(D428&gt;D427,D428,FALSE)</f>
        <v/>
      </c>
      <c r="D428" s="238">
        <f>D427+E428</f>
        <v>30</v>
      </c>
      <c r="E428" s="238">
        <f>IF(H428="X",1,0)</f>
        <v>0</v>
      </c>
      <c r="F428" s="88">
        <v>15</v>
      </c>
      <c r="G428" s="88">
        <f>RECEPTION!C104</f>
        <v>4</v>
      </c>
      <c r="H428" s="88">
        <f>RECEPTION!D104</f>
        <v/>
      </c>
      <c r="I428" s="91" t="s">
        <v>27</v>
      </c>
      <c r="J428" s="761" t="str">
        <f>RECEPTION!F102</f>
        <v>CALL-IN LOG</v>
      </c>
      <c r="K428" s="240">
        <f>RECEPTION!G102</f>
        <v/>
      </c>
      <c r="L428" s="86" t="str">
        <f>IF(AND(K428=F428, K428=D428, K428=C428), "", "x")</f>
        <v>x</v>
      </c>
      <c r="M428" s="177"/>
      <c r="N428" s="177"/>
      <c r="O428" s="177"/>
      <c r="P428" s="177"/>
      <c r="Q428" s="177"/>
      <c r="R428" s="177"/>
      <c r="S428" s="177"/>
      <c r="T428" s="177"/>
      <c r="U428" s="177"/>
      <c r="V428" s="177"/>
      <c r="W428" s="177"/>
      <c r="X428" s="177"/>
      <c r="Y428" s="177"/>
      <c r="Z428" s="177"/>
      <c r="AA428" s="177"/>
      <c r="AB428" s="177"/>
      <c r="AC428" s="177"/>
      <c r="AD428" s="177"/>
      <c r="AE428" s="177"/>
      <c r="AF428" s="177"/>
      <c r="AG428" s="177"/>
      <c r="AH428" s="177"/>
      <c r="AI428" s="177"/>
      <c r="AJ428" s="177"/>
      <c r="AK428" s="177"/>
      <c r="AL428" s="177"/>
      <c r="AM428" s="177"/>
      <c r="AN428" s="177"/>
      <c r="AO428" s="177"/>
      <c r="AP428" s="177"/>
      <c r="AQ428" s="177"/>
      <c r="AR428" s="177"/>
      <c r="AS428" s="177"/>
      <c r="AT428" s="177"/>
      <c r="AU428" s="177"/>
      <c r="AV428" s="177"/>
      <c r="AW428" s="177"/>
      <c r="AX428" s="177"/>
      <c r="AY428" s="177"/>
      <c r="AZ428" s="87"/>
      <c r="BA428" s="87"/>
      <c r="BB428" s="87"/>
      <c r="BC428" s="87"/>
      <c r="BD428" s="87"/>
    </row>
    <row r="429" spans="1:64" customHeight="1" ht="12.75" hidden="true">
      <c r="A429" s="238"/>
      <c r="B429" s="238"/>
      <c r="C429" s="238" t="b">
        <f>IF(D429&gt;D428,D429,FALSE)</f>
        <v/>
      </c>
      <c r="D429" s="238">
        <f>D428+E429</f>
        <v>30</v>
      </c>
      <c r="E429" s="238">
        <f>IF(H429="X",1,0)</f>
        <v>0</v>
      </c>
      <c r="F429" s="88">
        <v>16</v>
      </c>
      <c r="G429" s="88">
        <f>RECEPTION!C107</f>
        <v>8</v>
      </c>
      <c r="H429" s="88">
        <f>RECEPTION!D107</f>
        <v/>
      </c>
      <c r="I429" s="91" t="s">
        <v>27</v>
      </c>
      <c r="J429" s="761" t="str">
        <f>RECEPTION!F105</f>
        <v>EXIT CONTROL</v>
      </c>
      <c r="K429" s="240">
        <f>RECEPTION!G105</f>
        <v/>
      </c>
      <c r="L429" s="86" t="str">
        <f>IF(AND(K429=F429, K429=D429, K429=C429), "", "x")</f>
        <v>x</v>
      </c>
      <c r="R429" s="177"/>
      <c r="S429" s="177"/>
      <c r="T429" s="177"/>
      <c r="U429" s="177"/>
      <c r="V429" s="177"/>
      <c r="W429" s="177"/>
      <c r="X429" s="177"/>
      <c r="Y429" s="177"/>
      <c r="Z429" s="177"/>
      <c r="AA429" s="177"/>
      <c r="AB429" s="177"/>
      <c r="AC429" s="177"/>
      <c r="AD429" s="177"/>
      <c r="AE429" s="177"/>
      <c r="AF429" s="177"/>
      <c r="AG429" s="177"/>
      <c r="AH429" s="177"/>
      <c r="AI429" s="177"/>
      <c r="AJ429" s="177"/>
      <c r="AK429" s="177"/>
      <c r="AL429" s="177"/>
      <c r="AM429" s="177"/>
      <c r="AN429" s="177"/>
      <c r="AO429" s="177"/>
      <c r="AP429" s="177"/>
      <c r="AQ429" s="177"/>
      <c r="AR429" s="177"/>
      <c r="AS429" s="177"/>
      <c r="AT429" s="177"/>
      <c r="AU429" s="177"/>
      <c r="AV429" s="177"/>
      <c r="AW429" s="177"/>
      <c r="AX429" s="177"/>
      <c r="AY429" s="177"/>
      <c r="AZ429" s="87"/>
      <c r="BA429" s="87"/>
      <c r="BB429" s="87"/>
      <c r="BC429" s="87"/>
      <c r="BD429" s="87"/>
    </row>
    <row r="430" spans="1:64" customHeight="1" ht="12.75" hidden="true">
      <c r="A430" s="238"/>
      <c r="B430" s="238"/>
      <c r="C430" s="238" t="b">
        <f>IF(D430&gt;D429,D430,FALSE)</f>
        <v/>
      </c>
      <c r="D430" s="238">
        <f>D429+E430</f>
        <v>30</v>
      </c>
      <c r="E430" s="238">
        <f>IF(H430="X",1,0)</f>
        <v>0</v>
      </c>
      <c r="F430" s="88">
        <v>17</v>
      </c>
      <c r="G430" s="88">
        <f>RECEPTION!C111</f>
        <v>4</v>
      </c>
      <c r="H430" s="88">
        <f>RECEPTION!D111</f>
        <v/>
      </c>
      <c r="I430" s="91" t="s">
        <v>27</v>
      </c>
      <c r="J430" s="761" t="str">
        <f>RECEPTION!F108</f>
        <v>SALES FLYERS</v>
      </c>
      <c r="K430" s="240">
        <f>RECEPTION!G108</f>
        <v/>
      </c>
      <c r="L430" s="86" t="str">
        <f>IF(AND(K430=F430, K430=D430, K430=C430), "", "x")</f>
        <v>x</v>
      </c>
      <c r="M430" s="177"/>
      <c r="N430" s="177"/>
      <c r="O430" s="177"/>
      <c r="P430" s="177"/>
      <c r="Q430" s="177"/>
      <c r="R430" s="177"/>
      <c r="S430" s="177"/>
      <c r="T430" s="177"/>
      <c r="U430" s="177"/>
      <c r="V430" s="177"/>
      <c r="W430" s="177"/>
      <c r="X430" s="177"/>
      <c r="Y430" s="177"/>
      <c r="Z430" s="177"/>
      <c r="AA430" s="177"/>
      <c r="AB430" s="177"/>
      <c r="AC430" s="177"/>
      <c r="AD430" s="177"/>
      <c r="AE430" s="177"/>
      <c r="AF430" s="177"/>
      <c r="AG430" s="177"/>
      <c r="AH430" s="177"/>
      <c r="AI430" s="177"/>
      <c r="AJ430" s="177"/>
      <c r="AK430" s="177"/>
      <c r="AL430" s="177"/>
      <c r="AM430" s="177"/>
      <c r="AN430" s="177"/>
      <c r="AO430" s="177"/>
      <c r="AP430" s="177"/>
      <c r="AQ430" s="177"/>
      <c r="AR430" s="177"/>
      <c r="AS430" s="177"/>
      <c r="AT430" s="177"/>
      <c r="AU430" s="177"/>
      <c r="AV430" s="177"/>
      <c r="AW430" s="177"/>
      <c r="AX430" s="177"/>
      <c r="AY430" s="177"/>
      <c r="AZ430" s="87"/>
      <c r="BA430" s="87"/>
      <c r="BB430" s="87"/>
      <c r="BC430" s="87"/>
      <c r="BD430" s="87"/>
    </row>
    <row r="431" spans="1:64" customHeight="1" ht="12.75" hidden="true">
      <c r="A431" s="238"/>
      <c r="B431" s="238"/>
      <c r="C431" s="238" t="b">
        <f>IF(D431&gt;D430,D431,FALSE)</f>
        <v/>
      </c>
      <c r="D431" s="238">
        <f>D430+E431</f>
        <v>30</v>
      </c>
      <c r="E431" s="238">
        <f>IF(H431="X",1,0)</f>
        <v>0</v>
      </c>
      <c r="F431" s="88">
        <v>18</v>
      </c>
      <c r="G431" s="88">
        <f>RECEPTION!C116</f>
        <v>4</v>
      </c>
      <c r="H431" s="88">
        <f>RECEPTION!D116</f>
        <v/>
      </c>
      <c r="I431" s="91" t="s">
        <v>27</v>
      </c>
      <c r="J431" s="761" t="str">
        <f>RECEPTION!F114</f>
        <v>CUSTOMER SCANNING</v>
      </c>
      <c r="K431" s="240">
        <f>RECEPTION!G114</f>
        <v/>
      </c>
      <c r="L431" s="86" t="str">
        <f>IF(AND(K431=F431, K431=D431, K431=C431), "", "x")</f>
        <v>x</v>
      </c>
      <c r="M431" s="177"/>
      <c r="N431" s="177"/>
      <c r="O431" s="177"/>
      <c r="P431" s="177"/>
      <c r="Q431" s="177"/>
      <c r="R431" s="177"/>
      <c r="S431" s="177"/>
      <c r="T431" s="177"/>
      <c r="U431" s="177"/>
      <c r="V431" s="177"/>
      <c r="W431" s="177"/>
      <c r="X431" s="177"/>
      <c r="Y431" s="177"/>
      <c r="Z431" s="177"/>
      <c r="AA431" s="177"/>
      <c r="AB431" s="177"/>
      <c r="AC431" s="177"/>
      <c r="AD431" s="177"/>
      <c r="AE431" s="177"/>
      <c r="AF431" s="177"/>
      <c r="AG431" s="177"/>
      <c r="AH431" s="177"/>
      <c r="AI431" s="177"/>
      <c r="AJ431" s="177"/>
      <c r="AK431" s="177"/>
      <c r="AL431" s="177"/>
      <c r="AM431" s="177"/>
      <c r="AN431" s="177"/>
      <c r="AO431" s="177"/>
      <c r="AP431" s="177"/>
      <c r="AQ431" s="177"/>
      <c r="AR431" s="177"/>
      <c r="AS431" s="177"/>
      <c r="AT431" s="177"/>
      <c r="AU431" s="177"/>
      <c r="AV431" s="177"/>
      <c r="AW431" s="177"/>
      <c r="AX431" s="177"/>
      <c r="AY431" s="177"/>
      <c r="AZ431" s="87"/>
      <c r="BA431" s="87"/>
      <c r="BB431" s="87"/>
      <c r="BC431" s="87"/>
      <c r="BD431" s="87"/>
    </row>
    <row r="432" spans="1:64" customHeight="1" ht="12.75" hidden="true">
      <c r="A432" s="238"/>
      <c r="B432" s="238"/>
      <c r="C432" s="238">
        <f>IF(D432&gt;D431,D432,FALSE)</f>
        <v>31</v>
      </c>
      <c r="D432" s="238">
        <f>D431+E432</f>
        <v>31</v>
      </c>
      <c r="E432" s="238">
        <f>IF(H432="X",1,0)</f>
        <v>1</v>
      </c>
      <c r="F432" s="88">
        <v>19</v>
      </c>
      <c r="G432" s="88">
        <f>RECEPTION!C123</f>
        <v>4</v>
      </c>
      <c r="H432" s="88" t="str">
        <f>RECEPTION!D123</f>
        <v>x</v>
      </c>
      <c r="I432" s="91" t="s">
        <v>27</v>
      </c>
      <c r="J432" s="761" t="str">
        <f>RECEPTION!F117</f>
        <v>LICENSE/COMPANY POSTING REQUIREMENT</v>
      </c>
      <c r="K432" s="240" t="str">
        <f>RECEPTION!G117</f>
        <v>Missing ABM HACCP Certificate. Addressed</v>
      </c>
      <c r="L432" s="86" t="str">
        <f>IF(AND(K432=F432, K432=D432, K432=C432), "", "x")</f>
        <v>x</v>
      </c>
      <c r="M432" s="177"/>
      <c r="N432" s="177"/>
      <c r="O432" s="177"/>
      <c r="P432" s="177"/>
      <c r="Q432" s="177"/>
      <c r="R432" s="177"/>
      <c r="S432" s="177"/>
      <c r="T432" s="177"/>
      <c r="U432" s="177"/>
      <c r="V432" s="177"/>
      <c r="W432" s="177"/>
      <c r="X432" s="177"/>
      <c r="Y432" s="177"/>
      <c r="Z432" s="177"/>
      <c r="AA432" s="177"/>
      <c r="AB432" s="177"/>
      <c r="AC432" s="177"/>
      <c r="AD432" s="177"/>
      <c r="AE432" s="177"/>
      <c r="AF432" s="177"/>
      <c r="AG432" s="177"/>
      <c r="AH432" s="177"/>
      <c r="AI432" s="177"/>
      <c r="AJ432" s="177"/>
      <c r="AK432" s="177"/>
      <c r="AL432" s="177"/>
      <c r="AM432" s="177"/>
      <c r="AN432" s="177"/>
      <c r="AO432" s="177"/>
      <c r="AP432" s="177"/>
      <c r="AQ432" s="177"/>
      <c r="AR432" s="177"/>
      <c r="AS432" s="177"/>
      <c r="AT432" s="177"/>
      <c r="AU432" s="177"/>
      <c r="AV432" s="177"/>
      <c r="AW432" s="177"/>
      <c r="AX432" s="177"/>
      <c r="AY432" s="177"/>
      <c r="AZ432" s="87"/>
      <c r="BA432" s="87"/>
      <c r="BB432" s="87"/>
      <c r="BC432" s="87"/>
      <c r="BD432" s="87"/>
    </row>
    <row r="433" spans="1:64" customHeight="1" ht="12.75" hidden="true">
      <c r="A433" s="238"/>
      <c r="B433" s="238"/>
      <c r="C433" s="238" t="b">
        <f>IF(D433&gt;D432,D433,FALSE)</f>
        <v/>
      </c>
      <c r="D433" s="238">
        <f>D432+E433</f>
        <v>31</v>
      </c>
      <c r="E433" s="238">
        <f>IF(H433="X",1,0)</f>
        <v>0</v>
      </c>
      <c r="F433" s="88">
        <v>20</v>
      </c>
      <c r="G433" s="88">
        <f>RECEPTION!C140</f>
        <v>20</v>
      </c>
      <c r="H433" s="88">
        <f>RECEPTION!D140</f>
        <v/>
      </c>
      <c r="I433" s="91" t="s">
        <v>27</v>
      </c>
      <c r="J433" s="761" t="str">
        <f>RECEPTION!F124</f>
        <v>RETURN PROCESS</v>
      </c>
      <c r="K433" s="240">
        <f>RECEPTION!G124</f>
        <v/>
      </c>
      <c r="L433" s="86" t="str">
        <f>IF(AND(K433=F433, K433=D433, K433=C433), "", "x")</f>
        <v>x</v>
      </c>
      <c r="M433" s="177"/>
      <c r="N433" s="177"/>
      <c r="O433" s="177"/>
      <c r="P433" s="177"/>
      <c r="Q433" s="177"/>
      <c r="R433" s="177"/>
      <c r="S433" s="177"/>
      <c r="T433" s="177"/>
      <c r="U433" s="177"/>
      <c r="V433" s="177"/>
      <c r="W433" s="177"/>
      <c r="X433" s="177"/>
      <c r="Y433" s="177"/>
      <c r="Z433" s="177"/>
      <c r="AA433" s="177"/>
      <c r="AB433" s="177"/>
      <c r="AC433" s="177"/>
      <c r="AD433" s="177"/>
      <c r="AE433" s="177"/>
      <c r="AF433" s="177"/>
      <c r="AG433" s="177"/>
      <c r="AH433" s="177"/>
      <c r="AI433" s="177"/>
      <c r="AJ433" s="177"/>
      <c r="AK433" s="177"/>
      <c r="AL433" s="177"/>
      <c r="AM433" s="177"/>
      <c r="AN433" s="177"/>
      <c r="AO433" s="177"/>
      <c r="AP433" s="177"/>
      <c r="AQ433" s="177"/>
      <c r="AR433" s="177"/>
      <c r="AS433" s="177"/>
      <c r="AT433" s="177"/>
      <c r="AU433" s="177"/>
      <c r="AV433" s="177"/>
      <c r="AW433" s="177"/>
      <c r="AX433" s="177"/>
      <c r="AY433" s="177"/>
      <c r="AZ433" s="87"/>
      <c r="BA433" s="87"/>
      <c r="BB433" s="87"/>
      <c r="BC433" s="87"/>
      <c r="BD433" s="87"/>
    </row>
    <row r="434" spans="1:64" customHeight="1" ht="12.75" hidden="true">
      <c r="A434" s="238"/>
      <c r="B434" s="238"/>
      <c r="C434" s="238" t="b">
        <f>IF(D434&gt;D433,D434,FALSE)</f>
        <v/>
      </c>
      <c r="D434" s="238">
        <f>D433+E434</f>
        <v>31</v>
      </c>
      <c r="E434" s="238">
        <f>IF(H434="X",1,0)</f>
        <v>0</v>
      </c>
      <c r="F434" s="88">
        <v>21</v>
      </c>
      <c r="G434" s="88">
        <f>RECEPTION!C143</f>
        <v>4</v>
      </c>
      <c r="H434" s="88">
        <f>RECEPTION!D143</f>
        <v/>
      </c>
      <c r="I434" s="91" t="s">
        <v>27</v>
      </c>
      <c r="J434" s="761" t="str">
        <f>RECEPTION!F141</f>
        <v>ACCUMULATION OF RETURNS/GO BACKS</v>
      </c>
      <c r="K434" s="240">
        <f>RECEPTION!G141</f>
        <v/>
      </c>
      <c r="L434" s="86" t="str">
        <f>IF(AND(K434=F434, K434=D434, K434=C434), "", "x")</f>
        <v>x</v>
      </c>
      <c r="M434" s="177"/>
      <c r="N434" s="177"/>
      <c r="O434" s="177"/>
      <c r="P434" s="177"/>
      <c r="Q434" s="177"/>
      <c r="R434" s="177"/>
      <c r="S434" s="177"/>
      <c r="T434" s="177"/>
      <c r="U434" s="177"/>
      <c r="V434" s="177"/>
      <c r="W434" s="177"/>
      <c r="X434" s="177"/>
      <c r="Y434" s="177"/>
      <c r="Z434" s="177"/>
      <c r="AA434" s="177"/>
      <c r="AB434" s="177"/>
      <c r="AC434" s="177"/>
      <c r="AD434" s="177"/>
      <c r="AE434" s="177"/>
      <c r="AF434" s="177"/>
      <c r="AG434" s="177"/>
      <c r="AH434" s="177"/>
      <c r="AI434" s="177"/>
      <c r="AJ434" s="177"/>
      <c r="AK434" s="177"/>
      <c r="AL434" s="177"/>
      <c r="AM434" s="177"/>
      <c r="AN434" s="177"/>
      <c r="AO434" s="177"/>
      <c r="AP434" s="177"/>
      <c r="AQ434" s="177"/>
      <c r="AR434" s="177"/>
      <c r="AS434" s="177"/>
      <c r="AT434" s="177"/>
      <c r="AU434" s="177"/>
      <c r="AV434" s="177"/>
      <c r="AW434" s="177"/>
      <c r="AX434" s="177"/>
      <c r="AY434" s="177"/>
      <c r="AZ434" s="87"/>
      <c r="BA434" s="87"/>
      <c r="BB434" s="87"/>
      <c r="BC434" s="87"/>
      <c r="BD434" s="87"/>
    </row>
    <row r="435" spans="1:64" customHeight="1" ht="12.75" hidden="true">
      <c r="A435" s="238"/>
      <c r="B435" s="238"/>
      <c r="C435" s="238" t="b">
        <f>IF(D435&gt;D434,D435,FALSE)</f>
        <v/>
      </c>
      <c r="D435" s="238">
        <f>D434+E435</f>
        <v>31</v>
      </c>
      <c r="E435" s="238">
        <f>IF(H435="X",1,0)</f>
        <v>0</v>
      </c>
      <c r="F435" s="88">
        <v>22</v>
      </c>
      <c r="G435" s="88">
        <f>RECEPTION!C150</f>
        <v>4</v>
      </c>
      <c r="H435" s="88">
        <f>RECEPTION!D150</f>
        <v/>
      </c>
      <c r="I435" s="91" t="s">
        <v>27</v>
      </c>
      <c r="J435" s="761" t="str">
        <f>RECEPTION!F144</f>
        <v>FIRST AID KIT</v>
      </c>
      <c r="K435" s="240">
        <f>RECEPTION!G144</f>
        <v/>
      </c>
      <c r="L435" s="86" t="str">
        <f>IF(AND(K435=F435, K435=D435, K435=C435), "", "x")</f>
        <v>x</v>
      </c>
      <c r="M435" s="177"/>
      <c r="N435" s="177"/>
      <c r="O435" s="177"/>
      <c r="P435" s="177"/>
      <c r="Q435" s="177"/>
      <c r="R435" s="177"/>
      <c r="S435" s="177"/>
      <c r="T435" s="177"/>
      <c r="U435" s="177"/>
      <c r="V435" s="177"/>
      <c r="W435" s="177"/>
      <c r="X435" s="177"/>
      <c r="Y435" s="177"/>
      <c r="Z435" s="177"/>
      <c r="AA435" s="177"/>
      <c r="AB435" s="177"/>
      <c r="AC435" s="177"/>
      <c r="AD435" s="177"/>
      <c r="AE435" s="177"/>
      <c r="AF435" s="177"/>
      <c r="AG435" s="177"/>
      <c r="AH435" s="177"/>
      <c r="AI435" s="177"/>
      <c r="AJ435" s="177"/>
      <c r="AK435" s="177"/>
      <c r="AL435" s="177"/>
      <c r="AM435" s="177"/>
      <c r="AN435" s="177"/>
      <c r="AO435" s="177"/>
      <c r="AP435" s="177"/>
      <c r="AQ435" s="177"/>
      <c r="AR435" s="177"/>
      <c r="AS435" s="177"/>
      <c r="AT435" s="177"/>
      <c r="AU435" s="177"/>
      <c r="AV435" s="177"/>
      <c r="AW435" s="177"/>
      <c r="AX435" s="177"/>
      <c r="AY435" s="177"/>
      <c r="AZ435" s="87"/>
      <c r="BA435" s="87"/>
      <c r="BB435" s="87"/>
      <c r="BC435" s="87"/>
      <c r="BD435" s="87"/>
    </row>
    <row r="436" spans="1:64" customHeight="1" ht="12.75" hidden="true">
      <c r="A436" s="238"/>
      <c r="B436" s="238"/>
      <c r="C436" s="238" t="b">
        <f>IF(D436&gt;D435,D436,FALSE)</f>
        <v/>
      </c>
      <c r="D436" s="238">
        <f>D435+E436</f>
        <v>31</v>
      </c>
      <c r="E436" s="238">
        <f>IF(H436="X",1,0)</f>
        <v>0</v>
      </c>
      <c r="F436" s="88">
        <v>1</v>
      </c>
      <c r="G436" s="88">
        <f>SAFETY!C12</f>
        <v>4</v>
      </c>
      <c r="H436" s="88">
        <f>SAFETY!D12</f>
        <v/>
      </c>
      <c r="I436" s="92" t="s">
        <v>28</v>
      </c>
      <c r="J436" s="761" t="str">
        <f>SAFETY!F8</f>
        <v>SAFETY ADMINISTRATION</v>
      </c>
      <c r="K436" s="240">
        <f>SAFETY!G8</f>
        <v/>
      </c>
      <c r="L436" s="86" t="str">
        <f>IF(AND(K436=F436, K436=D436, K436=C436), "", "x")</f>
        <v>x</v>
      </c>
      <c r="M436" s="177"/>
      <c r="N436" s="177"/>
      <c r="O436" s="177"/>
      <c r="P436" s="177"/>
      <c r="Q436" s="177"/>
      <c r="R436" s="177"/>
      <c r="S436" s="177"/>
      <c r="T436" s="177"/>
      <c r="U436" s="177"/>
      <c r="V436" s="177"/>
      <c r="W436" s="177"/>
      <c r="X436" s="177"/>
      <c r="Y436" s="177"/>
      <c r="Z436" s="177"/>
      <c r="AA436" s="177"/>
      <c r="AB436" s="177"/>
      <c r="AC436" s="177"/>
      <c r="AD436" s="177"/>
      <c r="AE436" s="177"/>
      <c r="AF436" s="177"/>
      <c r="AG436" s="177"/>
      <c r="AH436" s="177"/>
      <c r="AI436" s="177"/>
      <c r="AJ436" s="177"/>
      <c r="AK436" s="177"/>
      <c r="AL436" s="177"/>
      <c r="AM436" s="177"/>
      <c r="AN436" s="177"/>
      <c r="AO436" s="177"/>
      <c r="AP436" s="177"/>
      <c r="AQ436" s="177"/>
      <c r="AR436" s="177"/>
      <c r="AS436" s="177"/>
      <c r="AT436" s="177"/>
      <c r="AU436" s="177"/>
      <c r="AV436" s="177"/>
      <c r="AW436" s="177"/>
      <c r="AX436" s="177"/>
      <c r="AY436" s="177"/>
      <c r="AZ436" s="87"/>
      <c r="BA436" s="87"/>
      <c r="BB436" s="87"/>
      <c r="BC436" s="87"/>
      <c r="BD436" s="87"/>
    </row>
    <row r="437" spans="1:64" customHeight="1" ht="12.75" hidden="true">
      <c r="A437" s="238"/>
      <c r="B437" s="238"/>
      <c r="C437" s="238" t="b">
        <f>IF(D437&gt;D436,D437,FALSE)</f>
        <v/>
      </c>
      <c r="D437" s="238">
        <f>D436+E437</f>
        <v>31</v>
      </c>
      <c r="E437" s="238">
        <f>IF(H437="X",1,0)</f>
        <v>0</v>
      </c>
      <c r="F437" s="88">
        <v>2</v>
      </c>
      <c r="G437" s="88">
        <f>SAFETY!C18</f>
        <v>4</v>
      </c>
      <c r="H437" s="88">
        <f>SAFETY!D18</f>
        <v/>
      </c>
      <c r="I437" s="92" t="s">
        <v>28</v>
      </c>
      <c r="J437" s="761" t="str">
        <f>SAFETY!F13</f>
        <v>RIGHT TO KNOW</v>
      </c>
      <c r="K437" s="240">
        <f>SAFETY!G13</f>
        <v/>
      </c>
      <c r="L437" s="86" t="str">
        <f>IF(AND(K437=F437, K437=D437, K437=C437), "", "x")</f>
        <v>x</v>
      </c>
      <c r="M437" s="177"/>
      <c r="N437" s="177"/>
      <c r="O437" s="177"/>
      <c r="P437" s="177"/>
      <c r="Q437" s="177"/>
      <c r="R437" s="177"/>
      <c r="S437" s="177"/>
      <c r="T437" s="177"/>
      <c r="U437" s="177"/>
      <c r="V437" s="177"/>
      <c r="W437" s="177"/>
      <c r="X437" s="177"/>
      <c r="Y437" s="177"/>
      <c r="Z437" s="177"/>
      <c r="AA437" s="177"/>
      <c r="AB437" s="177"/>
      <c r="AC437" s="177"/>
      <c r="AD437" s="177"/>
      <c r="AE437" s="177"/>
      <c r="AF437" s="177"/>
      <c r="AG437" s="177"/>
      <c r="AH437" s="177"/>
      <c r="AI437" s="177"/>
      <c r="AJ437" s="177"/>
      <c r="AK437" s="177"/>
      <c r="AL437" s="177"/>
      <c r="AM437" s="177"/>
      <c r="AN437" s="177"/>
      <c r="AO437" s="177"/>
      <c r="AP437" s="177"/>
      <c r="AQ437" s="177"/>
      <c r="AR437" s="177"/>
      <c r="AS437" s="177"/>
      <c r="AT437" s="177"/>
      <c r="AU437" s="177"/>
      <c r="AV437" s="177"/>
      <c r="AW437" s="177"/>
      <c r="AX437" s="177"/>
      <c r="AY437" s="177"/>
      <c r="AZ437" s="87"/>
      <c r="BA437" s="87"/>
      <c r="BB437" s="87"/>
      <c r="BC437" s="87"/>
      <c r="BD437" s="87"/>
    </row>
    <row r="438" spans="1:64" customHeight="1" ht="12.75" hidden="true">
      <c r="A438" s="238"/>
      <c r="B438" s="238"/>
      <c r="C438" s="238" t="b">
        <f>IF(D438&gt;D437,D438,FALSE)</f>
        <v/>
      </c>
      <c r="D438" s="238">
        <f>D437+E438</f>
        <v>31</v>
      </c>
      <c r="E438" s="238">
        <f>IF(H438="X",1,0)</f>
        <v>0</v>
      </c>
      <c r="F438" s="88">
        <v>3</v>
      </c>
      <c r="G438" s="88">
        <f>SAFETY!C24</f>
        <v>6</v>
      </c>
      <c r="H438" s="88">
        <f>SAFETY!D24</f>
        <v/>
      </c>
      <c r="I438" s="92" t="s">
        <v>28</v>
      </c>
      <c r="J438" s="761" t="str">
        <f>SAFETY!F19</f>
        <v>EMERGENCY PREPAREDNESS</v>
      </c>
      <c r="K438" s="240">
        <f>SAFETY!G23</f>
        <v/>
      </c>
      <c r="L438" s="86" t="str">
        <f>IF(AND(K438=F438, K438=D438, K438=C438), "", "x")</f>
        <v>x</v>
      </c>
      <c r="M438" s="177"/>
      <c r="N438" s="177"/>
      <c r="O438" s="177"/>
      <c r="P438" s="177"/>
      <c r="Q438" s="177"/>
      <c r="R438" s="177"/>
      <c r="S438" s="177"/>
      <c r="T438" s="177"/>
      <c r="U438" s="177"/>
      <c r="V438" s="177"/>
      <c r="W438" s="177"/>
      <c r="X438" s="177"/>
      <c r="Y438" s="177"/>
      <c r="Z438" s="177"/>
      <c r="AA438" s="177"/>
      <c r="AB438" s="177"/>
      <c r="AC438" s="177"/>
      <c r="AD438" s="177"/>
      <c r="AE438" s="177"/>
      <c r="AF438" s="177"/>
      <c r="AG438" s="177"/>
      <c r="AH438" s="177"/>
      <c r="AI438" s="177"/>
      <c r="AJ438" s="177"/>
      <c r="AK438" s="177"/>
      <c r="AL438" s="177"/>
      <c r="AM438" s="177"/>
      <c r="AN438" s="177"/>
      <c r="AO438" s="177"/>
      <c r="AP438" s="177"/>
      <c r="AQ438" s="177"/>
      <c r="AR438" s="177"/>
      <c r="AS438" s="177"/>
      <c r="AT438" s="177"/>
      <c r="AU438" s="177"/>
      <c r="AV438" s="177"/>
      <c r="AW438" s="177"/>
      <c r="AX438" s="177"/>
      <c r="AY438" s="177"/>
      <c r="AZ438" s="87"/>
      <c r="BA438" s="87"/>
      <c r="BB438" s="87"/>
      <c r="BC438" s="87"/>
      <c r="BD438" s="87"/>
    </row>
    <row r="439" spans="1:64" customHeight="1" ht="12.75" hidden="true">
      <c r="A439" s="238"/>
      <c r="B439" s="238"/>
      <c r="C439" s="238" t="b">
        <f>IF(D439&gt;D438,D439,FALSE)</f>
        <v/>
      </c>
      <c r="D439" s="238">
        <f>D438+E439</f>
        <v>31</v>
      </c>
      <c r="E439" s="238">
        <f>IF(H439="X",1,0)</f>
        <v>0</v>
      </c>
      <c r="F439" s="88">
        <v>4</v>
      </c>
      <c r="G439" s="88">
        <f>SAFETY!C32</f>
        <v>10</v>
      </c>
      <c r="H439" s="88">
        <f>SAFETY!D32</f>
        <v/>
      </c>
      <c r="I439" s="92" t="s">
        <v>28</v>
      </c>
      <c r="J439" s="761" t="str">
        <f>SAFETY!F25</f>
        <v>WEEKLY SPRINKLER INSPECTION</v>
      </c>
      <c r="K439" s="240">
        <f>SAFETY!G29</f>
        <v/>
      </c>
      <c r="L439" s="86" t="str">
        <f>IF(AND(K439=F439, K439=D439, K439=C439), "", "x")</f>
        <v>x</v>
      </c>
      <c r="M439" s="177"/>
      <c r="N439" s="177"/>
      <c r="O439" s="177"/>
      <c r="P439" s="177"/>
      <c r="Q439" s="177"/>
      <c r="R439" s="177"/>
      <c r="S439" s="177"/>
      <c r="T439" s="177"/>
      <c r="U439" s="177"/>
      <c r="V439" s="177"/>
      <c r="W439" s="177"/>
      <c r="X439" s="177"/>
      <c r="Y439" s="177"/>
      <c r="Z439" s="177"/>
      <c r="AA439" s="177"/>
      <c r="AB439" s="177"/>
      <c r="AC439" s="177"/>
      <c r="AD439" s="177"/>
      <c r="AE439" s="177"/>
      <c r="AF439" s="177"/>
      <c r="AG439" s="177"/>
      <c r="AH439" s="177"/>
      <c r="AI439" s="177"/>
      <c r="AJ439" s="177"/>
      <c r="AK439" s="177"/>
      <c r="AL439" s="177"/>
      <c r="AM439" s="177"/>
      <c r="AN439" s="177"/>
      <c r="AO439" s="177"/>
      <c r="AP439" s="177"/>
      <c r="AQ439" s="177"/>
      <c r="AR439" s="177"/>
      <c r="AS439" s="177"/>
      <c r="AT439" s="177"/>
      <c r="AU439" s="177"/>
      <c r="AV439" s="177"/>
      <c r="AW439" s="177"/>
      <c r="AX439" s="177"/>
      <c r="AY439" s="177"/>
      <c r="AZ439" s="87"/>
      <c r="BA439" s="87"/>
      <c r="BB439" s="87"/>
      <c r="BC439" s="87"/>
      <c r="BD439" s="87"/>
    </row>
    <row r="440" spans="1:64" customHeight="1" ht="12.75" hidden="true">
      <c r="A440" s="238"/>
      <c r="B440" s="238"/>
      <c r="C440" s="238" t="b">
        <f>IF(D440&gt;D439,D440,FALSE)</f>
        <v/>
      </c>
      <c r="D440" s="238">
        <f>D439+E440</f>
        <v>31</v>
      </c>
      <c r="E440" s="238">
        <f>IF(H440="X",1,0)</f>
        <v>0</v>
      </c>
      <c r="F440" s="88">
        <v>5</v>
      </c>
      <c r="G440" s="88">
        <f>SAFETY!C39</f>
        <v>6</v>
      </c>
      <c r="H440" s="88">
        <f>SAFETY!D39</f>
        <v/>
      </c>
      <c r="I440" s="92" t="s">
        <v>28</v>
      </c>
      <c r="J440" s="761" t="str">
        <f>SAFETY!F33</f>
        <v>MAP OF BRANCH</v>
      </c>
      <c r="K440" s="240">
        <f>SAFETY!G37</f>
        <v/>
      </c>
      <c r="L440" s="86" t="str">
        <f>IF(AND(K440=F440, K440=D440, K440=C440), "", "x")</f>
        <v>x</v>
      </c>
      <c r="M440" s="177"/>
      <c r="N440" s="177"/>
      <c r="O440" s="177"/>
      <c r="P440" s="177"/>
      <c r="Q440" s="177"/>
      <c r="R440" s="177"/>
      <c r="S440" s="177"/>
      <c r="T440" s="177"/>
      <c r="U440" s="177"/>
      <c r="V440" s="177"/>
      <c r="W440" s="177"/>
      <c r="X440" s="177"/>
      <c r="Y440" s="177"/>
      <c r="Z440" s="177"/>
      <c r="AA440" s="177"/>
      <c r="AB440" s="177"/>
      <c r="AC440" s="177"/>
      <c r="AD440" s="177"/>
      <c r="AE440" s="177"/>
      <c r="AF440" s="177"/>
      <c r="AG440" s="177"/>
      <c r="AH440" s="177"/>
      <c r="AI440" s="177"/>
      <c r="AJ440" s="177"/>
      <c r="AK440" s="177"/>
      <c r="AL440" s="177"/>
      <c r="AM440" s="177"/>
      <c r="AN440" s="177"/>
      <c r="AO440" s="177"/>
      <c r="AP440" s="177"/>
      <c r="AQ440" s="177"/>
      <c r="AR440" s="177"/>
      <c r="AS440" s="177"/>
      <c r="AT440" s="177"/>
      <c r="AU440" s="177"/>
      <c r="AV440" s="177"/>
      <c r="AW440" s="177"/>
      <c r="AX440" s="177"/>
      <c r="AY440" s="177"/>
      <c r="AZ440" s="87"/>
      <c r="BA440" s="87"/>
      <c r="BB440" s="87"/>
      <c r="BC440" s="87"/>
      <c r="BD440" s="87"/>
    </row>
    <row r="441" spans="1:64" customHeight="1" ht="12.75" hidden="true">
      <c r="A441" s="238"/>
      <c r="B441" s="238"/>
      <c r="C441" s="238" t="b">
        <f>IF(D441&gt;D440,D441,FALSE)</f>
        <v/>
      </c>
      <c r="D441" s="238">
        <f>D440+E441</f>
        <v>31</v>
      </c>
      <c r="E441" s="238">
        <f>IF(H441="X",1,0)</f>
        <v>0</v>
      </c>
      <c r="F441" s="88">
        <v>6</v>
      </c>
      <c r="G441" s="88">
        <f>SAFETY!C44</f>
        <v>10</v>
      </c>
      <c r="H441" s="88">
        <f>SAFETY!D44</f>
        <v/>
      </c>
      <c r="I441" s="92" t="s">
        <v>28</v>
      </c>
      <c r="J441" s="761" t="str">
        <f>SAFETY!F40</f>
        <v>FIRE EXTINGUISHERS</v>
      </c>
      <c r="K441" s="240">
        <f>SAFETY!G40</f>
        <v/>
      </c>
      <c r="L441" s="86" t="str">
        <f>IF(AND(K441=F441, K441=D441, K441=C441), "", "x")</f>
        <v>x</v>
      </c>
      <c r="M441" s="177"/>
      <c r="N441" s="177"/>
      <c r="O441" s="177"/>
      <c r="P441" s="177"/>
      <c r="Q441" s="177"/>
      <c r="R441" s="177"/>
      <c r="S441" s="177"/>
      <c r="T441" s="177"/>
      <c r="U441" s="177"/>
      <c r="V441" s="177"/>
      <c r="W441" s="177"/>
      <c r="X441" s="177"/>
      <c r="Y441" s="177"/>
      <c r="Z441" s="177"/>
      <c r="AA441" s="177"/>
      <c r="AB441" s="177"/>
      <c r="AC441" s="177"/>
      <c r="AD441" s="177"/>
      <c r="AE441" s="177"/>
      <c r="AF441" s="177"/>
      <c r="AG441" s="177"/>
      <c r="AH441" s="177"/>
      <c r="AI441" s="177"/>
      <c r="AJ441" s="177"/>
      <c r="AK441" s="177"/>
      <c r="AL441" s="177"/>
      <c r="AM441" s="177"/>
      <c r="AN441" s="177"/>
      <c r="AO441" s="177"/>
      <c r="AP441" s="177"/>
      <c r="AQ441" s="177"/>
      <c r="AR441" s="177"/>
      <c r="AS441" s="177"/>
      <c r="AT441" s="177"/>
      <c r="AU441" s="177"/>
      <c r="AV441" s="177"/>
      <c r="AW441" s="177"/>
      <c r="AX441" s="177"/>
      <c r="AY441" s="177"/>
      <c r="AZ441" s="87"/>
      <c r="BA441" s="87"/>
      <c r="BB441" s="87"/>
      <c r="BC441" s="87"/>
      <c r="BD441" s="87"/>
    </row>
    <row r="442" spans="1:64" customHeight="1" ht="12.75" hidden="true">
      <c r="A442" s="238"/>
      <c r="B442" s="238"/>
      <c r="C442" s="238" t="b">
        <f>IF(D442&gt;D441,D442,FALSE)</f>
        <v/>
      </c>
      <c r="D442" s="238">
        <f>D441+E442</f>
        <v>31</v>
      </c>
      <c r="E442" s="238">
        <f>IF(H442="X",1,0)</f>
        <v>0</v>
      </c>
      <c r="F442" s="88">
        <v>7</v>
      </c>
      <c r="G442" s="88">
        <f>SAFETY!C51</f>
        <v>6</v>
      </c>
      <c r="H442" s="88">
        <f>SAFETY!D51</f>
        <v/>
      </c>
      <c r="I442" s="92" t="s">
        <v>28</v>
      </c>
      <c r="J442" s="761" t="str">
        <f>SAFETY!F45</f>
        <v>UNSAFE SURFACES &amp; WORK AREAS</v>
      </c>
      <c r="K442" s="240">
        <f>SAFETY!G45</f>
        <v/>
      </c>
      <c r="L442" s="86" t="str">
        <f>IF(AND(K442=F442, K442=D442, K442=C442), "", "x")</f>
        <v>x</v>
      </c>
      <c r="M442" s="177"/>
      <c r="N442" s="177"/>
      <c r="O442" s="177"/>
      <c r="P442" s="177"/>
      <c r="Q442" s="177"/>
      <c r="R442" s="177"/>
      <c r="S442" s="177"/>
      <c r="T442" s="177"/>
      <c r="U442" s="177"/>
      <c r="V442" s="177"/>
      <c r="W442" s="177"/>
      <c r="X442" s="177"/>
      <c r="Y442" s="177"/>
      <c r="Z442" s="177"/>
      <c r="AA442" s="177"/>
      <c r="AB442" s="177"/>
      <c r="AC442" s="177"/>
      <c r="AD442" s="177"/>
      <c r="AE442" s="177"/>
      <c r="AF442" s="177"/>
      <c r="AG442" s="177"/>
      <c r="AH442" s="177"/>
      <c r="AI442" s="177"/>
      <c r="AJ442" s="177"/>
      <c r="AK442" s="177"/>
      <c r="AL442" s="177"/>
      <c r="AM442" s="177"/>
      <c r="AN442" s="177"/>
      <c r="AO442" s="177"/>
      <c r="AP442" s="177"/>
      <c r="AQ442" s="177"/>
      <c r="AR442" s="177"/>
      <c r="AS442" s="177"/>
      <c r="AT442" s="177"/>
      <c r="AU442" s="177"/>
      <c r="AV442" s="177"/>
      <c r="AW442" s="177"/>
      <c r="AX442" s="177"/>
      <c r="AY442" s="177"/>
      <c r="AZ442" s="87"/>
      <c r="BA442" s="87"/>
      <c r="BB442" s="87"/>
      <c r="BC442" s="87"/>
      <c r="BD442" s="87"/>
    </row>
    <row r="443" spans="1:64" customHeight="1" ht="12.75" hidden="true">
      <c r="A443" s="238"/>
      <c r="B443" s="238"/>
      <c r="C443" s="238" t="b">
        <f>IF(D443&gt;D442,D443,FALSE)</f>
        <v/>
      </c>
      <c r="D443" s="238">
        <f>D442+E443</f>
        <v>31</v>
      </c>
      <c r="E443" s="238">
        <f>IF(H443="X",1,0)</f>
        <v>0</v>
      </c>
      <c r="F443" s="88">
        <v>8</v>
      </c>
      <c r="G443" s="88">
        <f>SAFETY!C58</f>
        <v>8</v>
      </c>
      <c r="H443" s="88">
        <f>SAFETY!D58</f>
        <v/>
      </c>
      <c r="I443" s="92" t="s">
        <v>28</v>
      </c>
      <c r="J443" s="761" t="str">
        <f>SAFETY!F52</f>
        <v>FLOOR SAFETY</v>
      </c>
      <c r="K443" s="240">
        <f>SAFETY!G57</f>
        <v/>
      </c>
      <c r="L443" s="86" t="str">
        <f>IF(AND(K443=F443, K443=D443, K443=C443), "", "x")</f>
        <v>x</v>
      </c>
      <c r="M443" s="177"/>
      <c r="N443" s="177"/>
      <c r="O443" s="177"/>
      <c r="P443" s="177"/>
      <c r="Q443" s="177"/>
      <c r="R443" s="177"/>
      <c r="S443" s="177"/>
      <c r="T443" s="177"/>
      <c r="U443" s="177"/>
      <c r="V443" s="177"/>
      <c r="W443" s="177"/>
      <c r="X443" s="177"/>
      <c r="Y443" s="177"/>
      <c r="Z443" s="177"/>
      <c r="AA443" s="177"/>
      <c r="AB443" s="177"/>
      <c r="AC443" s="177"/>
      <c r="AD443" s="177"/>
      <c r="AE443" s="177"/>
      <c r="AF443" s="177"/>
      <c r="AG443" s="177"/>
      <c r="AH443" s="177"/>
      <c r="AI443" s="177"/>
      <c r="AJ443" s="177"/>
      <c r="AK443" s="177"/>
      <c r="AL443" s="177"/>
      <c r="AM443" s="177"/>
      <c r="AN443" s="177"/>
      <c r="AO443" s="177"/>
      <c r="AP443" s="177"/>
      <c r="AQ443" s="177"/>
      <c r="AR443" s="177"/>
      <c r="AS443" s="177"/>
      <c r="AT443" s="177"/>
      <c r="AU443" s="177"/>
      <c r="AV443" s="177"/>
      <c r="AW443" s="177"/>
      <c r="AX443" s="177"/>
      <c r="AY443" s="177"/>
      <c r="AZ443" s="87"/>
      <c r="BA443" s="87"/>
      <c r="BB443" s="87"/>
      <c r="BC443" s="87"/>
      <c r="BD443" s="87"/>
    </row>
    <row r="444" spans="1:64" customHeight="1" ht="12.75" hidden="true">
      <c r="A444" s="238"/>
      <c r="B444" s="238"/>
      <c r="C444" s="238" t="b">
        <f>IF(D444&gt;D443,D444,FALSE)</f>
        <v/>
      </c>
      <c r="D444" s="238">
        <f>D443+E444</f>
        <v>31</v>
      </c>
      <c r="E444" s="238">
        <f>IF(H444="X",1,0)</f>
        <v>0</v>
      </c>
      <c r="F444" s="88">
        <v>9</v>
      </c>
      <c r="G444" s="88">
        <f>SAFETY!C66</f>
        <v>8</v>
      </c>
      <c r="H444" s="88">
        <f>SAFETY!D66</f>
        <v/>
      </c>
      <c r="I444" s="92" t="s">
        <v>28</v>
      </c>
      <c r="J444" s="761" t="str">
        <f>SAFETY!F61</f>
        <v>SPILLS/LIQUID ON FLOOR</v>
      </c>
      <c r="K444" s="240">
        <f>SAFETY!G66</f>
        <v/>
      </c>
      <c r="L444" s="86" t="str">
        <f>IF(AND(K444=F444, K444=D444, K444=C444), "", "x")</f>
        <v>x</v>
      </c>
      <c r="M444" s="177"/>
      <c r="N444" s="177"/>
      <c r="O444" s="177"/>
      <c r="P444" s="177"/>
      <c r="Q444" s="177"/>
      <c r="R444" s="177"/>
      <c r="S444" s="177"/>
      <c r="T444" s="177"/>
      <c r="U444" s="177"/>
      <c r="V444" s="177"/>
      <c r="W444" s="177"/>
      <c r="X444" s="177"/>
      <c r="Y444" s="177"/>
      <c r="Z444" s="177"/>
      <c r="AA444" s="177"/>
      <c r="AB444" s="177"/>
      <c r="AC444" s="177"/>
      <c r="AD444" s="177"/>
      <c r="AE444" s="177"/>
      <c r="AF444" s="177"/>
      <c r="AG444" s="177"/>
      <c r="AH444" s="177"/>
      <c r="AI444" s="177"/>
      <c r="AJ444" s="177"/>
      <c r="AK444" s="177"/>
      <c r="AL444" s="177"/>
      <c r="AM444" s="177"/>
      <c r="AN444" s="177"/>
      <c r="AO444" s="177"/>
      <c r="AP444" s="177"/>
      <c r="AQ444" s="177"/>
      <c r="AR444" s="177"/>
      <c r="AS444" s="177"/>
      <c r="AT444" s="177"/>
      <c r="AU444" s="177"/>
      <c r="AV444" s="177"/>
      <c r="AW444" s="177"/>
      <c r="AX444" s="177"/>
      <c r="AY444" s="177"/>
      <c r="AZ444" s="87"/>
      <c r="BA444" s="87"/>
      <c r="BB444" s="87"/>
      <c r="BC444" s="87"/>
      <c r="BD444" s="87"/>
    </row>
    <row r="445" spans="1:64" customHeight="1" ht="12.75" hidden="true">
      <c r="A445" s="238"/>
      <c r="B445" s="238"/>
      <c r="C445" s="238" t="b">
        <f>IF(D445&gt;D444,D445,FALSE)</f>
        <v/>
      </c>
      <c r="D445" s="238">
        <f>D444+E445</f>
        <v>31</v>
      </c>
      <c r="E445" s="238">
        <f>IF(H445="X",1,0)</f>
        <v>0</v>
      </c>
      <c r="F445" s="88">
        <v>10</v>
      </c>
      <c r="G445" s="88">
        <f>SAFETY!C76</f>
        <v>20</v>
      </c>
      <c r="H445" s="88">
        <f>SAFETY!D76</f>
        <v/>
      </c>
      <c r="I445" s="92" t="s">
        <v>28</v>
      </c>
      <c r="J445" s="761" t="str">
        <f>SAFETY!F67</f>
        <v>EMERGENCY EXITS/ALARMS</v>
      </c>
      <c r="K445" s="240">
        <f>SAFETY!G73</f>
        <v/>
      </c>
      <c r="L445" s="86" t="str">
        <f>IF(AND(K445=F445, K445=D445, K445=C445), "", "x")</f>
        <v>x</v>
      </c>
      <c r="M445" s="177"/>
      <c r="N445" s="177"/>
      <c r="O445" s="177"/>
      <c r="P445" s="177"/>
      <c r="Q445" s="177"/>
      <c r="R445" s="177"/>
      <c r="S445" s="177"/>
      <c r="T445" s="177"/>
      <c r="U445" s="177"/>
      <c r="V445" s="177"/>
      <c r="W445" s="177"/>
      <c r="X445" s="177"/>
      <c r="Y445" s="177"/>
      <c r="Z445" s="177"/>
      <c r="AA445" s="177"/>
      <c r="AB445" s="177"/>
      <c r="AC445" s="177"/>
      <c r="AD445" s="177"/>
      <c r="AE445" s="177"/>
      <c r="AF445" s="177"/>
      <c r="AG445" s="177"/>
      <c r="AH445" s="177"/>
      <c r="AI445" s="177"/>
      <c r="AJ445" s="177"/>
      <c r="AK445" s="177"/>
      <c r="AL445" s="177"/>
      <c r="AM445" s="177"/>
      <c r="AN445" s="177"/>
      <c r="AO445" s="177"/>
      <c r="AP445" s="177"/>
      <c r="AQ445" s="177"/>
      <c r="AR445" s="177"/>
      <c r="AS445" s="177"/>
      <c r="AT445" s="177"/>
      <c r="AU445" s="177"/>
      <c r="AV445" s="177"/>
      <c r="AW445" s="177"/>
      <c r="AX445" s="177"/>
      <c r="AY445" s="177"/>
      <c r="AZ445" s="87"/>
      <c r="BA445" s="87"/>
      <c r="BB445" s="87"/>
      <c r="BC445" s="87"/>
      <c r="BD445" s="87"/>
    </row>
    <row r="446" spans="1:64" customHeight="1" ht="12.75" hidden="true">
      <c r="A446" s="238"/>
      <c r="B446" s="238"/>
      <c r="C446" s="238" t="b">
        <f>IF(D446&gt;D445,D446,FALSE)</f>
        <v/>
      </c>
      <c r="D446" s="238">
        <f>D445+E446</f>
        <v>31</v>
      </c>
      <c r="E446" s="238">
        <f>IF(H446="X",1,0)</f>
        <v>0</v>
      </c>
      <c r="F446" s="88">
        <v>11</v>
      </c>
      <c r="G446" s="88">
        <f>SAFETY!C85</f>
        <v>8</v>
      </c>
      <c r="H446" s="88">
        <f>SAFETY!D85</f>
        <v/>
      </c>
      <c r="I446" s="92" t="s">
        <v>28</v>
      </c>
      <c r="J446" s="761" t="str">
        <f>SAFETY!F77</f>
        <v>RACKING AND DECKING DEFICIENCIES (any 5 deficiencies found in branch is a finding)</v>
      </c>
      <c r="K446" s="240" t="str">
        <f>SAFETY!G83</f>
        <v>Older Branch. Cross bars not present. No points taken</v>
      </c>
      <c r="L446" s="86" t="str">
        <f>IF(AND(K446=F446, K446=D446, K446=C446), "", "x")</f>
        <v>x</v>
      </c>
      <c r="M446" s="177"/>
      <c r="N446" s="177"/>
      <c r="O446" s="177"/>
      <c r="P446" s="177"/>
      <c r="Q446" s="177"/>
      <c r="R446" s="177"/>
      <c r="S446" s="177"/>
      <c r="T446" s="177"/>
      <c r="U446" s="177"/>
      <c r="V446" s="177"/>
      <c r="W446" s="177"/>
      <c r="X446" s="177"/>
      <c r="Y446" s="177"/>
      <c r="Z446" s="177"/>
      <c r="AA446" s="177"/>
      <c r="AB446" s="177"/>
      <c r="AC446" s="177"/>
      <c r="AD446" s="177"/>
      <c r="AE446" s="177"/>
      <c r="AF446" s="177"/>
      <c r="AG446" s="177"/>
      <c r="AH446" s="177"/>
      <c r="AI446" s="177"/>
      <c r="AJ446" s="177"/>
      <c r="AK446" s="177"/>
      <c r="AL446" s="177"/>
      <c r="AM446" s="177"/>
      <c r="AN446" s="177"/>
      <c r="AO446" s="177"/>
      <c r="AP446" s="177"/>
      <c r="AQ446" s="177"/>
      <c r="AR446" s="177"/>
      <c r="AS446" s="177"/>
      <c r="AT446" s="177"/>
      <c r="AU446" s="177"/>
      <c r="AV446" s="177"/>
      <c r="AW446" s="177"/>
      <c r="AX446" s="177"/>
      <c r="AY446" s="177"/>
      <c r="AZ446" s="87"/>
      <c r="BA446" s="87"/>
      <c r="BB446" s="87"/>
      <c r="BC446" s="87"/>
      <c r="BD446" s="87"/>
    </row>
    <row r="447" spans="1:64" customHeight="1" ht="12.75" hidden="true">
      <c r="A447" s="238"/>
      <c r="B447" s="238"/>
      <c r="C447" s="238">
        <f>IF(D447&gt;D446,D447,FALSE)</f>
        <v>32</v>
      </c>
      <c r="D447" s="238">
        <f>D446+E447</f>
        <v>32</v>
      </c>
      <c r="E447" s="238">
        <f>IF(H447="X",1,0)</f>
        <v>1</v>
      </c>
      <c r="F447" s="88">
        <v>12</v>
      </c>
      <c r="G447" s="88">
        <f>SAFETY!C98</f>
        <v>8</v>
      </c>
      <c r="H447" s="88" t="str">
        <f>SAFETY!D98</f>
        <v>x</v>
      </c>
      <c r="I447" s="92" t="s">
        <v>28</v>
      </c>
      <c r="J447" s="761" t="str">
        <f>SAFETY!F86</f>
        <v>ELECTRICAL OBSERVATIONS</v>
      </c>
      <c r="K447" s="240" t="str">
        <f>SAFETY!G94</f>
        <v>Outlet damaged in receiving</v>
      </c>
      <c r="L447" s="86" t="str">
        <f>IF(AND(K447=F447, K447=D447, K447=C447), "", "x")</f>
        <v>x</v>
      </c>
      <c r="M447" s="177"/>
      <c r="N447" s="177"/>
      <c r="O447" s="177"/>
      <c r="P447" s="177"/>
      <c r="Q447" s="177"/>
      <c r="R447" s="177"/>
      <c r="S447" s="177"/>
      <c r="T447" s="177"/>
      <c r="U447" s="177"/>
      <c r="V447" s="177"/>
      <c r="W447" s="177"/>
      <c r="X447" s="177"/>
      <c r="Y447" s="177"/>
      <c r="Z447" s="177"/>
      <c r="AA447" s="177"/>
      <c r="AB447" s="177"/>
      <c r="AC447" s="177"/>
      <c r="AD447" s="177"/>
      <c r="AE447" s="177"/>
      <c r="AF447" s="177"/>
      <c r="AG447" s="177"/>
      <c r="AH447" s="177"/>
      <c r="AI447" s="177"/>
      <c r="AJ447" s="177"/>
      <c r="AK447" s="177"/>
      <c r="AL447" s="177"/>
      <c r="AM447" s="177"/>
      <c r="AN447" s="177"/>
      <c r="AO447" s="177"/>
      <c r="AP447" s="177"/>
      <c r="AQ447" s="177"/>
      <c r="AR447" s="177"/>
      <c r="AS447" s="177"/>
      <c r="AT447" s="177"/>
      <c r="AU447" s="177"/>
      <c r="AV447" s="177"/>
      <c r="AW447" s="177"/>
      <c r="AX447" s="177"/>
      <c r="AY447" s="177"/>
      <c r="AZ447" s="87"/>
      <c r="BA447" s="87"/>
      <c r="BB447" s="87"/>
      <c r="BC447" s="87"/>
      <c r="BD447" s="87"/>
    </row>
    <row r="448" spans="1:64" customHeight="1" ht="12.75" hidden="true">
      <c r="A448" s="238"/>
      <c r="B448" s="238"/>
      <c r="C448" s="238" t="b">
        <f>IF(D448&gt;D447,D448,FALSE)</f>
        <v/>
      </c>
      <c r="D448" s="238">
        <f>D447+E448</f>
        <v>32</v>
      </c>
      <c r="E448" s="238">
        <f>IF(H448="X",1,0)</f>
        <v>0</v>
      </c>
      <c r="F448" s="88">
        <v>13</v>
      </c>
      <c r="G448" s="88">
        <f>SAFETY!C107</f>
        <v>8</v>
      </c>
      <c r="H448" s="88">
        <f>SAFETY!D107</f>
        <v/>
      </c>
      <c r="I448" s="92" t="s">
        <v>28</v>
      </c>
      <c r="J448" s="761" t="str">
        <f>SAFETY!F99</f>
        <v>ELECTRICAL ROOMS &amp; BREAKER BOXES</v>
      </c>
      <c r="K448" s="240">
        <f>SAFETY!G107</f>
        <v/>
      </c>
      <c r="L448" s="86" t="str">
        <f>IF(AND(K448=F448, K448=D448, K448=C448), "", "x")</f>
        <v>x</v>
      </c>
      <c r="M448" s="177"/>
      <c r="N448" s="177"/>
      <c r="O448" s="177"/>
      <c r="P448" s="177"/>
      <c r="Q448" s="177"/>
      <c r="R448" s="177"/>
      <c r="S448" s="177"/>
      <c r="T448" s="177"/>
      <c r="U448" s="177"/>
      <c r="V448" s="177"/>
      <c r="W448" s="177"/>
      <c r="X448" s="177"/>
      <c r="Y448" s="177"/>
      <c r="Z448" s="177"/>
      <c r="AA448" s="177"/>
      <c r="AB448" s="177"/>
      <c r="AC448" s="177"/>
      <c r="AD448" s="177"/>
      <c r="AE448" s="177"/>
      <c r="AF448" s="177"/>
      <c r="AG448" s="177"/>
      <c r="AH448" s="177"/>
      <c r="AI448" s="177"/>
      <c r="AJ448" s="177"/>
      <c r="AK448" s="177"/>
      <c r="AL448" s="177"/>
      <c r="AM448" s="177"/>
      <c r="AN448" s="177"/>
      <c r="AO448" s="177"/>
      <c r="AP448" s="177"/>
      <c r="AQ448" s="177"/>
      <c r="AR448" s="177"/>
      <c r="AS448" s="177"/>
      <c r="AT448" s="177"/>
      <c r="AU448" s="177"/>
      <c r="AV448" s="177"/>
      <c r="AW448" s="177"/>
      <c r="AX448" s="177"/>
      <c r="AY448" s="177"/>
      <c r="AZ448" s="87"/>
      <c r="BA448" s="87"/>
      <c r="BB448" s="87"/>
      <c r="BC448" s="87"/>
      <c r="BD448" s="87"/>
    </row>
    <row r="449" spans="1:64" customHeight="1" ht="12.75" hidden="true">
      <c r="A449" s="238"/>
      <c r="B449" s="238"/>
      <c r="C449" s="238" t="b">
        <f>IF(D449&gt;D448,D449,FALSE)</f>
        <v/>
      </c>
      <c r="D449" s="238">
        <f>D448+E449</f>
        <v>32</v>
      </c>
      <c r="E449" s="238">
        <f>IF(H449="X",1,0)</f>
        <v>0</v>
      </c>
      <c r="F449" s="88">
        <v>14</v>
      </c>
      <c r="G449" s="88">
        <f>SAFETY!C111</f>
        <v>4</v>
      </c>
      <c r="H449" s="88">
        <f>SAFETY!D111</f>
        <v/>
      </c>
      <c r="I449" s="92" t="s">
        <v>28</v>
      </c>
      <c r="J449" s="761" t="str">
        <f>SAFETY!F108</f>
        <v>FIRST AID KITS (only required at reception)</v>
      </c>
      <c r="K449" s="240">
        <f>SAFETY!G108</f>
        <v/>
      </c>
      <c r="L449" s="86" t="str">
        <f>IF(AND(K449=F449, K449=D449, K449=C449), "", "x")</f>
        <v>x</v>
      </c>
      <c r="M449" s="177"/>
      <c r="N449" s="177"/>
      <c r="O449" s="177"/>
      <c r="P449" s="177"/>
      <c r="Q449" s="177"/>
      <c r="R449" s="177"/>
      <c r="S449" s="177"/>
      <c r="T449" s="177"/>
      <c r="U449" s="177"/>
      <c r="V449" s="177"/>
      <c r="W449" s="177"/>
      <c r="X449" s="177"/>
      <c r="Y449" s="177"/>
      <c r="Z449" s="177"/>
      <c r="AA449" s="177"/>
      <c r="AB449" s="177"/>
      <c r="AC449" s="177"/>
      <c r="AD449" s="177"/>
      <c r="AE449" s="177"/>
      <c r="AF449" s="177"/>
      <c r="AG449" s="177"/>
      <c r="AH449" s="177"/>
      <c r="AI449" s="177"/>
      <c r="AJ449" s="177"/>
      <c r="AK449" s="177"/>
      <c r="AL449" s="177"/>
      <c r="AM449" s="177"/>
      <c r="AN449" s="177"/>
      <c r="AO449" s="177"/>
      <c r="AP449" s="177"/>
      <c r="AQ449" s="177"/>
      <c r="AR449" s="177"/>
      <c r="AS449" s="177"/>
      <c r="AT449" s="177"/>
      <c r="AU449" s="177"/>
      <c r="AV449" s="177"/>
      <c r="AW449" s="177"/>
      <c r="AX449" s="177"/>
      <c r="AY449" s="177"/>
      <c r="AZ449" s="87"/>
      <c r="BA449" s="87"/>
      <c r="BB449" s="87"/>
      <c r="BC449" s="87"/>
      <c r="BD449" s="87"/>
    </row>
    <row r="450" spans="1:64" customHeight="1" ht="12.75" hidden="true">
      <c r="A450" s="238"/>
      <c r="B450" s="238"/>
      <c r="C450" s="238" t="b">
        <f>IF(D450&gt;D449,D450,FALSE)</f>
        <v/>
      </c>
      <c r="D450" s="238">
        <f>D449+E450</f>
        <v>32</v>
      </c>
      <c r="E450" s="238">
        <f>IF(H450="X",1,0)</f>
        <v>0</v>
      </c>
      <c r="F450" s="88">
        <v>15</v>
      </c>
      <c r="G450" s="88">
        <f>SAFETY!C118</f>
        <v>6</v>
      </c>
      <c r="H450" s="88">
        <f>SAFETY!D118</f>
        <v/>
      </c>
      <c r="I450" s="92" t="s">
        <v>28</v>
      </c>
      <c r="J450" s="761" t="str">
        <f>SAFETY!F112</f>
        <v>SAFETY EQUIPMENT (observe employees throughout audit)</v>
      </c>
      <c r="K450" s="240">
        <f>SAFETY!G117</f>
        <v/>
      </c>
      <c r="L450" s="86" t="str">
        <f>IF(AND(K450=F450, K450=D450, K450=C450), "", "x")</f>
        <v>x</v>
      </c>
      <c r="M450" s="177"/>
      <c r="N450" s="177"/>
      <c r="O450" s="177"/>
      <c r="P450" s="177"/>
      <c r="Q450" s="177"/>
      <c r="R450" s="177"/>
      <c r="S450" s="177"/>
      <c r="T450" s="177"/>
      <c r="U450" s="177"/>
      <c r="V450" s="177"/>
      <c r="W450" s="177"/>
      <c r="X450" s="177"/>
      <c r="Y450" s="177"/>
      <c r="Z450" s="177"/>
      <c r="AA450" s="177"/>
      <c r="AB450" s="177"/>
      <c r="AC450" s="177"/>
      <c r="AD450" s="177"/>
      <c r="AE450" s="177"/>
      <c r="AF450" s="177"/>
      <c r="AG450" s="177"/>
      <c r="AH450" s="177"/>
      <c r="AI450" s="177"/>
      <c r="AJ450" s="177"/>
      <c r="AK450" s="177"/>
      <c r="AL450" s="177"/>
      <c r="AM450" s="177"/>
      <c r="AN450" s="177"/>
      <c r="AO450" s="177"/>
      <c r="AP450" s="177"/>
      <c r="AQ450" s="177"/>
      <c r="AR450" s="177"/>
      <c r="AS450" s="177"/>
      <c r="AT450" s="177"/>
      <c r="AU450" s="177"/>
      <c r="AV450" s="177"/>
      <c r="AW450" s="177"/>
      <c r="AX450" s="177"/>
      <c r="AY450" s="177"/>
      <c r="AZ450" s="87"/>
      <c r="BA450" s="87"/>
      <c r="BB450" s="87"/>
      <c r="BC450" s="87"/>
      <c r="BD450" s="87"/>
    </row>
    <row r="451" spans="1:64" customHeight="1" ht="12.75" hidden="true">
      <c r="A451" s="238"/>
      <c r="B451" s="238"/>
      <c r="C451" s="238" t="b">
        <f>IF(D451&gt;D450,D451,FALSE)</f>
        <v/>
      </c>
      <c r="D451" s="238">
        <f>D450+E451</f>
        <v>32</v>
      </c>
      <c r="E451" s="238">
        <f>IF(H451="X",1,0)</f>
        <v>0</v>
      </c>
      <c r="F451" s="88">
        <v>16</v>
      </c>
      <c r="G451" s="88">
        <f>SAFETY!C125</f>
        <v>6</v>
      </c>
      <c r="H451" s="88">
        <f>SAFETY!D125</f>
        <v/>
      </c>
      <c r="I451" s="92" t="s">
        <v>28</v>
      </c>
      <c r="J451" s="761" t="str">
        <f>SAFETY!F121</f>
        <v>HAND JACKS</v>
      </c>
      <c r="K451" s="240">
        <f>SAFETY!G125</f>
        <v/>
      </c>
      <c r="L451" s="86" t="str">
        <f>IF(AND(K451=F451, K451=D451, K451=C451), "", "x")</f>
        <v>x</v>
      </c>
      <c r="M451" s="177"/>
      <c r="N451" s="177"/>
      <c r="O451" s="177"/>
      <c r="P451" s="177"/>
      <c r="Q451" s="177"/>
      <c r="R451" s="177"/>
      <c r="S451" s="177"/>
      <c r="T451" s="177"/>
      <c r="U451" s="177"/>
      <c r="V451" s="177"/>
      <c r="W451" s="177"/>
      <c r="X451" s="177"/>
      <c r="Y451" s="177"/>
      <c r="Z451" s="177"/>
      <c r="AA451" s="177"/>
      <c r="AB451" s="177"/>
      <c r="AC451" s="177"/>
      <c r="AD451" s="177"/>
      <c r="AE451" s="177"/>
      <c r="AF451" s="177"/>
      <c r="AG451" s="177"/>
      <c r="AH451" s="177"/>
      <c r="AI451" s="177"/>
      <c r="AJ451" s="177"/>
      <c r="AK451" s="177"/>
      <c r="AL451" s="177"/>
      <c r="AM451" s="177"/>
      <c r="AN451" s="177"/>
      <c r="AO451" s="177"/>
      <c r="AP451" s="177"/>
      <c r="AQ451" s="177"/>
      <c r="AR451" s="177"/>
      <c r="AS451" s="177"/>
      <c r="AT451" s="177"/>
      <c r="AU451" s="177"/>
      <c r="AV451" s="177"/>
      <c r="AW451" s="177"/>
      <c r="AX451" s="177"/>
      <c r="AY451" s="177"/>
      <c r="AZ451" s="87"/>
      <c r="BA451" s="87"/>
      <c r="BB451" s="87"/>
      <c r="BC451" s="87"/>
      <c r="BD451" s="87"/>
    </row>
    <row r="452" spans="1:64" customHeight="1" ht="12.75" hidden="true">
      <c r="A452" s="238"/>
      <c r="B452" s="238"/>
      <c r="C452" s="238" t="b">
        <f>IF(D452&gt;D451,D452,FALSE)</f>
        <v/>
      </c>
      <c r="D452" s="238">
        <f>D451+E452</f>
        <v>32</v>
      </c>
      <c r="E452" s="238">
        <f>IF(H452="X",1,0)</f>
        <v>0</v>
      </c>
      <c r="F452" s="88">
        <v>17</v>
      </c>
      <c r="G452" s="88">
        <f>SAFETY!C135</f>
        <v>6</v>
      </c>
      <c r="H452" s="88">
        <f>SAFETY!D135</f>
        <v/>
      </c>
      <c r="I452" s="92" t="s">
        <v>28</v>
      </c>
      <c r="J452" s="761" t="str">
        <f>SAFETY!F126</f>
        <v>LADDERS</v>
      </c>
      <c r="K452" s="240">
        <f>SAFETY!G131</f>
        <v/>
      </c>
      <c r="L452" s="86" t="str">
        <f>IF(AND(K452=F452, K452=D452, K452=C452), "", "x")</f>
        <v>x</v>
      </c>
      <c r="M452" s="177"/>
      <c r="N452" s="177"/>
      <c r="O452" s="177"/>
      <c r="P452" s="177"/>
      <c r="Q452" s="177"/>
      <c r="R452" s="177"/>
      <c r="S452" s="177"/>
      <c r="T452" s="177"/>
      <c r="U452" s="177"/>
      <c r="V452" s="177"/>
      <c r="W452" s="177"/>
      <c r="X452" s="177"/>
      <c r="Y452" s="177"/>
      <c r="Z452" s="177"/>
      <c r="AA452" s="177"/>
      <c r="AB452" s="177"/>
      <c r="AC452" s="177"/>
      <c r="AD452" s="177"/>
      <c r="AE452" s="177"/>
      <c r="AF452" s="177"/>
      <c r="AG452" s="177"/>
      <c r="AH452" s="177"/>
      <c r="AI452" s="177"/>
      <c r="AJ452" s="177"/>
      <c r="AK452" s="177"/>
      <c r="AL452" s="177"/>
      <c r="AM452" s="177"/>
      <c r="AN452" s="177"/>
      <c r="AO452" s="177"/>
      <c r="AP452" s="177"/>
      <c r="AQ452" s="177"/>
      <c r="AR452" s="177"/>
      <c r="AS452" s="177"/>
      <c r="AT452" s="177"/>
      <c r="AU452" s="177"/>
      <c r="AV452" s="177"/>
      <c r="AW452" s="177"/>
      <c r="AX452" s="177"/>
      <c r="AY452" s="177"/>
      <c r="AZ452" s="87"/>
      <c r="BA452" s="87"/>
      <c r="BB452" s="87"/>
      <c r="BC452" s="87"/>
      <c r="BD452" s="87"/>
    </row>
    <row r="453" spans="1:64" customHeight="1" ht="12.75" hidden="true">
      <c r="A453" s="238"/>
      <c r="B453" s="238"/>
      <c r="C453" s="238" t="b">
        <f>IF(D453&gt;D452,D453,FALSE)</f>
        <v/>
      </c>
      <c r="D453" s="238">
        <f>D452+E453</f>
        <v>32</v>
      </c>
      <c r="E453" s="238">
        <f>IF(H453="X",1,0)</f>
        <v>0</v>
      </c>
      <c r="F453" s="88">
        <v>18</v>
      </c>
      <c r="G453" s="88">
        <f>SAFETY!C139</f>
        <v>4</v>
      </c>
      <c r="H453" s="88">
        <f>SAFETY!D139</f>
        <v/>
      </c>
      <c r="I453" s="92" t="s">
        <v>28</v>
      </c>
      <c r="J453" s="761" t="str">
        <f>SAFETY!F136</f>
        <v>HOT WATER HEATERS</v>
      </c>
      <c r="K453" s="240">
        <f>SAFETY!G136</f>
        <v/>
      </c>
      <c r="L453" s="86" t="str">
        <f>IF(AND(K453=F453, K453=D453, K453=C453), "", "x")</f>
        <v>x</v>
      </c>
      <c r="M453" s="177"/>
      <c r="N453" s="177"/>
      <c r="O453" s="177"/>
      <c r="P453" s="177"/>
      <c r="Q453" s="177"/>
      <c r="R453" s="177"/>
      <c r="S453" s="177"/>
      <c r="T453" s="177"/>
      <c r="U453" s="177"/>
      <c r="V453" s="177"/>
      <c r="W453" s="177"/>
      <c r="X453" s="177"/>
      <c r="Y453" s="177"/>
      <c r="Z453" s="177"/>
      <c r="AA453" s="177"/>
      <c r="AB453" s="177"/>
      <c r="AC453" s="177"/>
      <c r="AD453" s="177"/>
      <c r="AE453" s="177"/>
      <c r="AF453" s="177"/>
      <c r="AG453" s="177"/>
      <c r="AH453" s="177"/>
      <c r="AI453" s="177"/>
      <c r="AJ453" s="177"/>
      <c r="AK453" s="177"/>
      <c r="AL453" s="177"/>
      <c r="AM453" s="177"/>
      <c r="AN453" s="177"/>
      <c r="AO453" s="177"/>
      <c r="AP453" s="177"/>
      <c r="AQ453" s="177"/>
      <c r="AR453" s="177"/>
      <c r="AS453" s="177"/>
      <c r="AT453" s="177"/>
      <c r="AU453" s="177"/>
      <c r="AV453" s="177"/>
      <c r="AW453" s="177"/>
      <c r="AX453" s="177"/>
      <c r="AY453" s="177"/>
      <c r="AZ453" s="87"/>
      <c r="BA453" s="87"/>
      <c r="BB453" s="87"/>
      <c r="BC453" s="87"/>
      <c r="BD453" s="87"/>
    </row>
    <row r="454" spans="1:64" customHeight="1" ht="12.75" hidden="true">
      <c r="A454" s="238"/>
      <c r="B454" s="238"/>
      <c r="C454" s="238" t="b">
        <f>IF(D454&gt;D453,D454,FALSE)</f>
        <v/>
      </c>
      <c r="D454" s="238">
        <f>D453+E454</f>
        <v>32</v>
      </c>
      <c r="E454" s="238">
        <f>IF(H454="X",1,0)</f>
        <v>0</v>
      </c>
      <c r="F454" s="88">
        <v>19</v>
      </c>
      <c r="G454" s="88">
        <f>SAFETY!C150</f>
        <v>20</v>
      </c>
      <c r="H454" s="88">
        <f>SAFETY!D150</f>
        <v/>
      </c>
      <c r="I454" s="92" t="s">
        <v>28</v>
      </c>
      <c r="J454" s="761" t="str">
        <f>SAFETY!F140</f>
        <v>CHEMICAL STORAGE AND MIXING STATIONS</v>
      </c>
      <c r="K454" s="240">
        <f>SAFETY!G147</f>
        <v/>
      </c>
      <c r="L454" s="86" t="str">
        <f>IF(AND(K454=F454, K454=D454, K454=C454), "", "x")</f>
        <v>x</v>
      </c>
      <c r="M454" s="177"/>
      <c r="N454" s="177"/>
      <c r="O454" s="177"/>
      <c r="P454" s="177"/>
      <c r="Q454" s="177"/>
      <c r="R454" s="177"/>
      <c r="S454" s="177"/>
      <c r="T454" s="177"/>
      <c r="U454" s="177"/>
      <c r="V454" s="177"/>
      <c r="W454" s="177"/>
      <c r="X454" s="177"/>
      <c r="Y454" s="177"/>
      <c r="Z454" s="177"/>
      <c r="AA454" s="177"/>
      <c r="AB454" s="177"/>
      <c r="AC454" s="177"/>
      <c r="AD454" s="177"/>
      <c r="AE454" s="177"/>
      <c r="AF454" s="177"/>
      <c r="AG454" s="177"/>
      <c r="AH454" s="177"/>
      <c r="AI454" s="177"/>
      <c r="AJ454" s="177"/>
      <c r="AK454" s="177"/>
      <c r="AL454" s="177"/>
      <c r="AM454" s="177"/>
      <c r="AN454" s="177"/>
      <c r="AO454" s="177"/>
      <c r="AP454" s="177"/>
      <c r="AQ454" s="177"/>
      <c r="AR454" s="177"/>
      <c r="AS454" s="177"/>
      <c r="AT454" s="177"/>
      <c r="AU454" s="177"/>
      <c r="AV454" s="177"/>
      <c r="AW454" s="177"/>
      <c r="AX454" s="177"/>
      <c r="AY454" s="177"/>
      <c r="AZ454" s="87"/>
      <c r="BA454" s="87"/>
      <c r="BB454" s="87"/>
      <c r="BC454" s="87"/>
      <c r="BD454" s="87"/>
    </row>
    <row r="455" spans="1:64" customHeight="1" ht="12.75" hidden="true">
      <c r="A455" s="238"/>
      <c r="B455" s="238"/>
      <c r="C455" s="238">
        <f>IF(D455&gt;D454,D455,FALSE)</f>
        <v>33</v>
      </c>
      <c r="D455" s="238">
        <f>D454+E455</f>
        <v>33</v>
      </c>
      <c r="E455" s="238">
        <f>IF(H455="X",1,0)</f>
        <v>1</v>
      </c>
      <c r="F455" s="88">
        <v>20</v>
      </c>
      <c r="G455" s="88">
        <f>SAFETY!C165</f>
        <v>8</v>
      </c>
      <c r="H455" s="88" t="str">
        <f>SAFETY!D165</f>
        <v>x</v>
      </c>
      <c r="I455" s="92" t="s">
        <v>28</v>
      </c>
      <c r="J455" s="761" t="str">
        <f>SAFETY!F151</f>
        <v>CHEMICAL USAGE</v>
      </c>
      <c r="K455" s="240" t="str">
        <f>SAFETY!G159</f>
        <v>Unapproved Chemical found at the F/E</v>
      </c>
      <c r="L455" s="86" t="str">
        <f>IF(AND(K455=F455, K455=D455, K455=C455), "", "x")</f>
        <v>x</v>
      </c>
      <c r="M455" s="177"/>
      <c r="N455" s="177"/>
      <c r="O455" s="177"/>
      <c r="P455" s="177"/>
      <c r="Q455" s="177"/>
      <c r="R455" s="177"/>
      <c r="S455" s="177"/>
      <c r="T455" s="177"/>
      <c r="U455" s="177"/>
      <c r="V455" s="177"/>
      <c r="W455" s="177"/>
      <c r="X455" s="177"/>
      <c r="Y455" s="177"/>
      <c r="Z455" s="177"/>
      <c r="AA455" s="177"/>
      <c r="AB455" s="177"/>
      <c r="AC455" s="177"/>
      <c r="AD455" s="177"/>
      <c r="AE455" s="177"/>
      <c r="AF455" s="177"/>
      <c r="AG455" s="177"/>
      <c r="AH455" s="177"/>
      <c r="AI455" s="177"/>
      <c r="AJ455" s="177"/>
      <c r="AK455" s="177"/>
      <c r="AL455" s="177"/>
      <c r="AM455" s="177"/>
      <c r="AN455" s="177"/>
      <c r="AO455" s="177"/>
      <c r="AP455" s="177"/>
      <c r="AQ455" s="177"/>
      <c r="AR455" s="177"/>
      <c r="AS455" s="177"/>
      <c r="AT455" s="177"/>
      <c r="AU455" s="177"/>
      <c r="AV455" s="177"/>
      <c r="AW455" s="177"/>
      <c r="AX455" s="177"/>
      <c r="AY455" s="177"/>
      <c r="AZ455" s="87"/>
      <c r="BA455" s="87"/>
      <c r="BB455" s="87"/>
      <c r="BC455" s="87"/>
      <c r="BD455" s="87"/>
    </row>
    <row r="456" spans="1:64" customHeight="1" ht="12.75" hidden="true">
      <c r="A456" s="238"/>
      <c r="B456" s="238"/>
      <c r="C456" s="238" t="b">
        <f>IF(D456&gt;D455,D456,FALSE)</f>
        <v/>
      </c>
      <c r="D456" s="238">
        <f>D455+E456</f>
        <v>33</v>
      </c>
      <c r="E456" s="238">
        <f>IF(H456="X",1,0)</f>
        <v>0</v>
      </c>
      <c r="F456" s="88">
        <v>21</v>
      </c>
      <c r="G456" s="88">
        <f>SAFETY!C187</f>
        <v>20</v>
      </c>
      <c r="H456" s="88">
        <f>SAFETY!D187</f>
        <v/>
      </c>
      <c r="I456" s="92" t="s">
        <v>28</v>
      </c>
      <c r="J456" s="761" t="str">
        <f>SAFETY!F176</f>
        <v>EYE WASH STATIONS</v>
      </c>
      <c r="K456" s="240">
        <f>SAFETY!G176</f>
        <v/>
      </c>
      <c r="L456" s="86" t="str">
        <f>IF(AND(K456=F456, K456=D456, K456=C456), "", "x")</f>
        <v>x</v>
      </c>
      <c r="M456" s="177"/>
      <c r="N456" s="177"/>
      <c r="O456" s="177"/>
      <c r="P456" s="177"/>
      <c r="Q456" s="177"/>
      <c r="R456" s="177"/>
      <c r="S456" s="177"/>
      <c r="T456" s="177"/>
      <c r="U456" s="177"/>
      <c r="V456" s="177"/>
      <c r="W456" s="177"/>
      <c r="X456" s="177"/>
      <c r="Y456" s="177"/>
      <c r="Z456" s="177"/>
      <c r="AA456" s="177"/>
      <c r="AB456" s="177"/>
      <c r="AC456" s="177"/>
      <c r="AD456" s="177"/>
      <c r="AE456" s="177"/>
      <c r="AF456" s="177"/>
      <c r="AG456" s="177"/>
      <c r="AH456" s="177"/>
      <c r="AI456" s="177"/>
      <c r="AJ456" s="177"/>
      <c r="AK456" s="177"/>
      <c r="AL456" s="177"/>
      <c r="AM456" s="177"/>
      <c r="AN456" s="177"/>
      <c r="AO456" s="177"/>
      <c r="AP456" s="177"/>
      <c r="AQ456" s="177"/>
      <c r="AR456" s="177"/>
      <c r="AS456" s="177"/>
      <c r="AT456" s="177"/>
      <c r="AU456" s="177"/>
      <c r="AV456" s="177"/>
      <c r="AW456" s="177"/>
      <c r="AX456" s="177"/>
      <c r="AY456" s="177"/>
      <c r="AZ456" s="87"/>
      <c r="BA456" s="87"/>
      <c r="BB456" s="87"/>
      <c r="BC456" s="87"/>
      <c r="BD456" s="87"/>
    </row>
    <row r="457" spans="1:64" customHeight="1" ht="12.75" hidden="true">
      <c r="A457" s="238"/>
      <c r="B457" s="238"/>
      <c r="C457" s="238" t="b">
        <f>IF(D457&gt;D456,D457,FALSE)</f>
        <v/>
      </c>
      <c r="D457" s="238">
        <f>D456+E457</f>
        <v>33</v>
      </c>
      <c r="E457" s="238">
        <f>IF(H457="X",1,0)</f>
        <v>0</v>
      </c>
      <c r="F457" s="88">
        <v>22</v>
      </c>
      <c r="G457" s="88">
        <f>SAFETY!C197</f>
        <v>8</v>
      </c>
      <c r="H457" s="88">
        <f>SAFETY!D197</f>
        <v/>
      </c>
      <c r="I457" s="92" t="s">
        <v>28</v>
      </c>
      <c r="J457" s="761" t="str">
        <f>SAFETY!F188</f>
        <v>PALLET RESERVE SAFETY</v>
      </c>
      <c r="K457" s="240">
        <f>SAFETY!G193</f>
        <v/>
      </c>
      <c r="L457" s="86" t="str">
        <f>IF(AND(K457=F457, K457=D457, K457=C457), "", "x")</f>
        <v>x</v>
      </c>
      <c r="M457" s="177"/>
      <c r="N457" s="177"/>
      <c r="O457" s="177"/>
      <c r="P457" s="177"/>
      <c r="Q457" s="177"/>
      <c r="R457" s="177"/>
      <c r="S457" s="177"/>
      <c r="T457" s="177"/>
      <c r="U457" s="177"/>
      <c r="V457" s="177"/>
      <c r="W457" s="177"/>
      <c r="X457" s="177"/>
      <c r="Y457" s="177"/>
      <c r="Z457" s="177"/>
      <c r="AA457" s="177"/>
      <c r="AB457" s="177"/>
      <c r="AC457" s="177"/>
      <c r="AD457" s="177"/>
      <c r="AE457" s="177"/>
      <c r="AF457" s="177"/>
      <c r="AG457" s="177"/>
      <c r="AH457" s="177"/>
      <c r="AI457" s="177"/>
      <c r="AJ457" s="177"/>
      <c r="AK457" s="177"/>
      <c r="AL457" s="177"/>
      <c r="AM457" s="177"/>
      <c r="AN457" s="177"/>
      <c r="AO457" s="177"/>
      <c r="AP457" s="177"/>
      <c r="AQ457" s="177"/>
      <c r="AR457" s="177"/>
      <c r="AS457" s="177"/>
      <c r="AT457" s="177"/>
      <c r="AU457" s="177"/>
      <c r="AV457" s="177"/>
      <c r="AW457" s="177"/>
      <c r="AX457" s="177"/>
      <c r="AY457" s="177"/>
      <c r="AZ457" s="87"/>
      <c r="BA457" s="87"/>
      <c r="BB457" s="87"/>
      <c r="BC457" s="87"/>
      <c r="BD457" s="87"/>
    </row>
    <row r="458" spans="1:64" customHeight="1" ht="12.75" hidden="true">
      <c r="A458" s="238"/>
      <c r="B458" s="238"/>
      <c r="C458" s="238" t="b">
        <f>IF(D458&gt;D457,D458,FALSE)</f>
        <v/>
      </c>
      <c r="D458" s="238">
        <f>D457+E458</f>
        <v>33</v>
      </c>
      <c r="E458" s="238">
        <f>IF(H458="X",1,0)</f>
        <v>0</v>
      </c>
      <c r="F458" s="88">
        <v>23</v>
      </c>
      <c r="G458" s="88">
        <f>SAFETY!C203</f>
        <v>20</v>
      </c>
      <c r="H458" s="88">
        <f>SAFETY!D203</f>
        <v/>
      </c>
      <c r="I458" s="92" t="s">
        <v>28</v>
      </c>
      <c r="J458" s="761" t="str">
        <f>SAFETY!F198</f>
        <v>POWER EQUIPMENT CONDITION</v>
      </c>
      <c r="K458" s="240">
        <f>SAFETY!G203</f>
        <v/>
      </c>
      <c r="L458" s="86" t="str">
        <f>IF(AND(K458=F458, K458=D458, K458=C458), "", "x")</f>
        <v>x</v>
      </c>
      <c r="M458" s="177"/>
      <c r="N458" s="177"/>
      <c r="O458" s="177"/>
      <c r="P458" s="177"/>
      <c r="Q458" s="177"/>
      <c r="R458" s="177"/>
      <c r="S458" s="177"/>
      <c r="T458" s="177"/>
      <c r="U458" s="177"/>
      <c r="V458" s="177"/>
      <c r="W458" s="177"/>
      <c r="X458" s="177"/>
      <c r="Y458" s="177"/>
      <c r="Z458" s="177"/>
      <c r="AA458" s="177"/>
      <c r="AB458" s="177"/>
      <c r="AC458" s="177"/>
      <c r="AD458" s="177"/>
      <c r="AE458" s="177"/>
      <c r="AF458" s="177"/>
      <c r="AG458" s="177"/>
      <c r="AH458" s="177"/>
      <c r="AI458" s="177"/>
      <c r="AJ458" s="177"/>
      <c r="AK458" s="177"/>
      <c r="AL458" s="177"/>
      <c r="AM458" s="177"/>
      <c r="AN458" s="177"/>
      <c r="AO458" s="177"/>
      <c r="AP458" s="177"/>
      <c r="AQ458" s="177"/>
      <c r="AR458" s="177"/>
      <c r="AS458" s="177"/>
      <c r="AT458" s="177"/>
      <c r="AU458" s="177"/>
      <c r="AV458" s="177"/>
      <c r="AW458" s="177"/>
      <c r="AX458" s="177"/>
      <c r="AY458" s="177"/>
      <c r="AZ458" s="87"/>
      <c r="BA458" s="87"/>
      <c r="BB458" s="87"/>
      <c r="BC458" s="87"/>
      <c r="BD458" s="87"/>
    </row>
    <row r="459" spans="1:64" customHeight="1" ht="12.75" hidden="true">
      <c r="A459" s="238"/>
      <c r="B459" s="238"/>
      <c r="C459" s="238" t="b">
        <f>IF(D459&gt;D458,D459,FALSE)</f>
        <v/>
      </c>
      <c r="D459" s="238">
        <f>D458+E459</f>
        <v>33</v>
      </c>
      <c r="E459" s="238">
        <f>IF(H459="X",1,0)</f>
        <v>0</v>
      </c>
      <c r="F459" s="88">
        <v>24</v>
      </c>
      <c r="G459" s="88">
        <f>SAFETY!C219</f>
        <v>20</v>
      </c>
      <c r="H459" s="88">
        <f>SAFETY!D219</f>
        <v/>
      </c>
      <c r="I459" s="92" t="s">
        <v>28</v>
      </c>
      <c r="J459" s="761" t="str">
        <f>SAFETY!F204</f>
        <v>POWER EQUIPMENT SAFETY</v>
      </c>
      <c r="K459" s="240">
        <f>SAFETY!G209</f>
        <v/>
      </c>
      <c r="L459" s="86" t="str">
        <f>IF(AND(K459=F459, K459=D459, K459=C459), "", "x")</f>
        <v>x</v>
      </c>
      <c r="M459" s="177"/>
      <c r="N459" s="177"/>
      <c r="O459" s="177"/>
      <c r="P459" s="177"/>
      <c r="Q459" s="177"/>
      <c r="R459" s="177"/>
      <c r="S459" s="177"/>
      <c r="T459" s="177"/>
      <c r="U459" s="177"/>
      <c r="V459" s="177"/>
      <c r="W459" s="177"/>
      <c r="X459" s="177"/>
      <c r="Y459" s="177"/>
      <c r="Z459" s="177"/>
      <c r="AA459" s="177"/>
      <c r="AB459" s="177"/>
      <c r="AC459" s="177"/>
      <c r="AD459" s="177"/>
      <c r="AE459" s="177"/>
      <c r="AF459" s="177"/>
      <c r="AG459" s="177"/>
      <c r="AH459" s="177"/>
      <c r="AI459" s="177"/>
      <c r="AJ459" s="177"/>
      <c r="AK459" s="177"/>
      <c r="AL459" s="177"/>
      <c r="AM459" s="177"/>
      <c r="AN459" s="177"/>
      <c r="AO459" s="177"/>
      <c r="AP459" s="177"/>
      <c r="AQ459" s="177"/>
      <c r="AR459" s="177"/>
      <c r="AS459" s="177"/>
      <c r="AT459" s="177"/>
      <c r="AU459" s="177"/>
      <c r="AV459" s="177"/>
      <c r="AW459" s="177"/>
      <c r="AX459" s="177"/>
      <c r="AY459" s="177"/>
      <c r="AZ459" s="87"/>
      <c r="BA459" s="87"/>
      <c r="BB459" s="87"/>
      <c r="BC459" s="87"/>
      <c r="BD459" s="87"/>
    </row>
    <row r="460" spans="1:64" customHeight="1" ht="12.75" hidden="true">
      <c r="A460" s="238"/>
      <c r="B460" s="238"/>
      <c r="C460" s="238" t="b">
        <f>IF(D460&gt;D459,D460,FALSE)</f>
        <v/>
      </c>
      <c r="D460" s="238">
        <f>D459+E460</f>
        <v>33</v>
      </c>
      <c r="E460" s="238">
        <f>IF(H460="X",1,0)</f>
        <v>0</v>
      </c>
      <c r="F460" s="88">
        <v>25</v>
      </c>
      <c r="G460" s="88">
        <f>SAFETY!C226</f>
        <v>50</v>
      </c>
      <c r="H460" s="88">
        <f>SAFETY!D226</f>
        <v/>
      </c>
      <c r="I460" s="92" t="s">
        <v>28</v>
      </c>
      <c r="J460" s="761" t="str">
        <f>SAFETY!F220</f>
        <v>AISLE BLOCKING</v>
      </c>
      <c r="K460" s="240">
        <f>SAFETY!G226</f>
        <v/>
      </c>
      <c r="L460" s="86" t="str">
        <f>IF(AND(K460=F460, K460=D460, K460=C460), "", "x")</f>
        <v>x</v>
      </c>
      <c r="M460" s="177"/>
      <c r="N460" s="177"/>
      <c r="O460" s="177"/>
      <c r="P460" s="177"/>
      <c r="R460" s="177"/>
      <c r="S460" s="177"/>
      <c r="T460" s="177"/>
      <c r="U460" s="177"/>
      <c r="V460" s="177"/>
      <c r="W460" s="177"/>
      <c r="X460" s="177"/>
      <c r="Y460" s="177"/>
      <c r="Z460" s="177"/>
      <c r="AA460" s="177"/>
      <c r="AB460" s="177"/>
      <c r="AC460" s="177"/>
      <c r="AD460" s="177"/>
      <c r="AE460" s="177"/>
      <c r="AF460" s="177"/>
      <c r="AG460" s="177"/>
      <c r="AH460" s="177"/>
      <c r="AI460" s="177"/>
      <c r="AJ460" s="177"/>
      <c r="AK460" s="177"/>
      <c r="AL460" s="177"/>
      <c r="AM460" s="177"/>
      <c r="AN460" s="177"/>
      <c r="AO460" s="177"/>
      <c r="AP460" s="177"/>
      <c r="AQ460" s="177"/>
      <c r="AR460" s="177"/>
      <c r="AS460" s="177"/>
      <c r="AT460" s="177"/>
      <c r="AU460" s="177"/>
      <c r="AV460" s="177"/>
      <c r="AW460" s="177"/>
      <c r="AX460" s="177"/>
      <c r="AY460" s="177"/>
      <c r="AZ460" s="87"/>
      <c r="BA460" s="87"/>
      <c r="BB460" s="87"/>
      <c r="BC460" s="87"/>
      <c r="BD460" s="87"/>
    </row>
    <row r="461" spans="1:64" customHeight="1" ht="12.75" hidden="true">
      <c r="A461" s="238"/>
      <c r="B461" s="238"/>
      <c r="C461" s="238" t="b">
        <f>IF(D461&gt;D460,D461,FALSE)</f>
        <v/>
      </c>
      <c r="D461" s="238">
        <f>D460+E461</f>
        <v>33</v>
      </c>
      <c r="E461" s="238">
        <f>IF(H461="X",1,0)</f>
        <v>0</v>
      </c>
      <c r="F461" s="88">
        <v>26</v>
      </c>
      <c r="G461" s="88">
        <f>SAFETY!C241</f>
        <v>20</v>
      </c>
      <c r="H461" s="88">
        <f>SAFETY!D241</f>
        <v/>
      </c>
      <c r="I461" s="92" t="s">
        <v>28</v>
      </c>
      <c r="J461" s="761" t="str">
        <f>SAFETY!F235</f>
        <v>POWER EQUIPMENT SAFETY - KEYS &amp; FORKS</v>
      </c>
      <c r="K461" s="240">
        <f>SAFETY!G241</f>
        <v/>
      </c>
      <c r="L461" s="86" t="str">
        <f>IF(AND(K461=F461, K461=D461, K461=C461), "", "x")</f>
        <v>x</v>
      </c>
      <c r="M461" s="177"/>
      <c r="N461" s="177"/>
      <c r="O461" s="177"/>
      <c r="P461" s="177"/>
      <c r="Q461" s="177"/>
      <c r="R461" s="177"/>
      <c r="S461" s="177"/>
      <c r="T461" s="177"/>
      <c r="U461" s="177"/>
      <c r="V461" s="177"/>
      <c r="W461" s="177"/>
      <c r="X461" s="177"/>
      <c r="Y461" s="177"/>
      <c r="Z461" s="177"/>
      <c r="AA461" s="177"/>
      <c r="AB461" s="177"/>
      <c r="AC461" s="177"/>
      <c r="AD461" s="177"/>
      <c r="AE461" s="177"/>
      <c r="AF461" s="177"/>
      <c r="AG461" s="177"/>
      <c r="AH461" s="177"/>
      <c r="AI461" s="177"/>
      <c r="AJ461" s="177"/>
      <c r="AK461" s="177"/>
      <c r="AL461" s="177"/>
      <c r="AM461" s="177"/>
      <c r="AN461" s="177"/>
      <c r="AO461" s="177"/>
      <c r="AP461" s="177"/>
      <c r="AQ461" s="177"/>
      <c r="AR461" s="177"/>
      <c r="AS461" s="177"/>
      <c r="AT461" s="177"/>
      <c r="AU461" s="177"/>
      <c r="AV461" s="177"/>
      <c r="AW461" s="177"/>
      <c r="AX461" s="177"/>
      <c r="AY461" s="177"/>
      <c r="AZ461" s="87"/>
      <c r="BA461" s="87"/>
      <c r="BB461" s="87"/>
      <c r="BC461" s="87"/>
      <c r="BD461" s="87"/>
    </row>
    <row r="462" spans="1:64" customHeight="1" ht="12.75" hidden="true">
      <c r="A462" s="238"/>
      <c r="B462" s="238"/>
      <c r="C462" s="238" t="b">
        <f>IF(D462&gt;D461,D462,FALSE)</f>
        <v/>
      </c>
      <c r="D462" s="238">
        <f>D461+E462</f>
        <v>33</v>
      </c>
      <c r="E462" s="238">
        <f>IF(H462="X",1,0)</f>
        <v>0</v>
      </c>
      <c r="F462" s="88">
        <v>27</v>
      </c>
      <c r="G462" s="88">
        <f>SAFETY!C246</f>
        <v>6</v>
      </c>
      <c r="H462" s="88">
        <f>SAFETY!D246</f>
        <v/>
      </c>
      <c r="I462" s="92" t="s">
        <v>28</v>
      </c>
      <c r="J462" s="761" t="str">
        <f>SAFETY!F242</f>
        <v>EMPTY PALLET STACKS</v>
      </c>
      <c r="K462" s="240">
        <f>SAFETY!G246</f>
        <v/>
      </c>
      <c r="L462" s="86" t="str">
        <f>IF(AND(K462=F462, K462=D462, K462=C462), "", "x")</f>
        <v>x</v>
      </c>
      <c r="M462" s="177"/>
      <c r="N462" s="177"/>
      <c r="O462" s="177"/>
      <c r="P462" s="177"/>
      <c r="Q462" s="177"/>
      <c r="R462" s="177"/>
      <c r="S462" s="177"/>
      <c r="T462" s="177"/>
      <c r="U462" s="177"/>
      <c r="V462" s="177"/>
      <c r="W462" s="177"/>
      <c r="X462" s="177"/>
      <c r="Y462" s="177"/>
      <c r="Z462" s="177"/>
      <c r="AA462" s="177"/>
      <c r="AB462" s="177"/>
      <c r="AC462" s="177"/>
      <c r="AD462" s="177"/>
      <c r="AE462" s="177"/>
      <c r="AF462" s="177"/>
      <c r="AG462" s="177"/>
      <c r="AH462" s="177"/>
      <c r="AI462" s="177"/>
      <c r="AJ462" s="177"/>
      <c r="AK462" s="177"/>
      <c r="AL462" s="177"/>
      <c r="AM462" s="177"/>
      <c r="AN462" s="177"/>
      <c r="AO462" s="177"/>
      <c r="AP462" s="177"/>
      <c r="AQ462" s="177"/>
      <c r="AR462" s="177"/>
      <c r="AS462" s="177"/>
      <c r="AT462" s="177"/>
      <c r="AU462" s="177"/>
      <c r="AV462" s="177"/>
      <c r="AW462" s="177"/>
      <c r="AX462" s="177"/>
      <c r="AY462" s="177"/>
      <c r="AZ462" s="87"/>
      <c r="BA462" s="87"/>
      <c r="BB462" s="87"/>
      <c r="BC462" s="87"/>
      <c r="BD462" s="87"/>
    </row>
    <row r="463" spans="1:64" customHeight="1" ht="12.75" hidden="true">
      <c r="A463" s="238"/>
      <c r="B463" s="238"/>
      <c r="C463" s="238" t="b">
        <f>IF(D463&gt;D462,D463,FALSE)</f>
        <v/>
      </c>
      <c r="D463" s="238">
        <f>D462+E463</f>
        <v>33</v>
      </c>
      <c r="E463" s="238">
        <f>IF(H463="X",1,0)</f>
        <v>0</v>
      </c>
      <c r="F463" s="88">
        <v>28</v>
      </c>
      <c r="G463" s="88">
        <f>SAFETY!C255</f>
        <v>25</v>
      </c>
      <c r="H463" s="88">
        <f>SAFETY!D255</f>
        <v/>
      </c>
      <c r="I463" s="92" t="s">
        <v>28</v>
      </c>
      <c r="J463" s="761" t="str">
        <f>SAFETY!F247</f>
        <v>POWER EQUIPMENT SAFETY CHECKLISTS</v>
      </c>
      <c r="K463" s="240">
        <f>SAFETY!G252</f>
        <v/>
      </c>
      <c r="L463" s="86" t="str">
        <f>IF(AND(K463=F463, K463=D463, K463=C463), "", "x")</f>
        <v>x</v>
      </c>
      <c r="M463" s="177"/>
      <c r="N463" s="177"/>
      <c r="O463" s="177"/>
      <c r="P463" s="177"/>
      <c r="Q463" s="177"/>
      <c r="R463" s="177"/>
      <c r="S463" s="177"/>
      <c r="T463" s="177"/>
      <c r="U463" s="177"/>
      <c r="V463" s="177"/>
      <c r="W463" s="177"/>
      <c r="X463" s="177"/>
      <c r="Y463" s="177"/>
      <c r="Z463" s="177"/>
      <c r="AA463" s="177"/>
      <c r="AB463" s="177"/>
      <c r="AC463" s="177"/>
      <c r="AD463" s="177"/>
      <c r="AE463" s="177"/>
      <c r="AF463" s="177"/>
      <c r="AG463" s="177"/>
      <c r="AH463" s="177"/>
      <c r="AI463" s="177"/>
      <c r="AJ463" s="177"/>
      <c r="AK463" s="177"/>
      <c r="AL463" s="177"/>
      <c r="AM463" s="177"/>
      <c r="AN463" s="177"/>
      <c r="AO463" s="177"/>
      <c r="AP463" s="177"/>
      <c r="AQ463" s="177"/>
      <c r="AR463" s="177"/>
      <c r="AS463" s="177"/>
      <c r="AT463" s="177"/>
      <c r="AU463" s="177"/>
      <c r="AV463" s="177"/>
      <c r="AW463" s="177"/>
      <c r="AX463" s="177"/>
      <c r="AY463" s="177"/>
      <c r="AZ463" s="87"/>
      <c r="BA463" s="87"/>
      <c r="BB463" s="87"/>
      <c r="BC463" s="87"/>
      <c r="BD463" s="87"/>
    </row>
    <row r="464" spans="1:64" customHeight="1" ht="12.75" hidden="true">
      <c r="A464" s="238"/>
      <c r="B464" s="238"/>
      <c r="C464" s="238" t="b">
        <f>IF(D464&gt;D463,D464,FALSE)</f>
        <v/>
      </c>
      <c r="D464" s="238">
        <f>D463+E464</f>
        <v>33</v>
      </c>
      <c r="E464" s="238">
        <f>IF(H464="X",1,0)</f>
        <v>0</v>
      </c>
      <c r="F464" s="88">
        <v>29</v>
      </c>
      <c r="G464" s="88">
        <f>SAFETY!C267</f>
        <v>10</v>
      </c>
      <c r="H464" s="88">
        <f>SAFETY!D267</f>
        <v/>
      </c>
      <c r="I464" s="92" t="s">
        <v>28</v>
      </c>
      <c r="J464" s="761" t="str">
        <f>SAFETY!F256</f>
        <v>LOCK OUT TAG OUT HAZARDOUS ENERGY (All Machinery/Electric Equipment Bailer/Compactor)</v>
      </c>
      <c r="K464" s="240">
        <f>SAFETY!G266</f>
        <v/>
      </c>
      <c r="L464" s="86" t="str">
        <f>IF(AND(K464=F464, K464=D464, K464=C464), "", "x")</f>
        <v>x</v>
      </c>
      <c r="M464" s="177"/>
      <c r="N464" s="177"/>
      <c r="O464" s="177"/>
      <c r="P464" s="177"/>
      <c r="Q464" s="177"/>
      <c r="R464" s="177"/>
      <c r="S464" s="177"/>
      <c r="T464" s="177"/>
      <c r="U464" s="177"/>
      <c r="V464" s="177"/>
      <c r="W464" s="177"/>
      <c r="X464" s="177"/>
      <c r="Y464" s="177"/>
      <c r="Z464" s="177"/>
      <c r="AA464" s="177"/>
      <c r="AB464" s="177"/>
      <c r="AC464" s="177"/>
      <c r="AD464" s="177"/>
      <c r="AE464" s="177"/>
      <c r="AF464" s="177"/>
      <c r="AG464" s="177"/>
      <c r="AH464" s="177"/>
      <c r="AI464" s="177"/>
      <c r="AJ464" s="177"/>
      <c r="AK464" s="177"/>
      <c r="AL464" s="177"/>
      <c r="AM464" s="177"/>
      <c r="AN464" s="177"/>
      <c r="AO464" s="177"/>
      <c r="AP464" s="177"/>
      <c r="AQ464" s="177"/>
      <c r="AR464" s="177"/>
      <c r="AS464" s="177"/>
      <c r="AT464" s="177"/>
      <c r="AU464" s="177"/>
      <c r="AV464" s="177"/>
      <c r="AW464" s="177"/>
      <c r="AX464" s="177"/>
      <c r="AY464" s="177"/>
      <c r="AZ464" s="87"/>
      <c r="BA464" s="87"/>
      <c r="BB464" s="87"/>
      <c r="BC464" s="87"/>
      <c r="BD464" s="87"/>
    </row>
    <row r="465" spans="1:64" customHeight="1" ht="12.75" hidden="true">
      <c r="A465" s="238"/>
      <c r="B465" s="238"/>
      <c r="C465" s="238" t="b">
        <f>IF(D465&gt;D464,D465,FALSE)</f>
        <v/>
      </c>
      <c r="D465" s="238">
        <f>D464+E465</f>
        <v>33</v>
      </c>
      <c r="E465" s="238">
        <f>IF(H465="X",1,0)</f>
        <v>0</v>
      </c>
      <c r="F465" s="88">
        <v>30</v>
      </c>
      <c r="G465" s="88">
        <f>SAFETY!C280</f>
        <v>10</v>
      </c>
      <c r="H465" s="88">
        <f>SAFETY!D280</f>
        <v/>
      </c>
      <c r="I465" s="92" t="s">
        <v>28</v>
      </c>
      <c r="J465" s="761" t="str">
        <f>SAFETY!F268</f>
        <v>BATTERY MAINTENANCE</v>
      </c>
      <c r="K465" s="240">
        <f>SAFETY!G268</f>
        <v/>
      </c>
      <c r="L465" s="86" t="str">
        <f>IF(AND(K465=F465, K465=D465, K465=C465), "", "x")</f>
        <v>x</v>
      </c>
      <c r="M465" s="177"/>
      <c r="N465" s="177"/>
      <c r="O465" s="177"/>
      <c r="P465" s="177"/>
      <c r="Q465" s="177"/>
      <c r="R465" s="177"/>
      <c r="S465" s="177"/>
      <c r="T465" s="177"/>
      <c r="U465" s="177"/>
      <c r="V465" s="177"/>
      <c r="W465" s="177"/>
      <c r="X465" s="177"/>
      <c r="Y465" s="177"/>
      <c r="Z465" s="177"/>
      <c r="AA465" s="177"/>
      <c r="AB465" s="177"/>
      <c r="AC465" s="177"/>
      <c r="AD465" s="177"/>
      <c r="AE465" s="177"/>
      <c r="AF465" s="177"/>
      <c r="AG465" s="177"/>
      <c r="AH465" s="177"/>
      <c r="AI465" s="177"/>
      <c r="AJ465" s="177"/>
      <c r="AK465" s="177"/>
      <c r="AL465" s="177"/>
      <c r="AM465" s="177"/>
      <c r="AN465" s="177"/>
      <c r="AO465" s="177"/>
      <c r="AP465" s="177"/>
      <c r="AQ465" s="177"/>
      <c r="AR465" s="177"/>
      <c r="AS465" s="177"/>
      <c r="AT465" s="177"/>
      <c r="AU465" s="177"/>
      <c r="AV465" s="177"/>
      <c r="AW465" s="177"/>
      <c r="AX465" s="177"/>
      <c r="AY465" s="177"/>
      <c r="AZ465" s="87"/>
      <c r="BA465" s="87"/>
      <c r="BB465" s="87"/>
      <c r="BC465" s="87"/>
      <c r="BD465" s="87"/>
    </row>
    <row r="466" spans="1:64" customHeight="1" ht="12.75" hidden="true">
      <c r="A466" s="238"/>
      <c r="B466" s="238"/>
      <c r="C466" s="238" t="b">
        <f>IF(D466&gt;D465,D466,FALSE)</f>
        <v/>
      </c>
      <c r="D466" s="238">
        <f>D465+E466</f>
        <v>33</v>
      </c>
      <c r="E466" s="238">
        <f>IF(H466="X",1,0)</f>
        <v>0</v>
      </c>
      <c r="F466" s="88">
        <v>31</v>
      </c>
      <c r="G466" s="88">
        <f>SAFETY!C283</f>
        <v>8</v>
      </c>
      <c r="H466" s="88">
        <f>SAFETY!D283</f>
        <v/>
      </c>
      <c r="I466" s="92" t="s">
        <v>28</v>
      </c>
      <c r="J466" s="761" t="str">
        <f>SAFETY!F281</f>
        <v>GENERAL OBSERVATIONS</v>
      </c>
      <c r="K466" s="240">
        <f>SAFETY!G281</f>
        <v/>
      </c>
      <c r="L466" s="86" t="str">
        <f>IF(AND(K466=F466, K466=D466, K466=C466), "", "x")</f>
        <v>x</v>
      </c>
      <c r="M466" s="177"/>
      <c r="N466" s="177"/>
      <c r="O466" s="177"/>
      <c r="P466" s="177"/>
      <c r="Q466" s="177"/>
      <c r="R466" s="177"/>
      <c r="S466" s="177"/>
      <c r="T466" s="177"/>
      <c r="U466" s="177"/>
      <c r="V466" s="177"/>
      <c r="W466" s="177"/>
      <c r="X466" s="177"/>
      <c r="Y466" s="177"/>
      <c r="Z466" s="177"/>
      <c r="AA466" s="177"/>
      <c r="AB466" s="177"/>
      <c r="AC466" s="177"/>
      <c r="AD466" s="177"/>
      <c r="AE466" s="177"/>
      <c r="AF466" s="177"/>
      <c r="AG466" s="177"/>
      <c r="AH466" s="177"/>
      <c r="AI466" s="177"/>
      <c r="AJ466" s="177"/>
      <c r="AK466" s="177"/>
      <c r="AL466" s="177"/>
      <c r="AM466" s="177"/>
      <c r="AN466" s="177"/>
      <c r="AO466" s="177"/>
      <c r="AP466" s="177"/>
      <c r="AQ466" s="177"/>
      <c r="AR466" s="177"/>
      <c r="AS466" s="177"/>
      <c r="AT466" s="177"/>
      <c r="AU466" s="177"/>
      <c r="AV466" s="177"/>
      <c r="AW466" s="177"/>
      <c r="AX466" s="177"/>
      <c r="AY466" s="177"/>
      <c r="AZ466" s="87"/>
      <c r="BA466" s="87"/>
      <c r="BB466" s="87"/>
      <c r="BC466" s="87"/>
      <c r="BD466" s="87"/>
    </row>
    <row r="467" spans="1:64" customHeight="1" ht="12.75" hidden="true">
      <c r="A467" s="238"/>
      <c r="B467" s="238"/>
      <c r="C467" s="238" t="b">
        <f>IF(D467&gt;D466,D467,FALSE)</f>
        <v/>
      </c>
      <c r="D467" s="238">
        <f>D466+E467</f>
        <v>33</v>
      </c>
      <c r="E467" s="238">
        <f>IF(H467="X",1,0)</f>
        <v>0</v>
      </c>
      <c r="F467" s="88">
        <v>32</v>
      </c>
      <c r="G467" s="88">
        <f>SAFETY!C286</f>
        <v>8</v>
      </c>
      <c r="H467" s="88">
        <f>SAFETY!D286</f>
        <v/>
      </c>
      <c r="I467" s="92" t="s">
        <v>28</v>
      </c>
      <c r="J467" s="761" t="str">
        <f>SAFETY!F284</f>
        <v>GENERAL DUTY OBSERVATIONS</v>
      </c>
      <c r="K467" s="240">
        <f>SAFETY!G284</f>
        <v/>
      </c>
      <c r="L467" s="86" t="str">
        <f>IF(AND(K467=F467, K467=D467, K467=C467), "", "x")</f>
        <v>x</v>
      </c>
      <c r="M467" s="177"/>
      <c r="N467" s="177"/>
      <c r="O467" s="177"/>
      <c r="P467" s="177"/>
      <c r="Q467" s="177"/>
      <c r="R467" s="177"/>
      <c r="S467" s="177"/>
      <c r="T467" s="177"/>
      <c r="U467" s="177"/>
      <c r="V467" s="177"/>
      <c r="W467" s="177"/>
      <c r="X467" s="177"/>
      <c r="Y467" s="177"/>
      <c r="Z467" s="177"/>
      <c r="AA467" s="177"/>
      <c r="AB467" s="177"/>
      <c r="AC467" s="177"/>
      <c r="AD467" s="177"/>
      <c r="AE467" s="177"/>
      <c r="AF467" s="177"/>
      <c r="AG467" s="177"/>
      <c r="AH467" s="177"/>
      <c r="AI467" s="177"/>
      <c r="AJ467" s="177"/>
      <c r="AK467" s="177"/>
      <c r="AL467" s="177"/>
      <c r="AM467" s="177"/>
      <c r="AN467" s="177"/>
      <c r="AO467" s="177"/>
      <c r="AP467" s="177"/>
      <c r="AQ467" s="177"/>
      <c r="AR467" s="177"/>
      <c r="AS467" s="177"/>
      <c r="AT467" s="177"/>
      <c r="AU467" s="177"/>
      <c r="AV467" s="177"/>
      <c r="AW467" s="177"/>
      <c r="AX467" s="177"/>
      <c r="AY467" s="177"/>
      <c r="AZ467" s="87"/>
      <c r="BA467" s="87"/>
      <c r="BB467" s="87"/>
      <c r="BC467" s="87"/>
      <c r="BD467" s="87"/>
    </row>
    <row r="468" spans="1:64" customHeight="1" ht="12.75" hidden="true">
      <c r="A468" s="238"/>
      <c r="B468" s="238"/>
      <c r="C468" s="238" t="b">
        <f>IF(D468&gt;D467,D468,FALSE)</f>
        <v/>
      </c>
      <c r="D468" s="238">
        <f>D467+E468</f>
        <v>33</v>
      </c>
      <c r="E468" s="238">
        <f>IF(H468="X",1,0)</f>
        <v>0</v>
      </c>
      <c r="F468" s="88">
        <v>33</v>
      </c>
      <c r="G468" s="88">
        <f>SAFETY!C296</f>
        <v>20</v>
      </c>
      <c r="H468" s="88">
        <f>SAFETY!D296</f>
        <v/>
      </c>
      <c r="I468" s="92" t="s">
        <v>28</v>
      </c>
      <c r="J468" s="761" t="str">
        <f>SAFETY!F289</f>
        <v>SAFE LIFITING DEMO &amp; PPE AWARENESS</v>
      </c>
      <c r="K468" s="240">
        <f>SAFETY!G296</f>
        <v/>
      </c>
      <c r="L468" s="86" t="str">
        <f>IF(AND(K468=F468, K468=D468, K468=C468), "", "x")</f>
        <v>x</v>
      </c>
      <c r="M468" s="177"/>
      <c r="N468" s="177"/>
      <c r="O468" s="177"/>
      <c r="P468" s="177"/>
      <c r="Q468" s="177"/>
      <c r="R468" s="177"/>
      <c r="S468" s="177"/>
      <c r="T468" s="177"/>
      <c r="U468" s="177"/>
      <c r="V468" s="177"/>
      <c r="W468" s="177"/>
      <c r="X468" s="177"/>
      <c r="Y468" s="177"/>
      <c r="Z468" s="177"/>
      <c r="AA468" s="177"/>
      <c r="AB468" s="177"/>
      <c r="AC468" s="177"/>
      <c r="AD468" s="177"/>
      <c r="AE468" s="177"/>
      <c r="AF468" s="177"/>
      <c r="AG468" s="177"/>
      <c r="AH468" s="177"/>
      <c r="AI468" s="177"/>
      <c r="AJ468" s="177"/>
      <c r="AK468" s="177"/>
      <c r="AL468" s="177"/>
      <c r="AM468" s="177"/>
      <c r="AN468" s="177"/>
      <c r="AO468" s="177"/>
      <c r="AP468" s="177"/>
      <c r="AQ468" s="177"/>
      <c r="AR468" s="177"/>
      <c r="AS468" s="177"/>
      <c r="AT468" s="177"/>
      <c r="AU468" s="177"/>
      <c r="AV468" s="177"/>
      <c r="AW468" s="177"/>
      <c r="AX468" s="177"/>
      <c r="AY468" s="177"/>
      <c r="AZ468" s="87"/>
      <c r="BA468" s="87"/>
      <c r="BB468" s="87"/>
      <c r="BC468" s="87"/>
      <c r="BD468" s="87"/>
    </row>
    <row r="469" spans="1:64" customHeight="1" ht="12.75" hidden="true">
      <c r="A469" s="238"/>
      <c r="B469" s="238"/>
      <c r="C469" s="238" t="b">
        <f>IF(D469&gt;D468,D469,FALSE)</f>
        <v/>
      </c>
      <c r="D469" s="238">
        <f>D468+E469</f>
        <v>33</v>
      </c>
      <c r="E469" s="238">
        <f>IF(H469="X",1,0)</f>
        <v>0</v>
      </c>
      <c r="F469" s="88">
        <v>34</v>
      </c>
      <c r="G469" s="88">
        <f>SAFETY!C304</f>
        <v>20</v>
      </c>
      <c r="H469" s="88">
        <f>SAFETY!D304</f>
        <v/>
      </c>
      <c r="I469" s="92" t="s">
        <v>28</v>
      </c>
      <c r="J469" s="761" t="str">
        <f>SAFETY!F297</f>
        <v>STORE READINESS SAFETY WALK</v>
      </c>
      <c r="K469" s="240">
        <f>SAFETY!G297</f>
        <v/>
      </c>
      <c r="L469" s="86" t="str">
        <f>IF(AND(K469=F469, K469=D469, K469=C469), "", "x")</f>
        <v>x</v>
      </c>
      <c r="M469" s="177"/>
      <c r="N469" s="177"/>
      <c r="O469" s="177"/>
      <c r="P469" s="177"/>
      <c r="Q469" s="177"/>
      <c r="R469" s="177"/>
      <c r="S469" s="177"/>
      <c r="T469" s="177"/>
      <c r="U469" s="177"/>
      <c r="V469" s="177"/>
      <c r="W469" s="177"/>
      <c r="X469" s="177"/>
      <c r="Y469" s="177"/>
      <c r="Z469" s="177"/>
      <c r="AA469" s="177"/>
      <c r="AB469" s="177"/>
      <c r="AC469" s="177"/>
      <c r="AD469" s="177"/>
      <c r="AE469" s="177"/>
      <c r="AF469" s="177"/>
      <c r="AG469" s="177"/>
      <c r="AH469" s="177"/>
      <c r="AI469" s="177"/>
      <c r="AJ469" s="177"/>
      <c r="AK469" s="177"/>
      <c r="AL469" s="177"/>
      <c r="AM469" s="177"/>
      <c r="AN469" s="177"/>
      <c r="AO469" s="177"/>
      <c r="AP469" s="177"/>
      <c r="AQ469" s="177"/>
      <c r="AR469" s="177"/>
      <c r="AS469" s="177"/>
      <c r="AT469" s="177"/>
      <c r="AU469" s="177"/>
      <c r="AV469" s="177"/>
      <c r="AW469" s="177"/>
      <c r="AX469" s="177"/>
      <c r="AY469" s="177"/>
      <c r="AZ469" s="87"/>
      <c r="BA469" s="87"/>
      <c r="BB469" s="87"/>
      <c r="BC469" s="87"/>
      <c r="BD469" s="87"/>
    </row>
    <row r="470" spans="1:64" customHeight="1" ht="12.75" hidden="true">
      <c r="A470" s="238"/>
      <c r="B470" s="238"/>
      <c r="C470" s="238" t="b">
        <f>IF(D470&gt;D469,D470,FALSE)</f>
        <v/>
      </c>
      <c r="D470" s="238">
        <f>D469+E470</f>
        <v>33</v>
      </c>
      <c r="E470" s="238">
        <f>IF(H470="X",1,0)</f>
        <v>0</v>
      </c>
      <c r="F470" s="88">
        <v>35</v>
      </c>
      <c r="G470" s="88">
        <f>SAFETY!C310</f>
        <v>6</v>
      </c>
      <c r="H470" s="88">
        <f>SAFETY!D310</f>
        <v/>
      </c>
      <c r="I470" s="92" t="s">
        <v>28</v>
      </c>
      <c r="J470" s="761" t="str">
        <f>SAFETY!F305</f>
        <v>MONTHLY SELF-AUDITS (review 2 months)</v>
      </c>
      <c r="K470" s="240">
        <f>SAFETY!G305</f>
        <v/>
      </c>
      <c r="L470" s="86" t="str">
        <f>IF(AND(K470=F470, K470=D470, K470=C470), "", "x")</f>
        <v>x</v>
      </c>
      <c r="M470" s="177"/>
      <c r="N470" s="177"/>
      <c r="O470" s="177"/>
      <c r="P470" s="177"/>
      <c r="Q470" s="177"/>
      <c r="R470" s="177"/>
      <c r="S470" s="177"/>
      <c r="T470" s="177"/>
      <c r="U470" s="177"/>
      <c r="V470" s="177"/>
      <c r="W470" s="177"/>
      <c r="X470" s="177"/>
      <c r="Y470" s="177"/>
      <c r="Z470" s="177"/>
      <c r="AA470" s="177"/>
      <c r="AB470" s="177"/>
      <c r="AC470" s="177"/>
      <c r="AD470" s="177"/>
      <c r="AE470" s="177"/>
      <c r="AF470" s="177"/>
      <c r="AG470" s="177"/>
      <c r="AH470" s="177"/>
      <c r="AI470" s="177"/>
      <c r="AJ470" s="177"/>
      <c r="AK470" s="177"/>
      <c r="AL470" s="177"/>
      <c r="AM470" s="177"/>
      <c r="AN470" s="177"/>
      <c r="AO470" s="177"/>
      <c r="AP470" s="177"/>
      <c r="AQ470" s="177"/>
      <c r="AR470" s="177"/>
      <c r="AS470" s="177"/>
      <c r="AT470" s="177"/>
      <c r="AU470" s="177"/>
      <c r="AV470" s="177"/>
      <c r="AW470" s="177"/>
      <c r="AX470" s="177"/>
      <c r="AY470" s="177"/>
      <c r="AZ470" s="87"/>
      <c r="BA470" s="87"/>
      <c r="BB470" s="87"/>
      <c r="BC470" s="87"/>
      <c r="BD470" s="87"/>
    </row>
    <row r="471" spans="1:64" customHeight="1" ht="12.75" hidden="true">
      <c r="A471" s="238"/>
      <c r="B471" s="238"/>
      <c r="C471" s="238" t="b">
        <f>IF(D471&gt;D470,D471,FALSE)</f>
        <v/>
      </c>
      <c r="D471" s="238">
        <f>D470+E471</f>
        <v>33</v>
      </c>
      <c r="E471" s="238">
        <f>IF(H471="X",1,0)</f>
        <v>0</v>
      </c>
      <c r="F471" s="88">
        <v>36</v>
      </c>
      <c r="G471" s="88">
        <f>SAFETY!C317</f>
        <v>10</v>
      </c>
      <c r="H471" s="88">
        <f>SAFETY!D317</f>
        <v/>
      </c>
      <c r="I471" s="92" t="s">
        <v>28</v>
      </c>
      <c r="J471" s="761" t="str">
        <f>SAFETY!F311</f>
        <v>RED TAG PERMITS  (used when Sprinkler Systems are taken off line)</v>
      </c>
      <c r="K471" s="240">
        <f>SAFETY!G311</f>
        <v/>
      </c>
      <c r="L471" s="86" t="str">
        <f>IF(AND(K471=F471, K471=D471, K471=C471), "", "x")</f>
        <v>x</v>
      </c>
      <c r="M471" s="177"/>
      <c r="N471" s="177"/>
      <c r="O471" s="177"/>
      <c r="P471" s="177"/>
      <c r="Q471" s="177"/>
      <c r="R471" s="177"/>
      <c r="S471" s="177"/>
      <c r="T471" s="177"/>
      <c r="U471" s="177"/>
      <c r="V471" s="177"/>
      <c r="W471" s="177"/>
      <c r="X471" s="177"/>
      <c r="Y471" s="177"/>
      <c r="Z471" s="177"/>
      <c r="AA471" s="177"/>
      <c r="AB471" s="177"/>
      <c r="AC471" s="177"/>
      <c r="AD471" s="177"/>
      <c r="AE471" s="177"/>
      <c r="AF471" s="177"/>
      <c r="AG471" s="177"/>
      <c r="AH471" s="177"/>
      <c r="AI471" s="177"/>
      <c r="AJ471" s="177"/>
      <c r="AK471" s="177"/>
      <c r="AL471" s="177"/>
      <c r="AM471" s="177"/>
      <c r="AN471" s="177"/>
      <c r="AO471" s="177"/>
      <c r="AP471" s="177"/>
      <c r="AQ471" s="177"/>
      <c r="AR471" s="177"/>
      <c r="AS471" s="177"/>
      <c r="AT471" s="177"/>
      <c r="AU471" s="177"/>
      <c r="AV471" s="177"/>
      <c r="AW471" s="177"/>
      <c r="AX471" s="177"/>
      <c r="AY471" s="177"/>
      <c r="AZ471" s="87"/>
      <c r="BA471" s="87"/>
      <c r="BB471" s="87"/>
      <c r="BC471" s="87"/>
      <c r="BD471" s="87"/>
    </row>
    <row r="472" spans="1:64" customHeight="1" ht="12.75" hidden="true">
      <c r="A472" s="238"/>
      <c r="B472" s="238"/>
      <c r="C472" s="238" t="b">
        <f>IF(D472&gt;D471,D472,FALSE)</f>
        <v/>
      </c>
      <c r="D472" s="238">
        <f>D471+E472</f>
        <v>33</v>
      </c>
      <c r="E472" s="238">
        <f>IF(H472="X",1,0)</f>
        <v>0</v>
      </c>
      <c r="F472" s="88">
        <v>37</v>
      </c>
      <c r="G472" s="88">
        <f>SAFETY!C327</f>
        <v>10</v>
      </c>
      <c r="H472" s="88">
        <f>SAFETY!D327</f>
        <v/>
      </c>
      <c r="I472" s="92" t="s">
        <v>28</v>
      </c>
      <c r="J472" s="761" t="str">
        <f>SAFETY!F318</f>
        <v>HOT WORK COMPLIANCE (all Welding, Grinding and Roof repair work)</v>
      </c>
      <c r="K472" s="240">
        <f>SAFETY!G318</f>
        <v/>
      </c>
      <c r="L472" s="86" t="str">
        <f>IF(AND(K472=F472, K472=D472, K472=C472), "", "x")</f>
        <v>x</v>
      </c>
      <c r="M472" s="177"/>
      <c r="N472" s="177"/>
      <c r="O472" s="177"/>
      <c r="P472" s="177"/>
      <c r="Q472" s="177"/>
      <c r="R472" s="177"/>
      <c r="S472" s="177"/>
      <c r="T472" s="177"/>
      <c r="U472" s="177"/>
      <c r="V472" s="177"/>
      <c r="W472" s="177"/>
      <c r="X472" s="177"/>
      <c r="Y472" s="177"/>
      <c r="Z472" s="177"/>
      <c r="AA472" s="177"/>
      <c r="AB472" s="177"/>
      <c r="AC472" s="177"/>
      <c r="AD472" s="177"/>
      <c r="AE472" s="177"/>
      <c r="AF472" s="177"/>
      <c r="AG472" s="177"/>
      <c r="AH472" s="177"/>
      <c r="AI472" s="177"/>
      <c r="AJ472" s="177"/>
      <c r="AK472" s="177"/>
      <c r="AL472" s="177"/>
      <c r="AM472" s="177"/>
      <c r="AN472" s="177"/>
      <c r="AO472" s="177"/>
      <c r="AP472" s="177"/>
      <c r="AQ472" s="177"/>
      <c r="AR472" s="177"/>
      <c r="AS472" s="177"/>
      <c r="AT472" s="177"/>
      <c r="AU472" s="177"/>
      <c r="AV472" s="177"/>
      <c r="AW472" s="177"/>
      <c r="AX472" s="177"/>
      <c r="AY472" s="177"/>
      <c r="AZ472" s="87"/>
      <c r="BA472" s="87"/>
      <c r="BB472" s="87"/>
      <c r="BC472" s="87"/>
      <c r="BD472" s="87"/>
    </row>
    <row r="473" spans="1:64" customHeight="1" ht="12.75" hidden="true">
      <c r="A473" s="238"/>
      <c r="B473" s="238"/>
      <c r="C473" s="238" t="b">
        <f>IF(D473&gt;D472,D473,FALSE)</f>
        <v/>
      </c>
      <c r="D473" s="238">
        <f>D472+E473</f>
        <v>33</v>
      </c>
      <c r="E473" s="238">
        <f>IF(H473="X",1,0)</f>
        <v>0</v>
      </c>
      <c r="F473" s="88">
        <v>38</v>
      </c>
      <c r="G473" s="88">
        <f>SAFETY!C334</f>
        <v>50</v>
      </c>
      <c r="H473" s="88">
        <f>SAFETY!D334</f>
        <v/>
      </c>
      <c r="I473" s="92" t="s">
        <v>28</v>
      </c>
      <c r="J473" s="761" t="str">
        <f>SAFETY!F328</f>
        <v>SAFETY WARNINGS</v>
      </c>
      <c r="K473" s="240">
        <f>SAFETY!G328</f>
        <v/>
      </c>
      <c r="L473" s="86" t="str">
        <f>IF(AND(K473=F473, K473=D473, K473=C473), "", "x")</f>
        <v>x</v>
      </c>
      <c r="M473" s="177"/>
      <c r="N473" s="177"/>
      <c r="O473" s="177"/>
      <c r="P473" s="177"/>
      <c r="Q473" s="177"/>
      <c r="R473" s="177"/>
      <c r="S473" s="177"/>
      <c r="T473" s="177"/>
      <c r="U473" s="177"/>
      <c r="V473" s="177"/>
      <c r="W473" s="177"/>
      <c r="X473" s="177"/>
      <c r="Y473" s="177"/>
      <c r="Z473" s="177"/>
      <c r="AA473" s="177"/>
      <c r="AB473" s="177"/>
      <c r="AC473" s="177"/>
      <c r="AD473" s="177"/>
      <c r="AE473" s="177"/>
      <c r="AF473" s="177"/>
      <c r="AG473" s="177"/>
      <c r="AH473" s="177"/>
      <c r="AI473" s="177"/>
      <c r="AJ473" s="177"/>
      <c r="AK473" s="177"/>
      <c r="AL473" s="177"/>
      <c r="AM473" s="177"/>
      <c r="AN473" s="177"/>
      <c r="AO473" s="177"/>
      <c r="AP473" s="177"/>
      <c r="AQ473" s="177"/>
      <c r="AR473" s="177"/>
      <c r="AS473" s="177"/>
      <c r="AT473" s="177"/>
      <c r="AU473" s="177"/>
      <c r="AV473" s="177"/>
      <c r="AW473" s="177"/>
      <c r="AX473" s="177"/>
      <c r="AY473" s="177"/>
      <c r="AZ473" s="87"/>
      <c r="BA473" s="87"/>
      <c r="BB473" s="87"/>
      <c r="BC473" s="87"/>
      <c r="BD473" s="87"/>
    </row>
    <row r="474" spans="1:64" customHeight="1" ht="12.75" hidden="true">
      <c r="A474" s="238"/>
      <c r="B474" s="238"/>
      <c r="C474" s="238" t="b">
        <f>IF(D474&gt;D473,D474,FALSE)</f>
        <v/>
      </c>
      <c r="D474" s="238">
        <f>D473+E474</f>
        <v>33</v>
      </c>
      <c r="E474" s="238">
        <f>IF(H474="X",1,0)</f>
        <v>0</v>
      </c>
      <c r="F474" s="88">
        <v>1</v>
      </c>
      <c r="G474" s="88">
        <f>FRESH.SEAFOOD!C29</f>
        <v>15</v>
      </c>
      <c r="H474" s="88">
        <f>FRESH.SEAFOOD!D29</f>
        <v/>
      </c>
      <c r="I474" s="91" t="s">
        <v>29</v>
      </c>
      <c r="J474" s="761" t="str">
        <f>FRESH.SEAFOOD!F16</f>
        <v>FRESH FISH 3 DAY RULE [dept 183, 184 &amp; 293] (dept mgr walks daily)</v>
      </c>
      <c r="K474" s="240" t="str">
        <f>FRESH.SEAFOOD!G19</f>
        <v>salmon,catfish. Was 50% off…swordfish,</v>
      </c>
      <c r="L474" s="86" t="str">
        <f>IF(AND(K474=F474, K474=D474, K474=C474), "", "x")</f>
        <v>x</v>
      </c>
      <c r="M474" s="177"/>
      <c r="N474" s="177"/>
      <c r="O474" s="177"/>
      <c r="P474" s="177"/>
      <c r="Q474" s="177"/>
      <c r="R474" s="177"/>
      <c r="S474" s="177"/>
      <c r="T474" s="177"/>
      <c r="U474" s="177"/>
      <c r="V474" s="177"/>
      <c r="W474" s="177"/>
      <c r="X474" s="177"/>
      <c r="Y474" s="177"/>
      <c r="Z474" s="177"/>
      <c r="AA474" s="177"/>
      <c r="AB474" s="177"/>
      <c r="AC474" s="177"/>
      <c r="AD474" s="177"/>
      <c r="AE474" s="177"/>
      <c r="AF474" s="177"/>
      <c r="AG474" s="177"/>
      <c r="AH474" s="177"/>
      <c r="AI474" s="177"/>
      <c r="AJ474" s="177"/>
      <c r="AK474" s="177"/>
      <c r="AL474" s="177"/>
      <c r="AM474" s="177"/>
      <c r="AN474" s="177"/>
      <c r="AO474" s="177"/>
      <c r="AP474" s="177"/>
      <c r="AQ474" s="177"/>
      <c r="AR474" s="177"/>
      <c r="AS474" s="177"/>
      <c r="AT474" s="177"/>
      <c r="AU474" s="177"/>
      <c r="AV474" s="177"/>
      <c r="AW474" s="177"/>
      <c r="AX474" s="177"/>
      <c r="AY474" s="177"/>
      <c r="AZ474" s="87"/>
      <c r="BA474" s="87"/>
      <c r="BB474" s="87"/>
      <c r="BC474" s="87"/>
      <c r="BD474" s="87"/>
    </row>
    <row r="475" spans="1:64" customHeight="1" ht="12.75" hidden="true">
      <c r="A475" s="238"/>
      <c r="B475" s="238"/>
      <c r="C475" s="238" t="b">
        <f>IF(D475&gt;D474,D475,FALSE)</f>
        <v/>
      </c>
      <c r="D475" s="238">
        <f>D474+E475</f>
        <v>33</v>
      </c>
      <c r="E475" s="238">
        <f>IF(H475="X",1,0)</f>
        <v>0</v>
      </c>
      <c r="F475" s="88">
        <v>2</v>
      </c>
      <c r="G475" s="88">
        <f>FRESH.SEAFOOD!C42</f>
        <v>15</v>
      </c>
      <c r="H475" s="88">
        <f>FRESH.SEAFOOD!D42</f>
        <v/>
      </c>
      <c r="I475" s="91" t="s">
        <v>29</v>
      </c>
      <c r="J475" s="761" t="str">
        <f>FRESH.SEAFOOD!F30</f>
        <v>SHELLFISH [dept 190] (dept mgr walks daily)</v>
      </c>
      <c r="K475" s="240" t="str">
        <f>FRESH.SEAFOOD!G33</f>
        <v>lobster 2.43lbs.. Damage</v>
      </c>
      <c r="L475" s="86" t="str">
        <f>IF(AND(K475=F475, K475=D475, K475=C475), "", "x")</f>
        <v>x</v>
      </c>
      <c r="M475" s="177"/>
      <c r="N475" s="177"/>
      <c r="O475" s="177"/>
      <c r="P475" s="177"/>
      <c r="Q475" s="177"/>
      <c r="R475" s="177"/>
      <c r="S475" s="177"/>
      <c r="T475" s="177"/>
      <c r="U475" s="177"/>
      <c r="V475" s="177"/>
      <c r="W475" s="177"/>
      <c r="X475" s="177"/>
      <c r="Y475" s="177"/>
      <c r="Z475" s="177"/>
      <c r="AA475" s="177"/>
      <c r="AB475" s="177"/>
      <c r="AC475" s="177"/>
      <c r="AD475" s="177"/>
      <c r="AE475" s="177"/>
      <c r="AF475" s="177"/>
      <c r="AG475" s="177"/>
      <c r="AH475" s="177"/>
      <c r="AI475" s="177"/>
      <c r="AJ475" s="177"/>
      <c r="AK475" s="177"/>
      <c r="AL475" s="177"/>
      <c r="AM475" s="177"/>
      <c r="AN475" s="177"/>
      <c r="AO475" s="177"/>
      <c r="AP475" s="177"/>
      <c r="AQ475" s="177"/>
      <c r="AR475" s="177"/>
      <c r="AS475" s="177"/>
      <c r="AT475" s="177"/>
      <c r="AU475" s="177"/>
      <c r="AV475" s="177"/>
      <c r="AW475" s="177"/>
      <c r="AX475" s="177"/>
      <c r="AY475" s="177"/>
      <c r="AZ475" s="87"/>
      <c r="BA475" s="87"/>
      <c r="BB475" s="87"/>
      <c r="BC475" s="87"/>
      <c r="BD475" s="87"/>
    </row>
    <row r="476" spans="1:64" customHeight="1" ht="12.75" hidden="true">
      <c r="A476" s="238"/>
      <c r="B476" s="238"/>
      <c r="C476" s="238" t="b">
        <f>IF(D476&gt;D475,D476,FALSE)</f>
        <v/>
      </c>
      <c r="D476" s="238">
        <f>D475+E476</f>
        <v>33</v>
      </c>
      <c r="E476" s="238">
        <f>IF(H476="X",1,0)</f>
        <v>0</v>
      </c>
      <c r="F476" s="88">
        <v>3</v>
      </c>
      <c r="G476" s="88">
        <f>FRESH.SEAFOOD!C56</f>
        <v>15</v>
      </c>
      <c r="H476" s="88">
        <f>FRESH.SEAFOOD!D56</f>
        <v/>
      </c>
      <c r="I476" s="91" t="s">
        <v>29</v>
      </c>
      <c r="J476" s="761" t="str">
        <f>FRESH.SEAFOOD!F43</f>
        <v>SMOKED/SALTED FISH (dept mgr walks daily)</v>
      </c>
      <c r="K476" s="240">
        <f>FRESH.SEAFOOD!G56</f>
        <v/>
      </c>
      <c r="L476" s="86" t="str">
        <f>IF(AND(K476=F476, K476=D476, K476=C476), "", "x")</f>
        <v>x</v>
      </c>
      <c r="M476" s="177"/>
      <c r="N476" s="177"/>
      <c r="O476" s="177"/>
      <c r="P476" s="177"/>
      <c r="Q476" s="177"/>
      <c r="R476" s="177"/>
      <c r="S476" s="177"/>
      <c r="T476" s="177"/>
      <c r="U476" s="177"/>
      <c r="V476" s="177"/>
      <c r="W476" s="177"/>
      <c r="X476" s="177"/>
      <c r="Y476" s="177"/>
      <c r="Z476" s="177"/>
      <c r="AA476" s="177"/>
      <c r="AB476" s="177"/>
      <c r="AC476" s="177"/>
      <c r="AD476" s="177"/>
      <c r="AE476" s="177"/>
      <c r="AF476" s="177"/>
      <c r="AG476" s="177"/>
      <c r="AH476" s="177"/>
      <c r="AI476" s="177"/>
      <c r="AJ476" s="177"/>
      <c r="AK476" s="177"/>
      <c r="AL476" s="177"/>
      <c r="AM476" s="177"/>
      <c r="AN476" s="177"/>
      <c r="AO476" s="177"/>
      <c r="AP476" s="177"/>
      <c r="AQ476" s="177"/>
      <c r="AR476" s="177"/>
      <c r="AS476" s="177"/>
      <c r="AT476" s="177"/>
      <c r="AU476" s="177"/>
      <c r="AV476" s="177"/>
      <c r="AW476" s="177"/>
      <c r="AX476" s="177"/>
      <c r="AY476" s="177"/>
      <c r="AZ476" s="87"/>
      <c r="BA476" s="87"/>
      <c r="BB476" s="87"/>
      <c r="BC476" s="87"/>
      <c r="BD476" s="87"/>
    </row>
    <row r="477" spans="1:64" customHeight="1" ht="12.75" hidden="true">
      <c r="A477" s="238"/>
      <c r="B477" s="238"/>
      <c r="C477" s="238" t="b">
        <f>IF(D477&gt;D476,D477,FALSE)</f>
        <v/>
      </c>
      <c r="D477" s="238">
        <f>D476+E477</f>
        <v>33</v>
      </c>
      <c r="E477" s="238">
        <f>IF(H477="X",1,0)</f>
        <v>0</v>
      </c>
      <c r="F477" s="88">
        <v>4</v>
      </c>
      <c r="G477" s="88">
        <f>FRESH.SEAFOOD!C63</f>
        <v>15</v>
      </c>
      <c r="H477" s="88">
        <f>FRESH.SEAFOOD!D63</f>
        <v/>
      </c>
      <c r="I477" s="91" t="s">
        <v>29</v>
      </c>
      <c r="J477" s="761" t="str">
        <f>FRESH.SEAFOOD!F57</f>
        <v>CANNED/GLASSED FISH (dept mgr walks daily)</v>
      </c>
      <c r="K477" s="240">
        <f>FRESH.SEAFOOD!G63</f>
        <v/>
      </c>
      <c r="L477" s="86" t="str">
        <f>IF(AND(K477=F477, K477=D477, K477=C477), "", "x")</f>
        <v>x</v>
      </c>
      <c r="M477" s="177"/>
      <c r="N477" s="177"/>
      <c r="O477" s="177"/>
      <c r="P477" s="177"/>
      <c r="Q477" s="177"/>
      <c r="R477" s="177"/>
      <c r="S477" s="177"/>
      <c r="T477" s="177"/>
      <c r="U477" s="177"/>
      <c r="V477" s="177"/>
      <c r="W477" s="177"/>
      <c r="X477" s="177"/>
      <c r="Y477" s="177"/>
      <c r="Z477" s="177"/>
      <c r="AA477" s="177"/>
      <c r="AB477" s="177"/>
      <c r="AC477" s="177"/>
      <c r="AD477" s="177"/>
      <c r="AE477" s="177"/>
      <c r="AF477" s="177"/>
      <c r="AG477" s="177"/>
      <c r="AH477" s="177"/>
      <c r="AI477" s="177"/>
      <c r="AJ477" s="177"/>
      <c r="AK477" s="177"/>
      <c r="AL477" s="177"/>
      <c r="AM477" s="177"/>
      <c r="AN477" s="177"/>
      <c r="AO477" s="177"/>
      <c r="AP477" s="177"/>
      <c r="AQ477" s="177"/>
      <c r="AR477" s="177"/>
      <c r="AS477" s="177"/>
      <c r="AT477" s="177"/>
      <c r="AU477" s="177"/>
      <c r="AV477" s="177"/>
      <c r="AW477" s="177"/>
      <c r="AX477" s="177"/>
      <c r="AY477" s="177"/>
      <c r="AZ477" s="87"/>
      <c r="BA477" s="87"/>
      <c r="BB477" s="87"/>
      <c r="BC477" s="87"/>
      <c r="BD477" s="87"/>
    </row>
    <row r="478" spans="1:64" customHeight="1" ht="12.75" hidden="true">
      <c r="A478" s="238"/>
      <c r="B478" s="238"/>
      <c r="C478" s="238" t="b">
        <f>IF(D478&gt;D477,D478,FALSE)</f>
        <v/>
      </c>
      <c r="D478" s="238">
        <f>D477+E478</f>
        <v>33</v>
      </c>
      <c r="E478" s="238">
        <f>IF(H478="X",1,0)</f>
        <v>0</v>
      </c>
      <c r="F478" s="88">
        <v>5</v>
      </c>
      <c r="G478" s="88">
        <f>FRESH.SEAFOOD!C72</f>
        <v>15</v>
      </c>
      <c r="H478" s="88">
        <f>FRESH.SEAFOOD!D72</f>
        <v/>
      </c>
      <c r="I478" s="91" t="s">
        <v>29</v>
      </c>
      <c r="J478" s="761" t="str">
        <f>FRESH.SEAFOOD!F66</f>
        <v>SEAFOOD SALADS/CRAB MEAT (dept mgr walks daily)</v>
      </c>
      <c r="K478" s="240">
        <f>FRESH.SEAFOOD!G70</f>
        <v/>
      </c>
      <c r="L478" s="86" t="str">
        <f>IF(AND(K478=F478, K478=D478, K478=C478), "", "x")</f>
        <v>x</v>
      </c>
      <c r="M478" s="177"/>
      <c r="N478" s="177"/>
      <c r="O478" s="177"/>
      <c r="P478" s="177"/>
      <c r="Q478" s="177"/>
      <c r="R478" s="177"/>
      <c r="S478" s="177"/>
      <c r="T478" s="177"/>
      <c r="U478" s="177"/>
      <c r="V478" s="177"/>
      <c r="W478" s="177"/>
      <c r="X478" s="177"/>
      <c r="Y478" s="177"/>
      <c r="Z478" s="177"/>
      <c r="AA478" s="177"/>
      <c r="AB478" s="177"/>
      <c r="AC478" s="177"/>
      <c r="AD478" s="177"/>
      <c r="AE478" s="177"/>
      <c r="AF478" s="177"/>
      <c r="AG478" s="177"/>
      <c r="AH478" s="177"/>
      <c r="AI478" s="177"/>
      <c r="AJ478" s="177"/>
      <c r="AK478" s="177"/>
      <c r="AL478" s="177"/>
      <c r="AM478" s="177"/>
      <c r="AN478" s="177"/>
      <c r="AO478" s="177"/>
      <c r="AP478" s="177"/>
      <c r="AQ478" s="177"/>
      <c r="AR478" s="177"/>
      <c r="AS478" s="177"/>
      <c r="AT478" s="177"/>
      <c r="AU478" s="177"/>
      <c r="AV478" s="177"/>
      <c r="AW478" s="177"/>
      <c r="AX478" s="177"/>
      <c r="AY478" s="177"/>
      <c r="AZ478" s="87"/>
      <c r="BA478" s="87"/>
      <c r="BB478" s="87"/>
      <c r="BC478" s="87"/>
      <c r="BD478" s="87"/>
    </row>
    <row r="479" spans="1:64" customHeight="1" ht="12.75" hidden="true">
      <c r="A479" s="238"/>
      <c r="B479" s="238"/>
      <c r="C479" s="238" t="b">
        <f>IF(D479&gt;D478,D479,FALSE)</f>
        <v/>
      </c>
      <c r="D479" s="238">
        <f>D478+E479</f>
        <v>33</v>
      </c>
      <c r="E479" s="238">
        <f>IF(H479="X",1,0)</f>
        <v>0</v>
      </c>
      <c r="F479" s="88">
        <v>6</v>
      </c>
      <c r="G479" s="88">
        <f>FRESH.SEAFOOD!C77</f>
        <v>15</v>
      </c>
      <c r="H479" s="88">
        <f>FRESH.SEAFOOD!D77</f>
        <v/>
      </c>
      <c r="I479" s="91" t="s">
        <v>29</v>
      </c>
      <c r="J479" s="761" t="str">
        <f>FRESH.SEAFOOD!F73</f>
        <v>FROZEN SEAFOOD (dept mgr walks daily)</v>
      </c>
      <c r="K479" s="240">
        <f>FRESH.SEAFOOD!G77</f>
        <v/>
      </c>
      <c r="L479" s="86" t="str">
        <f>IF(AND(K479=F479, K479=D479, K479=C479), "", "x")</f>
        <v>x</v>
      </c>
      <c r="M479" s="177"/>
      <c r="N479" s="177"/>
      <c r="O479" s="177"/>
      <c r="P479" s="177"/>
      <c r="Q479" s="177"/>
      <c r="R479" s="177"/>
      <c r="S479" s="177"/>
      <c r="T479" s="177"/>
      <c r="U479" s="177"/>
      <c r="V479" s="177"/>
      <c r="W479" s="177"/>
      <c r="X479" s="177"/>
      <c r="Y479" s="177"/>
      <c r="Z479" s="177"/>
      <c r="AA479" s="177"/>
      <c r="AB479" s="177"/>
      <c r="AC479" s="177"/>
      <c r="AD479" s="177"/>
      <c r="AE479" s="177"/>
      <c r="AF479" s="177"/>
      <c r="AG479" s="177"/>
      <c r="AH479" s="177"/>
      <c r="AI479" s="177"/>
      <c r="AJ479" s="177"/>
      <c r="AK479" s="177"/>
      <c r="AL479" s="177"/>
      <c r="AM479" s="177"/>
      <c r="AN479" s="177"/>
      <c r="AO479" s="177"/>
      <c r="AP479" s="177"/>
      <c r="AQ479" s="177"/>
      <c r="AR479" s="177"/>
      <c r="AS479" s="177"/>
      <c r="AT479" s="177"/>
      <c r="AU479" s="177"/>
      <c r="AV479" s="177"/>
      <c r="AW479" s="177"/>
      <c r="AX479" s="177"/>
      <c r="AY479" s="177"/>
      <c r="AZ479" s="87"/>
      <c r="BA479" s="87"/>
      <c r="BB479" s="87"/>
      <c r="BC479" s="87"/>
      <c r="BD479" s="87"/>
    </row>
    <row r="480" spans="1:64" customHeight="1" ht="12.75" hidden="true">
      <c r="A480" s="238"/>
      <c r="B480" s="238"/>
      <c r="C480" s="238" t="b">
        <f>IF(D480&gt;D479,D480,FALSE)</f>
        <v/>
      </c>
      <c r="D480" s="238">
        <f>D479+E480</f>
        <v>33</v>
      </c>
      <c r="E480" s="238">
        <f>IF(H480="X",1,0)</f>
        <v>0</v>
      </c>
      <c r="F480" s="88">
        <v>7</v>
      </c>
      <c r="G480" s="88">
        <f>FRESH.SEAFOOD!C84</f>
        <v>15</v>
      </c>
      <c r="H480" s="88">
        <f>FRESH.SEAFOOD!D84</f>
        <v/>
      </c>
      <c r="I480" s="91" t="s">
        <v>29</v>
      </c>
      <c r="J480" s="761" t="str">
        <f>FRESH.SEAFOOD!F78</f>
        <v>OPPORTUNITY BUY/SHORT CODED RACKS</v>
      </c>
      <c r="K480" s="240" t="str">
        <f>FRESH.SEAFOOD!G78</f>
        <v>No rack. Department using bins.</v>
      </c>
      <c r="L480" s="86" t="str">
        <f>IF(AND(K480=F480, K480=D480, K480=C480), "", "x")</f>
        <v>x</v>
      </c>
      <c r="M480" s="177"/>
      <c r="N480" s="177"/>
      <c r="O480" s="177"/>
      <c r="P480" s="177"/>
      <c r="Q480" s="177"/>
      <c r="R480" s="177"/>
      <c r="S480" s="177"/>
      <c r="T480" s="177"/>
      <c r="U480" s="177"/>
      <c r="V480" s="177"/>
      <c r="W480" s="177"/>
      <c r="X480" s="177"/>
      <c r="Y480" s="177"/>
      <c r="Z480" s="177"/>
      <c r="AA480" s="177"/>
      <c r="AB480" s="177"/>
      <c r="AC480" s="177"/>
      <c r="AD480" s="177"/>
      <c r="AE480" s="177"/>
      <c r="AF480" s="177"/>
      <c r="AG480" s="177"/>
      <c r="AH480" s="177"/>
      <c r="AI480" s="177"/>
      <c r="AJ480" s="177"/>
      <c r="AK480" s="177"/>
      <c r="AL480" s="177"/>
      <c r="AM480" s="177"/>
      <c r="AN480" s="177"/>
      <c r="AO480" s="177"/>
      <c r="AP480" s="177"/>
      <c r="AQ480" s="177"/>
      <c r="AR480" s="177"/>
      <c r="AS480" s="177"/>
      <c r="AT480" s="177"/>
      <c r="AU480" s="177"/>
      <c r="AV480" s="177"/>
      <c r="AW480" s="177"/>
      <c r="AX480" s="177"/>
      <c r="AY480" s="177"/>
      <c r="AZ480" s="87"/>
      <c r="BA480" s="87"/>
      <c r="BB480" s="87"/>
      <c r="BC480" s="87"/>
      <c r="BD480" s="87"/>
    </row>
    <row r="481" spans="1:64" customHeight="1" ht="12.75" hidden="true">
      <c r="A481" s="238"/>
      <c r="B481" s="238"/>
      <c r="C481" s="238" t="b">
        <f>IF(D481&gt;D480,D481,FALSE)</f>
        <v/>
      </c>
      <c r="D481" s="238">
        <f>D480+E481</f>
        <v>33</v>
      </c>
      <c r="E481" s="238">
        <f>IF(H481="X",1,0)</f>
        <v>0</v>
      </c>
      <c r="F481" s="88">
        <v>8</v>
      </c>
      <c r="G481" s="88">
        <f>FRESH.SEAFOOD!C90</f>
        <v>4</v>
      </c>
      <c r="H481" s="88">
        <f>FRESH.SEAFOOD!D90</f>
        <v/>
      </c>
      <c r="I481" s="91" t="s">
        <v>29</v>
      </c>
      <c r="J481" s="761" t="str">
        <f>FRESH.SEAFOOD!F86</f>
        <v>HACCP</v>
      </c>
      <c r="K481" s="240">
        <f>FRESH.SEAFOOD!G86</f>
        <v/>
      </c>
      <c r="L481" s="86" t="str">
        <f>IF(AND(K481=F481, K481=D481, K481=C481), "", "x")</f>
        <v>x</v>
      </c>
      <c r="M481" s="177"/>
      <c r="N481" s="177"/>
      <c r="O481" s="177"/>
      <c r="P481" s="177"/>
      <c r="Q481" s="177"/>
      <c r="R481" s="177"/>
      <c r="S481" s="177"/>
      <c r="T481" s="177"/>
      <c r="U481" s="177"/>
      <c r="V481" s="177"/>
      <c r="W481" s="177"/>
      <c r="X481" s="177"/>
      <c r="Y481" s="177"/>
      <c r="Z481" s="177"/>
      <c r="AA481" s="177"/>
      <c r="AB481" s="177"/>
      <c r="AC481" s="177"/>
      <c r="AD481" s="177"/>
      <c r="AE481" s="177"/>
      <c r="AF481" s="177"/>
      <c r="AG481" s="177"/>
      <c r="AH481" s="177"/>
      <c r="AI481" s="177"/>
      <c r="AJ481" s="177"/>
      <c r="AK481" s="177"/>
      <c r="AL481" s="177"/>
      <c r="AM481" s="177"/>
      <c r="AN481" s="177"/>
      <c r="AO481" s="177"/>
      <c r="AP481" s="177"/>
      <c r="AQ481" s="177"/>
      <c r="AR481" s="177"/>
      <c r="AS481" s="177"/>
      <c r="AT481" s="177"/>
      <c r="AU481" s="177"/>
      <c r="AV481" s="177"/>
      <c r="AW481" s="177"/>
      <c r="AX481" s="177"/>
      <c r="AY481" s="177"/>
      <c r="AZ481" s="87"/>
      <c r="BA481" s="87"/>
      <c r="BB481" s="87"/>
      <c r="BC481" s="87"/>
      <c r="BD481" s="87"/>
    </row>
    <row r="482" spans="1:64" customHeight="1" ht="12.75" hidden="true">
      <c r="A482" s="238"/>
      <c r="B482" s="238"/>
      <c r="C482" s="238" t="b">
        <f>IF(D482&gt;D481,D482,FALSE)</f>
        <v/>
      </c>
      <c r="D482" s="238">
        <f>D481+E482</f>
        <v>33</v>
      </c>
      <c r="E482" s="238">
        <f>IF(H482="X",1,0)</f>
        <v>0</v>
      </c>
      <c r="F482" s="88">
        <v>9</v>
      </c>
      <c r="G482" s="88">
        <f>FRESH.SEAFOOD!C100</f>
        <v>20</v>
      </c>
      <c r="H482" s="88">
        <f>FRESH.SEAFOOD!D100</f>
        <v/>
      </c>
      <c r="I482" s="91" t="s">
        <v>29</v>
      </c>
      <c r="J482" s="761" t="str">
        <f>FRESH.SEAFOOD!F91</f>
        <v>MSS LOGS (review current and previous month)</v>
      </c>
      <c r="K482" s="240">
        <f>FRESH.SEAFOOD!G91</f>
        <v/>
      </c>
      <c r="L482" s="86" t="str">
        <f>IF(AND(K482=F482, K482=D482, K482=C482), "", "x")</f>
        <v>x</v>
      </c>
      <c r="M482" s="177"/>
      <c r="N482" s="177"/>
      <c r="O482" s="177"/>
      <c r="P482" s="177"/>
      <c r="Q482" s="177"/>
      <c r="R482" s="177"/>
      <c r="S482" s="177"/>
      <c r="T482" s="177"/>
      <c r="U482" s="177"/>
      <c r="V482" s="177"/>
      <c r="W482" s="177"/>
      <c r="X482" s="177"/>
      <c r="Y482" s="177"/>
      <c r="Z482" s="177"/>
      <c r="AA482" s="177"/>
      <c r="AB482" s="177"/>
      <c r="AC482" s="177"/>
      <c r="AD482" s="177"/>
      <c r="AE482" s="177"/>
      <c r="AF482" s="177"/>
      <c r="AG482" s="177"/>
      <c r="AH482" s="177"/>
      <c r="AI482" s="177"/>
      <c r="AJ482" s="177"/>
      <c r="AK482" s="177"/>
      <c r="AL482" s="177"/>
      <c r="AM482" s="177"/>
      <c r="AN482" s="177"/>
      <c r="AO482" s="177"/>
      <c r="AP482" s="177"/>
      <c r="AQ482" s="177"/>
      <c r="AR482" s="177"/>
      <c r="AS482" s="177"/>
      <c r="AT482" s="177"/>
      <c r="AU482" s="177"/>
      <c r="AV482" s="177"/>
      <c r="AW482" s="177"/>
      <c r="AX482" s="177"/>
      <c r="AY482" s="177"/>
      <c r="AZ482" s="87"/>
      <c r="BA482" s="87"/>
      <c r="BB482" s="87"/>
      <c r="BC482" s="87"/>
      <c r="BD482" s="87"/>
    </row>
    <row r="483" spans="1:64" customHeight="1" ht="12.75" hidden="true">
      <c r="A483" s="238"/>
      <c r="B483" s="238"/>
      <c r="C483" s="238" t="b">
        <f>IF(D483&gt;D482,D483,FALSE)</f>
        <v/>
      </c>
      <c r="D483" s="238">
        <f>D482+E483</f>
        <v>33</v>
      </c>
      <c r="E483" s="238">
        <f>IF(H483="X",1,0)</f>
        <v>0</v>
      </c>
      <c r="F483" s="88">
        <v>10</v>
      </c>
      <c r="G483" s="88">
        <f>FRESH.SEAFOOD!C109</f>
        <v>8</v>
      </c>
      <c r="H483" s="88">
        <f>FRESH.SEAFOOD!D109</f>
        <v/>
      </c>
      <c r="I483" s="91" t="s">
        <v>29</v>
      </c>
      <c r="J483" s="761" t="str">
        <f>FRESH.SEAFOOD!F101</f>
        <v>AMBIENT AIR TEMPERATURE CHECKS (review current and previous month)</v>
      </c>
      <c r="K483" s="240">
        <f>FRESH.SEAFOOD!G101</f>
        <v/>
      </c>
      <c r="L483" s="86" t="str">
        <f>IF(AND(K483=F483, K483=D483, K483=C483), "", "x")</f>
        <v>x</v>
      </c>
      <c r="M483" s="177"/>
      <c r="S483" s="177"/>
      <c r="T483" s="177"/>
      <c r="U483" s="177"/>
      <c r="V483" s="177"/>
      <c r="W483" s="177"/>
      <c r="X483" s="177"/>
      <c r="Y483" s="177"/>
      <c r="Z483" s="177"/>
      <c r="AA483" s="177"/>
      <c r="AB483" s="177"/>
      <c r="AC483" s="177"/>
      <c r="AD483" s="177"/>
      <c r="AE483" s="177"/>
      <c r="AF483" s="177"/>
      <c r="AG483" s="177"/>
      <c r="AH483" s="177"/>
      <c r="AI483" s="177"/>
      <c r="AJ483" s="177"/>
      <c r="AK483" s="177"/>
      <c r="AL483" s="177"/>
      <c r="AM483" s="177"/>
      <c r="AN483" s="177"/>
      <c r="AO483" s="177"/>
      <c r="AP483" s="177"/>
      <c r="AQ483" s="177"/>
      <c r="AR483" s="177"/>
      <c r="AS483" s="177"/>
      <c r="AT483" s="177"/>
      <c r="AU483" s="177"/>
      <c r="AV483" s="177"/>
      <c r="AW483" s="177"/>
      <c r="AX483" s="177"/>
      <c r="AY483" s="177"/>
      <c r="AZ483" s="87"/>
      <c r="BA483" s="87"/>
      <c r="BB483" s="87"/>
      <c r="BC483" s="87"/>
      <c r="BD483" s="87"/>
    </row>
    <row r="484" spans="1:64" customHeight="1" ht="12.75" hidden="true">
      <c r="A484" s="238"/>
      <c r="B484" s="238"/>
      <c r="C484" s="238">
        <f>IF(D484&gt;D483,D484,FALSE)</f>
        <v>34</v>
      </c>
      <c r="D484" s="238">
        <f>D483+E484</f>
        <v>34</v>
      </c>
      <c r="E484" s="238">
        <f>IF(H484="X",1,0)</f>
        <v>1</v>
      </c>
      <c r="F484" s="88">
        <v>11</v>
      </c>
      <c r="G484" s="88">
        <f>FRESH.SEAFOOD!C113</f>
        <v>4</v>
      </c>
      <c r="H484" s="88" t="str">
        <f>FRESH.SEAFOOD!D113</f>
        <v>x</v>
      </c>
      <c r="I484" s="91" t="s">
        <v>29</v>
      </c>
      <c r="J484" s="761" t="str">
        <f>FRESH.SEAFOOD!F110</f>
        <v>MOP AND BUCKET</v>
      </c>
      <c r="K484" s="240" t="str">
        <f>FRESH.SEAFOOD!G110</f>
        <v>no green tape on mop pole </v>
      </c>
      <c r="L484" s="86" t="str">
        <f>IF(AND(K484=F484, K484=D484, K484=C484), "", "x")</f>
        <v>x</v>
      </c>
      <c r="M484" s="177"/>
      <c r="N484" s="177"/>
      <c r="O484" s="177"/>
      <c r="P484" s="177"/>
      <c r="Q484" s="177"/>
      <c r="R484" s="177"/>
      <c r="S484" s="177"/>
      <c r="T484" s="177"/>
      <c r="U484" s="177"/>
      <c r="V484" s="177"/>
      <c r="W484" s="177"/>
      <c r="X484" s="177"/>
      <c r="Y484" s="177"/>
      <c r="Z484" s="177"/>
      <c r="AA484" s="177"/>
      <c r="AB484" s="177"/>
      <c r="AC484" s="177"/>
      <c r="AD484" s="177"/>
      <c r="AE484" s="177"/>
      <c r="AF484" s="177"/>
      <c r="AG484" s="177"/>
      <c r="AH484" s="177"/>
      <c r="AI484" s="177"/>
      <c r="AJ484" s="177"/>
      <c r="AK484" s="177"/>
      <c r="AL484" s="177"/>
      <c r="AM484" s="177"/>
      <c r="AN484" s="177"/>
      <c r="AO484" s="177"/>
      <c r="AP484" s="177"/>
      <c r="AQ484" s="177"/>
      <c r="AR484" s="177"/>
      <c r="AS484" s="177"/>
      <c r="AT484" s="177"/>
      <c r="AU484" s="177"/>
      <c r="AV484" s="177"/>
      <c r="AW484" s="177"/>
      <c r="AX484" s="177"/>
      <c r="AY484" s="177"/>
      <c r="AZ484" s="87"/>
      <c r="BA484" s="87"/>
      <c r="BB484" s="87"/>
      <c r="BC484" s="87"/>
      <c r="BD484" s="87"/>
    </row>
    <row r="485" spans="1:64" customHeight="1" ht="12.75" hidden="true">
      <c r="A485" s="238"/>
      <c r="B485" s="238"/>
      <c r="C485" s="238">
        <f>IF(D485&gt;D484,D485,FALSE)</f>
        <v>35</v>
      </c>
      <c r="D485" s="238">
        <f>D484+E485</f>
        <v>35</v>
      </c>
      <c r="E485" s="238">
        <f>IF(H485="X",1,0)</f>
        <v>1</v>
      </c>
      <c r="F485" s="88">
        <v>12</v>
      </c>
      <c r="G485" s="88">
        <f>FRESH.SEAFOOD!C123</f>
        <v>8</v>
      </c>
      <c r="H485" s="88" t="str">
        <f>FRESH.SEAFOOD!D123</f>
        <v>x</v>
      </c>
      <c r="I485" s="91" t="s">
        <v>29</v>
      </c>
      <c r="J485" s="761" t="str">
        <f>FRESH.SEAFOOD!F114</f>
        <v>DEPARTMENT SINKS (na if no sink in dept)</v>
      </c>
      <c r="K485" s="240" t="str">
        <f>FRESH.SEAFOOD!G114</f>
        <v>leaving items in sink at night</v>
      </c>
      <c r="L485" s="86" t="str">
        <f>IF(AND(K485=F485, K485=D485, K485=C485), "", "x")</f>
        <v>x</v>
      </c>
      <c r="M485" s="177"/>
      <c r="N485" s="177"/>
      <c r="O485" s="177"/>
      <c r="P485" s="177"/>
      <c r="Q485" s="177"/>
      <c r="R485" s="177"/>
      <c r="S485" s="177"/>
      <c r="T485" s="177"/>
      <c r="U485" s="177"/>
      <c r="V485" s="177"/>
      <c r="W485" s="177"/>
      <c r="X485" s="177"/>
      <c r="Y485" s="177"/>
      <c r="Z485" s="177"/>
      <c r="AA485" s="177"/>
      <c r="AB485" s="177"/>
      <c r="AC485" s="177"/>
      <c r="AD485" s="177"/>
      <c r="AE485" s="177"/>
      <c r="AF485" s="177"/>
      <c r="AG485" s="177"/>
      <c r="AH485" s="177"/>
      <c r="AI485" s="177"/>
      <c r="AJ485" s="177"/>
      <c r="AK485" s="177"/>
      <c r="AL485" s="177"/>
      <c r="AM485" s="177"/>
      <c r="AN485" s="177"/>
      <c r="AO485" s="177"/>
      <c r="AP485" s="177"/>
      <c r="AQ485" s="177"/>
      <c r="AR485" s="177"/>
      <c r="AS485" s="177"/>
      <c r="AT485" s="177"/>
      <c r="AU485" s="177"/>
      <c r="AV485" s="177"/>
      <c r="AW485" s="177"/>
      <c r="AX485" s="177"/>
      <c r="AY485" s="177"/>
      <c r="AZ485" s="87"/>
      <c r="BA485" s="87"/>
      <c r="BB485" s="87"/>
      <c r="BC485" s="87"/>
      <c r="BD485" s="87"/>
    </row>
    <row r="486" spans="1:64" customHeight="1" ht="12.75" hidden="true">
      <c r="A486" s="238"/>
      <c r="B486" s="238"/>
      <c r="C486" s="238">
        <f>IF(D486&gt;D485,D486,FALSE)</f>
        <v>36</v>
      </c>
      <c r="D486" s="238">
        <f>D485+E486</f>
        <v>36</v>
      </c>
      <c r="E486" s="238">
        <f>IF(H486="X",1,0)</f>
        <v>1</v>
      </c>
      <c r="F486" s="88">
        <v>13</v>
      </c>
      <c r="G486" s="88">
        <f>FRESH.SEAFOOD!C134</f>
        <v>20</v>
      </c>
      <c r="H486" s="88" t="str">
        <f>FRESH.SEAFOOD!D134</f>
        <v>x</v>
      </c>
      <c r="I486" s="91" t="s">
        <v>29</v>
      </c>
      <c r="J486" s="761" t="str">
        <f>FRESH.SEAFOOD!F128</f>
        <v>CLEANED AND SANITIZED SCALE/PREP AREAS (rinse, wash, rinse, sanitize)</v>
      </c>
      <c r="K486" s="240" t="str">
        <f>FRESH.SEAFOOD!G128</f>
        <v>scale tablet not being clean at night before closing</v>
      </c>
      <c r="L486" s="86" t="str">
        <f>IF(AND(K486=F486, K486=D486, K486=C486), "", "x")</f>
        <v>x</v>
      </c>
      <c r="M486" s="177"/>
      <c r="N486" s="177"/>
      <c r="O486" s="177"/>
      <c r="P486" s="177"/>
      <c r="Q486" s="177"/>
      <c r="R486" s="177"/>
      <c r="S486" s="177"/>
      <c r="T486" s="177"/>
      <c r="U486" s="177"/>
      <c r="V486" s="177"/>
      <c r="W486" s="177"/>
      <c r="X486" s="177"/>
      <c r="Y486" s="177"/>
      <c r="Z486" s="177"/>
      <c r="AA486" s="177"/>
      <c r="AB486" s="177"/>
      <c r="AC486" s="177"/>
      <c r="AD486" s="177"/>
      <c r="AE486" s="177"/>
      <c r="AF486" s="177"/>
      <c r="AG486" s="177"/>
      <c r="AH486" s="177"/>
      <c r="AI486" s="177"/>
      <c r="AJ486" s="177"/>
      <c r="AK486" s="177"/>
      <c r="AL486" s="177"/>
      <c r="AM486" s="177"/>
      <c r="AN486" s="177"/>
      <c r="AO486" s="177"/>
      <c r="AP486" s="177"/>
      <c r="AQ486" s="177"/>
      <c r="AR486" s="177"/>
      <c r="AS486" s="177"/>
      <c r="AT486" s="177"/>
      <c r="AU486" s="177"/>
      <c r="AV486" s="177"/>
      <c r="AW486" s="177"/>
      <c r="AX486" s="177"/>
      <c r="AY486" s="177"/>
      <c r="AZ486" s="87"/>
      <c r="BA486" s="87"/>
      <c r="BB486" s="87"/>
      <c r="BC486" s="87"/>
      <c r="BD486" s="87"/>
    </row>
    <row r="487" spans="1:64" customHeight="1" ht="12.75" hidden="true">
      <c r="A487" s="238"/>
      <c r="B487" s="238"/>
      <c r="C487" s="238" t="b">
        <f>IF(D487&gt;D486,D487,FALSE)</f>
        <v/>
      </c>
      <c r="D487" s="238">
        <f>D486+E487</f>
        <v>36</v>
      </c>
      <c r="E487" s="238">
        <f>IF(H487="X",1,0)</f>
        <v>0</v>
      </c>
      <c r="F487" s="88">
        <v>14</v>
      </c>
      <c r="G487" s="88">
        <f>FRESH.SEAFOOD!C137</f>
        <v>4</v>
      </c>
      <c r="H487" s="88">
        <f>FRESH.SEAFOOD!D137</f>
        <v/>
      </c>
      <c r="I487" s="91" t="s">
        <v>29</v>
      </c>
      <c r="J487" s="761" t="str">
        <f>FRESH.SEAFOOD!F135</f>
        <v>SAFE FOOD HANDLING</v>
      </c>
      <c r="K487" s="240">
        <f>FRESH.SEAFOOD!G135</f>
        <v/>
      </c>
      <c r="L487" s="86" t="str">
        <f>IF(AND(K487=F487, K487=D487, K487=C487), "", "x")</f>
        <v>x</v>
      </c>
      <c r="M487" s="177"/>
      <c r="N487" s="177"/>
      <c r="O487" s="177"/>
      <c r="P487" s="177"/>
      <c r="Q487" s="177"/>
      <c r="R487" s="177"/>
      <c r="S487" s="177"/>
      <c r="T487" s="177"/>
      <c r="U487" s="177"/>
      <c r="V487" s="177"/>
      <c r="W487" s="177"/>
      <c r="X487" s="177"/>
      <c r="Y487" s="177"/>
      <c r="Z487" s="177"/>
      <c r="AA487" s="177"/>
      <c r="AB487" s="177"/>
      <c r="AC487" s="177"/>
      <c r="AD487" s="177"/>
      <c r="AE487" s="177"/>
      <c r="AF487" s="177"/>
      <c r="AG487" s="177"/>
      <c r="AH487" s="177"/>
      <c r="AI487" s="177"/>
      <c r="AJ487" s="177"/>
      <c r="AK487" s="177"/>
      <c r="AL487" s="177"/>
      <c r="AM487" s="177"/>
      <c r="AN487" s="177"/>
      <c r="AO487" s="177"/>
      <c r="AP487" s="177"/>
      <c r="AQ487" s="177"/>
      <c r="AR487" s="177"/>
      <c r="AS487" s="177"/>
      <c r="AT487" s="177"/>
      <c r="AU487" s="177"/>
      <c r="AV487" s="177"/>
      <c r="AW487" s="177"/>
      <c r="AX487" s="177"/>
      <c r="AY487" s="177"/>
      <c r="AZ487" s="87"/>
      <c r="BA487" s="87"/>
      <c r="BB487" s="87"/>
      <c r="BC487" s="87"/>
      <c r="BD487" s="87"/>
    </row>
    <row r="488" spans="1:64" customHeight="1" ht="12.75" hidden="true">
      <c r="A488" s="238"/>
      <c r="B488" s="238"/>
      <c r="C488" s="238" t="b">
        <f>IF(D488&gt;D487,D488,FALSE)</f>
        <v/>
      </c>
      <c r="D488" s="238">
        <f>D487+E488</f>
        <v>36</v>
      </c>
      <c r="E488" s="238">
        <f>IF(H488="X",1,0)</f>
        <v>0</v>
      </c>
      <c r="F488" s="88">
        <v>15</v>
      </c>
      <c r="G488" s="88">
        <f>FRESH.SEAFOOD!C140</f>
        <v>4</v>
      </c>
      <c r="H488" s="88">
        <f>FRESH.SEAFOOD!D140</f>
        <v/>
      </c>
      <c r="I488" s="91" t="s">
        <v>29</v>
      </c>
      <c r="J488" s="761" t="str">
        <f>FRESH.SEAFOOD!F138</f>
        <v>CUSTOMER SAFE FOOD HANDLING</v>
      </c>
      <c r="K488" s="240">
        <f>FRESH.SEAFOOD!G138</f>
        <v/>
      </c>
      <c r="L488" s="86" t="str">
        <f>IF(AND(K488=F488, K488=D488, K488=C488), "", "x")</f>
        <v>x</v>
      </c>
      <c r="M488" s="177"/>
      <c r="N488" s="177"/>
      <c r="O488" s="177"/>
      <c r="P488" s="177"/>
      <c r="Q488" s="177"/>
      <c r="R488" s="177"/>
      <c r="S488" s="177"/>
      <c r="T488" s="177"/>
      <c r="U488" s="177"/>
      <c r="V488" s="177"/>
      <c r="W488" s="177"/>
      <c r="X488" s="177"/>
      <c r="Y488" s="177" t="s">
        <v>21</v>
      </c>
      <c r="Z488" s="177"/>
      <c r="AA488" s="177"/>
      <c r="AB488" s="177"/>
      <c r="AC488" s="177"/>
      <c r="AD488" s="177"/>
      <c r="AE488" s="177"/>
      <c r="AF488" s="177"/>
      <c r="AG488" s="177"/>
      <c r="AH488" s="177"/>
      <c r="AI488" s="177"/>
      <c r="AJ488" s="177"/>
      <c r="AK488" s="177"/>
      <c r="AL488" s="177"/>
      <c r="AM488" s="177"/>
      <c r="AN488" s="177"/>
      <c r="AO488" s="177"/>
      <c r="AP488" s="177"/>
      <c r="AQ488" s="177"/>
      <c r="AR488" s="177"/>
      <c r="AS488" s="177"/>
      <c r="AT488" s="177"/>
      <c r="AU488" s="177"/>
      <c r="AV488" s="177"/>
      <c r="AW488" s="177"/>
      <c r="AX488" s="177"/>
      <c r="AY488" s="177"/>
      <c r="AZ488" s="87"/>
      <c r="BA488" s="87"/>
      <c r="BB488" s="87"/>
      <c r="BC488" s="87"/>
      <c r="BD488" s="87"/>
    </row>
    <row r="489" spans="1:64" customHeight="1" ht="12.75" hidden="true">
      <c r="A489" s="238"/>
      <c r="B489" s="238"/>
      <c r="C489" s="238" t="b">
        <f>IF(D489&gt;D488,D489,FALSE)</f>
        <v/>
      </c>
      <c r="D489" s="238">
        <f>D488+E489</f>
        <v>36</v>
      </c>
      <c r="E489" s="238">
        <f>IF(H489="X",1,0)</f>
        <v>0</v>
      </c>
      <c r="F489" s="88">
        <v>16</v>
      </c>
      <c r="G489" s="88">
        <f>FRESH.SEAFOOD!C142</f>
        <v>4</v>
      </c>
      <c r="H489" s="88">
        <f>FRESH.SEAFOOD!D142</f>
        <v/>
      </c>
      <c r="I489" s="91" t="s">
        <v>29</v>
      </c>
      <c r="J489" s="761" t="str">
        <f>FRESH.SEAFOOD!F141</f>
        <v>FOOD STORAGE</v>
      </c>
      <c r="K489" s="240">
        <f>FRESH.SEAFOOD!G141</f>
        <v/>
      </c>
      <c r="L489" s="86" t="str">
        <f>IF(AND(K489=F489, K489=D489, K489=C489), "", "x")</f>
        <v>x</v>
      </c>
      <c r="M489" s="177"/>
      <c r="N489" s="177"/>
      <c r="O489" s="177"/>
      <c r="U489" s="177"/>
      <c r="AB489" s="177"/>
      <c r="AC489" s="177"/>
      <c r="AD489" s="177"/>
      <c r="AE489" s="177"/>
      <c r="AF489" s="177"/>
      <c r="AG489" s="177"/>
      <c r="AH489" s="177"/>
      <c r="AI489" s="177"/>
      <c r="AJ489" s="177"/>
      <c r="AK489" s="177"/>
      <c r="AL489" s="177"/>
      <c r="AM489" s="177"/>
      <c r="AN489" s="177"/>
      <c r="AO489" s="177"/>
      <c r="AP489" s="177"/>
      <c r="AQ489" s="177"/>
      <c r="AR489" s="177"/>
      <c r="AS489" s="177"/>
      <c r="AT489" s="177"/>
      <c r="AU489" s="177"/>
      <c r="AV489" s="177"/>
      <c r="AW489" s="177"/>
      <c r="AX489" s="177"/>
      <c r="AY489" s="177"/>
      <c r="AZ489" s="87"/>
      <c r="BA489" s="87"/>
      <c r="BB489" s="87"/>
      <c r="BC489" s="87"/>
      <c r="BD489" s="87"/>
    </row>
    <row r="490" spans="1:64" customHeight="1" ht="12.75" hidden="true">
      <c r="A490" s="238"/>
      <c r="B490" s="238"/>
      <c r="C490" s="238" t="b">
        <f>IF(D490&gt;D489,D490,FALSE)</f>
        <v/>
      </c>
      <c r="D490" s="238">
        <f>D489+E490</f>
        <v>36</v>
      </c>
      <c r="E490" s="238">
        <f>IF(H490="X",1,0)</f>
        <v>0</v>
      </c>
      <c r="F490" s="88">
        <v>17</v>
      </c>
      <c r="G490" s="88">
        <f>FRESH.SEAFOOD!C165</f>
        <v>20</v>
      </c>
      <c r="H490" s="88">
        <f>FRESH.SEAFOOD!D165</f>
        <v/>
      </c>
      <c r="I490" s="91" t="s">
        <v>29</v>
      </c>
      <c r="J490" s="761" t="str">
        <f>FRESH.SEAFOOD!F143</f>
        <v>LOBSTER TANK MAINTENANCE</v>
      </c>
      <c r="K490" s="240">
        <f>FRESH.SEAFOOD!G143</f>
        <v/>
      </c>
      <c r="L490" s="86" t="str">
        <f>IF(AND(K490=F490, K490=D490, K490=C490), "", "x")</f>
        <v>x</v>
      </c>
      <c r="M490" s="177"/>
      <c r="N490" s="177"/>
      <c r="O490" s="177"/>
      <c r="U490" s="177"/>
      <c r="V490" s="177"/>
      <c r="W490" s="177"/>
      <c r="X490" s="177"/>
      <c r="Y490" s="177"/>
      <c r="Z490" s="177"/>
      <c r="AA490" s="177"/>
      <c r="AB490" s="177"/>
      <c r="AC490" s="177"/>
      <c r="AD490" s="177"/>
      <c r="AE490" s="177"/>
      <c r="AF490" s="177"/>
      <c r="AG490" s="177"/>
      <c r="AH490" s="177"/>
      <c r="AI490" s="177"/>
      <c r="AJ490" s="177"/>
      <c r="AK490" s="177"/>
      <c r="AL490" s="177"/>
      <c r="AM490" s="177"/>
      <c r="AN490" s="177"/>
      <c r="AO490" s="177"/>
      <c r="AP490" s="177"/>
      <c r="AQ490" s="177"/>
      <c r="AR490" s="177"/>
      <c r="AS490" s="177"/>
      <c r="AT490" s="177"/>
      <c r="AU490" s="177"/>
      <c r="AV490" s="177"/>
      <c r="AW490" s="177"/>
      <c r="AX490" s="177"/>
      <c r="AY490" s="177"/>
      <c r="AZ490" s="87"/>
      <c r="BA490" s="87"/>
      <c r="BB490" s="87"/>
      <c r="BC490" s="87"/>
      <c r="BD490" s="87"/>
    </row>
    <row r="491" spans="1:64" customHeight="1" ht="12.75" hidden="true">
      <c r="A491" s="238"/>
      <c r="B491" s="238"/>
      <c r="C491" s="238" t="b">
        <f>IF(D491&gt;D490,D491,FALSE)</f>
        <v/>
      </c>
      <c r="D491" s="238">
        <f>D490+E491</f>
        <v>36</v>
      </c>
      <c r="E491" s="238">
        <f>IF(H491="X",1,0)</f>
        <v>0</v>
      </c>
      <c r="F491" s="88">
        <v>18</v>
      </c>
      <c r="G491" s="88">
        <f>FRESH.SEAFOOD!C167</f>
        <v>4</v>
      </c>
      <c r="H491" s="88">
        <f>FRESH.SEAFOOD!D167</f>
        <v/>
      </c>
      <c r="I491" s="91" t="s">
        <v>29</v>
      </c>
      <c r="J491" s="761" t="str">
        <f>FRESH.SEAFOOD!F166</f>
        <v>SHELLFISH PIT</v>
      </c>
      <c r="K491" s="240">
        <f>FRESH.SEAFOOD!G166</f>
        <v/>
      </c>
      <c r="L491" s="86" t="str">
        <f>IF(AND(K491=F491, K491=D491, K491=C491), "", "x")</f>
        <v>x</v>
      </c>
      <c r="M491" s="177"/>
      <c r="N491" s="177"/>
      <c r="O491" s="177"/>
      <c r="P491" s="177"/>
      <c r="Q491" s="177"/>
      <c r="R491" s="177"/>
      <c r="S491" s="177"/>
      <c r="T491" s="177"/>
      <c r="U491" s="177"/>
      <c r="V491" s="177"/>
      <c r="W491" s="177"/>
      <c r="X491" s="177"/>
      <c r="Y491" s="177"/>
      <c r="Z491" s="177"/>
      <c r="AA491" s="177"/>
      <c r="AB491" s="177"/>
      <c r="AC491" s="177"/>
      <c r="AD491" s="177"/>
      <c r="AE491" s="177"/>
      <c r="AF491" s="177"/>
      <c r="AG491" s="177"/>
      <c r="AH491" s="177"/>
      <c r="AI491" s="177"/>
      <c r="AJ491" s="177"/>
      <c r="AK491" s="177"/>
      <c r="AL491" s="177"/>
      <c r="AM491" s="177"/>
      <c r="AN491" s="177"/>
      <c r="AO491" s="177"/>
      <c r="AP491" s="177"/>
      <c r="AQ491" s="177"/>
      <c r="AR491" s="177"/>
      <c r="AS491" s="177"/>
      <c r="AT491" s="177"/>
      <c r="AU491" s="177"/>
      <c r="AV491" s="177"/>
      <c r="AW491" s="177"/>
      <c r="AX491" s="177"/>
      <c r="AY491" s="177"/>
      <c r="AZ491" s="87"/>
      <c r="BA491" s="87"/>
      <c r="BB491" s="87"/>
      <c r="BC491" s="87"/>
      <c r="BD491" s="87"/>
    </row>
    <row r="492" spans="1:64" customHeight="1" ht="12.75" hidden="true">
      <c r="A492" s="238"/>
      <c r="B492" s="238"/>
      <c r="C492" s="238" t="b">
        <f>IF(D492&gt;D491,D492,FALSE)</f>
        <v/>
      </c>
      <c r="D492" s="238">
        <f>D491+E492</f>
        <v>36</v>
      </c>
      <c r="E492" s="238">
        <f>IF(H492="X",1,0)</f>
        <v>0</v>
      </c>
      <c r="F492" s="88">
        <v>19</v>
      </c>
      <c r="G492" s="88">
        <f>FRESH.SEAFOOD!C173</f>
        <v>10</v>
      </c>
      <c r="H492" s="88">
        <f>FRESH.SEAFOOD!D173</f>
        <v/>
      </c>
      <c r="I492" s="91" t="s">
        <v>29</v>
      </c>
      <c r="J492" s="761" t="str">
        <f>FRESH.SEAFOOD!F168</f>
        <v>ICE MACHINE MAINTENANCE</v>
      </c>
      <c r="K492" s="240">
        <f>FRESH.SEAFOOD!G168</f>
        <v/>
      </c>
      <c r="L492" s="86" t="str">
        <f>IF(AND(K492=F492, K492=D492, K492=C492), "", "x")</f>
        <v>x</v>
      </c>
      <c r="M492" s="177"/>
      <c r="N492" s="177"/>
      <c r="O492" s="177"/>
      <c r="P492" s="177"/>
      <c r="Q492" s="177"/>
      <c r="R492" s="177"/>
      <c r="S492" s="177"/>
      <c r="T492" s="177"/>
      <c r="U492" s="177"/>
      <c r="V492" s="177"/>
      <c r="W492" s="177"/>
      <c r="X492" s="177"/>
      <c r="Y492" s="177"/>
      <c r="Z492" s="177"/>
      <c r="AA492" s="177"/>
      <c r="AB492" s="177"/>
      <c r="AC492" s="177"/>
      <c r="AD492" s="177"/>
      <c r="AE492" s="177"/>
      <c r="AF492" s="177"/>
      <c r="AG492" s="177"/>
      <c r="AH492" s="177"/>
      <c r="AI492" s="177"/>
      <c r="AJ492" s="177"/>
      <c r="AK492" s="177"/>
      <c r="AL492" s="177"/>
      <c r="AM492" s="177"/>
      <c r="AN492" s="177"/>
      <c r="AO492" s="177"/>
      <c r="AP492" s="177"/>
      <c r="AQ492" s="177"/>
      <c r="AR492" s="177"/>
      <c r="AS492" s="177"/>
      <c r="AT492" s="177"/>
      <c r="AU492" s="177"/>
      <c r="AV492" s="177"/>
      <c r="AW492" s="177"/>
      <c r="AX492" s="177"/>
      <c r="AY492" s="177"/>
      <c r="AZ492" s="87"/>
      <c r="BA492" s="87"/>
      <c r="BB492" s="87"/>
      <c r="BC492" s="87"/>
      <c r="BD492" s="87"/>
    </row>
    <row r="493" spans="1:64" customHeight="1" ht="12.75" hidden="true">
      <c r="A493" s="238"/>
      <c r="B493" s="238"/>
      <c r="C493" s="238" t="b">
        <f>IF(D493&gt;D492,D493,FALSE)</f>
        <v/>
      </c>
      <c r="D493" s="238">
        <f>D492+E493</f>
        <v>36</v>
      </c>
      <c r="E493" s="238">
        <f>IF(H493="X",1,0)</f>
        <v>0</v>
      </c>
      <c r="F493" s="88">
        <v>20</v>
      </c>
      <c r="G493" s="88">
        <f>FRESH.SEAFOOD!C181</f>
        <v>20</v>
      </c>
      <c r="H493" s="88">
        <f>FRESH.SEAFOOD!D181</f>
        <v/>
      </c>
      <c r="I493" s="91" t="s">
        <v>29</v>
      </c>
      <c r="J493" s="761" t="str">
        <f>FRESH.SEAFOOD!F174</f>
        <v>CONDITION OF SEAFOOD PACK OUT</v>
      </c>
      <c r="K493" s="240">
        <f>FRESH.SEAFOOD!G174</f>
        <v/>
      </c>
      <c r="L493" s="86" t="str">
        <f>IF(AND(K493=F493, K493=D493, K493=C493), "", "x")</f>
        <v>x</v>
      </c>
      <c r="M493" s="177"/>
      <c r="N493" s="177"/>
      <c r="O493" s="177"/>
      <c r="P493" s="177"/>
      <c r="Q493" s="177"/>
      <c r="R493" s="177"/>
      <c r="S493" s="177"/>
      <c r="T493" s="177"/>
      <c r="U493" s="177"/>
      <c r="V493" s="177"/>
      <c r="W493" s="177"/>
      <c r="X493" s="177"/>
      <c r="Y493" s="177"/>
      <c r="Z493" s="177"/>
      <c r="AA493" s="177"/>
      <c r="AB493" s="177"/>
      <c r="AC493" s="177"/>
      <c r="AD493" s="177"/>
      <c r="AE493" s="177"/>
      <c r="AF493" s="177"/>
      <c r="AG493" s="177"/>
      <c r="AH493" s="177"/>
      <c r="AI493" s="177"/>
      <c r="AJ493" s="177"/>
      <c r="AK493" s="177"/>
      <c r="AL493" s="177"/>
      <c r="AM493" s="177"/>
      <c r="AN493" s="177"/>
      <c r="AO493" s="177"/>
      <c r="AP493" s="177"/>
      <c r="AQ493" s="177"/>
      <c r="AR493" s="177"/>
      <c r="AS493" s="177"/>
      <c r="AT493" s="177"/>
      <c r="AU493" s="177"/>
      <c r="AV493" s="177"/>
      <c r="AW493" s="177"/>
      <c r="AX493" s="177"/>
      <c r="AY493" s="177"/>
      <c r="AZ493" s="87"/>
      <c r="BA493" s="87"/>
      <c r="BB493" s="87"/>
      <c r="BC493" s="87"/>
      <c r="BD493" s="87"/>
    </row>
    <row r="494" spans="1:64" customHeight="1" ht="12.75" hidden="true">
      <c r="A494" s="238"/>
      <c r="B494" s="238"/>
      <c r="C494" s="238" t="b">
        <f>IF(D494&gt;D493,D494,FALSE)</f>
        <v/>
      </c>
      <c r="D494" s="238">
        <f>D493+E494</f>
        <v>36</v>
      </c>
      <c r="E494" s="238">
        <f>IF(H494="X",1,0)</f>
        <v>0</v>
      </c>
      <c r="F494" s="88">
        <v>21</v>
      </c>
      <c r="G494" s="88">
        <f>FRESH.SEAFOOD!C188</f>
        <v>4</v>
      </c>
      <c r="H494" s="88">
        <f>FRESH.SEAFOOD!D188</f>
        <v/>
      </c>
      <c r="I494" s="91" t="s">
        <v>29</v>
      </c>
      <c r="J494" s="761" t="str">
        <f>FRESH.SEAFOOD!F186</f>
        <v>SEAFOOD SHOWCASES</v>
      </c>
      <c r="K494" s="240">
        <f>FRESH.SEAFOOD!G186</f>
        <v/>
      </c>
      <c r="L494" s="86" t="str">
        <f>IF(AND(K494=F494, K494=D494, K494=C494), "", "x")</f>
        <v>x</v>
      </c>
      <c r="M494" s="177"/>
      <c r="N494" s="177"/>
      <c r="O494" s="177"/>
      <c r="P494" s="177"/>
      <c r="Q494" s="177"/>
      <c r="R494" s="177"/>
      <c r="S494" s="177"/>
      <c r="T494" s="177"/>
      <c r="U494" s="177"/>
      <c r="V494" s="177"/>
      <c r="W494" s="177"/>
      <c r="X494" s="177"/>
      <c r="Y494" s="177"/>
      <c r="Z494" s="177"/>
      <c r="AA494" s="177"/>
      <c r="AB494" s="177"/>
      <c r="AC494" s="177"/>
      <c r="AD494" s="177"/>
      <c r="AE494" s="177"/>
      <c r="AF494" s="177"/>
      <c r="AG494" s="177"/>
      <c r="AH494" s="177"/>
      <c r="AI494" s="177"/>
      <c r="AJ494" s="177"/>
      <c r="AK494" s="177"/>
      <c r="AL494" s="177"/>
      <c r="AM494" s="177"/>
      <c r="AN494" s="177"/>
      <c r="AO494" s="177"/>
      <c r="AP494" s="177"/>
      <c r="AQ494" s="177"/>
      <c r="AR494" s="177"/>
      <c r="AS494" s="177"/>
      <c r="AT494" s="177"/>
      <c r="AU494" s="177"/>
      <c r="AV494" s="177"/>
      <c r="AW494" s="177"/>
      <c r="AX494" s="177"/>
      <c r="AY494" s="177"/>
      <c r="AZ494" s="87"/>
      <c r="BA494" s="87"/>
      <c r="BB494" s="87"/>
      <c r="BC494" s="87"/>
      <c r="BD494" s="87"/>
    </row>
    <row r="495" spans="1:64" customHeight="1" ht="12.75" hidden="true">
      <c r="A495" s="238"/>
      <c r="B495" s="238"/>
      <c r="C495" s="238" t="b">
        <f>IF(D495&gt;D494,D495,FALSE)</f>
        <v/>
      </c>
      <c r="D495" s="238">
        <f>D494+E495</f>
        <v>36</v>
      </c>
      <c r="E495" s="238">
        <f>IF(H495="X",1,0)</f>
        <v>0</v>
      </c>
      <c r="F495" s="88">
        <v>22</v>
      </c>
      <c r="G495" s="88">
        <f>FRESH.SEAFOOD!C191</f>
        <v>4</v>
      </c>
      <c r="H495" s="88">
        <f>FRESH.SEAFOOD!D191</f>
        <v/>
      </c>
      <c r="I495" s="91" t="s">
        <v>29</v>
      </c>
      <c r="J495" s="761" t="str">
        <f>FRESH.SEAFOOD!F189</f>
        <v>PRODUCT DISPLAYS</v>
      </c>
      <c r="K495" s="240">
        <f>FRESH.SEAFOOD!G189</f>
        <v/>
      </c>
      <c r="L495" s="86" t="str">
        <f>IF(AND(K495=F495, K495=D495, K495=C495), "", "x")</f>
        <v>x</v>
      </c>
      <c r="M495" s="177"/>
      <c r="N495" s="177"/>
      <c r="T495" s="177"/>
      <c r="U495" s="177"/>
      <c r="V495" s="177"/>
      <c r="W495" s="177"/>
      <c r="X495" s="177"/>
      <c r="Y495" s="177"/>
      <c r="Z495" s="177"/>
      <c r="AA495" s="177"/>
      <c r="AB495" s="177"/>
      <c r="AC495" s="177"/>
      <c r="AD495" s="177"/>
      <c r="AE495" s="177"/>
      <c r="AF495" s="177"/>
      <c r="AG495" s="177"/>
      <c r="AH495" s="177"/>
      <c r="AI495" s="177"/>
      <c r="AJ495" s="177"/>
      <c r="AK495" s="177"/>
      <c r="AL495" s="177"/>
      <c r="AM495" s="177"/>
      <c r="AN495" s="177"/>
      <c r="AO495" s="177"/>
      <c r="AP495" s="177"/>
      <c r="AQ495" s="177"/>
      <c r="AR495" s="177"/>
      <c r="AS495" s="177"/>
      <c r="AT495" s="177"/>
      <c r="AU495" s="177"/>
      <c r="AV495" s="177"/>
      <c r="AW495" s="177"/>
      <c r="AX495" s="177"/>
      <c r="AY495" s="177"/>
      <c r="AZ495" s="87"/>
      <c r="BA495" s="87"/>
      <c r="BB495" s="87"/>
      <c r="BC495" s="87"/>
      <c r="BD495" s="87"/>
    </row>
    <row r="496" spans="1:64" customHeight="1" ht="12.75" hidden="true">
      <c r="A496" s="238"/>
      <c r="B496" s="238"/>
      <c r="C496" s="238" t="b">
        <f>IF(D496&gt;D495,D496,FALSE)</f>
        <v/>
      </c>
      <c r="D496" s="238">
        <f>D495+E496</f>
        <v>36</v>
      </c>
      <c r="E496" s="238">
        <f>IF(H496="X",1,0)</f>
        <v>0</v>
      </c>
      <c r="F496" s="88">
        <v>23</v>
      </c>
      <c r="G496" s="88">
        <f>FRESH.SEAFOOD!C208</f>
        <v>30</v>
      </c>
      <c r="H496" s="88">
        <f>FRESH.SEAFOOD!D208</f>
        <v/>
      </c>
      <c r="I496" s="91" t="s">
        <v>29</v>
      </c>
      <c r="J496" s="761" t="str">
        <f>FRESH.SEAFOOD!F192</f>
        <v>NO/LOW STOCKS (review previous 2 weeks)</v>
      </c>
      <c r="K496" s="240">
        <f>FRESH.SEAFOOD!G192</f>
        <v/>
      </c>
      <c r="L496" s="86" t="str">
        <f>IF(AND(K496=F496, K496=D496, K496=C496), "", "x")</f>
        <v>x</v>
      </c>
      <c r="M496" s="177"/>
      <c r="N496" s="177"/>
      <c r="O496" s="177"/>
      <c r="P496" s="177"/>
      <c r="Q496" s="177"/>
      <c r="R496" s="177"/>
      <c r="S496" s="177"/>
      <c r="T496" s="177"/>
      <c r="U496" s="177"/>
      <c r="V496" s="177"/>
      <c r="W496" s="177"/>
      <c r="X496" s="177"/>
      <c r="Y496" s="177"/>
      <c r="Z496" s="177"/>
      <c r="AA496" s="177"/>
      <c r="AB496" s="177"/>
      <c r="AC496" s="177"/>
      <c r="AD496" s="177"/>
      <c r="AE496" s="177"/>
      <c r="AF496" s="177"/>
      <c r="AG496" s="177"/>
      <c r="AH496" s="177"/>
      <c r="AI496" s="177"/>
      <c r="AJ496" s="177"/>
      <c r="AK496" s="177"/>
      <c r="AL496" s="177"/>
      <c r="AM496" s="177"/>
      <c r="AN496" s="177"/>
      <c r="AO496" s="177"/>
      <c r="AP496" s="177"/>
      <c r="AQ496" s="177"/>
      <c r="AR496" s="177"/>
      <c r="AS496" s="177"/>
      <c r="AT496" s="177"/>
      <c r="AU496" s="177"/>
      <c r="AV496" s="177"/>
      <c r="AW496" s="177"/>
      <c r="AX496" s="177"/>
      <c r="AY496" s="177"/>
      <c r="AZ496" s="87"/>
      <c r="BA496" s="87"/>
      <c r="BB496" s="87"/>
      <c r="BC496" s="87"/>
      <c r="BD496" s="87"/>
    </row>
    <row r="497" spans="1:64" customHeight="1" ht="12.75" hidden="true">
      <c r="A497" s="238"/>
      <c r="B497" s="238"/>
      <c r="C497" s="238" t="b">
        <f>IF(D497&gt;D496,D497,FALSE)</f>
        <v/>
      </c>
      <c r="D497" s="238">
        <f>D496+E497</f>
        <v>36</v>
      </c>
      <c r="E497" s="238">
        <f>IF(H497="X",1,0)</f>
        <v>0</v>
      </c>
      <c r="F497" s="88">
        <v>24</v>
      </c>
      <c r="G497" s="88">
        <f>FRESH.SEAFOOD!C222</f>
        <v>15</v>
      </c>
      <c r="H497" s="88">
        <f>FRESH.SEAFOOD!D222</f>
        <v/>
      </c>
      <c r="I497" s="91" t="s">
        <v>29</v>
      </c>
      <c r="J497" s="761" t="str">
        <f>FRESH.SEAFOOD!F209</f>
        <v>PRODUCT NOT SOLD REPORTS (review previous 2 months)</v>
      </c>
      <c r="K497" s="240">
        <f>FRESH.SEAFOOD!G209</f>
        <v/>
      </c>
      <c r="L497" s="86" t="str">
        <f>IF(AND(K497=F497, K497=D497, K497=C497), "", "x")</f>
        <v>x</v>
      </c>
      <c r="M497" s="177"/>
      <c r="N497" s="177"/>
      <c r="O497" s="177"/>
      <c r="P497" s="177"/>
      <c r="Q497" s="177"/>
      <c r="R497" s="177"/>
      <c r="S497" s="177"/>
      <c r="T497" s="177"/>
      <c r="U497" s="177"/>
      <c r="V497" s="177"/>
      <c r="W497" s="177"/>
      <c r="X497" s="177"/>
      <c r="Y497" s="177"/>
      <c r="Z497" s="177"/>
      <c r="AA497" s="177"/>
      <c r="AB497" s="177"/>
      <c r="AC497" s="177"/>
      <c r="AD497" s="177"/>
      <c r="AE497" s="177"/>
      <c r="AF497" s="177"/>
      <c r="AG497" s="177"/>
      <c r="AH497" s="177"/>
      <c r="AI497" s="177"/>
      <c r="AJ497" s="177"/>
      <c r="AK497" s="177"/>
      <c r="AL497" s="177"/>
      <c r="AM497" s="177"/>
      <c r="AN497" s="177"/>
      <c r="AO497" s="177"/>
      <c r="AP497" s="177"/>
      <c r="AQ497" s="177"/>
      <c r="AR497" s="177"/>
      <c r="AS497" s="177"/>
      <c r="AT497" s="177"/>
      <c r="AU497" s="177"/>
      <c r="AV497" s="177"/>
      <c r="AW497" s="177"/>
      <c r="AX497" s="177"/>
      <c r="AY497" s="177"/>
      <c r="AZ497" s="87"/>
      <c r="BA497" s="87"/>
      <c r="BB497" s="87"/>
      <c r="BC497" s="87"/>
      <c r="BD497" s="87"/>
    </row>
    <row r="498" spans="1:64" customHeight="1" ht="12.75" hidden="true">
      <c r="A498" s="238"/>
      <c r="B498" s="238"/>
      <c r="C498" s="238" t="b">
        <f>IF(D498&gt;D497,D498,FALSE)</f>
        <v/>
      </c>
      <c r="D498" s="238">
        <f>D497+E498</f>
        <v>36</v>
      </c>
      <c r="E498" s="238">
        <f>IF(H498="X",1,0)</f>
        <v>0</v>
      </c>
      <c r="F498" s="88">
        <v>25</v>
      </c>
      <c r="G498" s="88">
        <f>FRESH.SEAFOOD!C231</f>
        <v>15</v>
      </c>
      <c r="H498" s="88">
        <f>FRESH.SEAFOOD!D231</f>
        <v/>
      </c>
      <c r="I498" s="91" t="s">
        <v>29</v>
      </c>
      <c r="J498" s="761" t="str">
        <f>FRESH.SEAFOOD!F223</f>
        <v>FIRST RECEIVED REPORT</v>
      </c>
      <c r="K498" s="240">
        <f>FRESH.SEAFOOD!G223</f>
        <v/>
      </c>
      <c r="L498" s="86" t="str">
        <f>IF(AND(K498=F498, K498=D498, K498=C498), "", "x")</f>
        <v>x</v>
      </c>
      <c r="M498" s="177"/>
      <c r="N498" s="177"/>
      <c r="O498" s="177"/>
      <c r="P498" s="177"/>
      <c r="Q498" s="177"/>
      <c r="R498" s="177"/>
      <c r="S498" s="177"/>
      <c r="T498" s="177"/>
      <c r="U498" s="177"/>
      <c r="V498" s="177"/>
      <c r="W498" s="177"/>
      <c r="X498" s="177"/>
      <c r="Y498" s="177"/>
      <c r="Z498" s="177"/>
      <c r="AA498" s="177"/>
      <c r="AB498" s="177"/>
      <c r="AC498" s="177"/>
      <c r="AD498" s="177"/>
      <c r="AE498" s="177"/>
      <c r="AF498" s="177"/>
      <c r="AG498" s="177"/>
      <c r="AH498" s="177"/>
      <c r="AI498" s="177"/>
      <c r="AJ498" s="177"/>
      <c r="AK498" s="177"/>
      <c r="AL498" s="177"/>
      <c r="AM498" s="177"/>
      <c r="AN498" s="177"/>
      <c r="AO498" s="177"/>
      <c r="AP498" s="177"/>
      <c r="AQ498" s="177"/>
      <c r="AR498" s="177"/>
      <c r="AS498" s="177"/>
      <c r="AT498" s="177"/>
      <c r="AU498" s="177"/>
      <c r="AV498" s="177"/>
      <c r="AW498" s="177"/>
      <c r="AX498" s="177"/>
      <c r="AY498" s="177"/>
      <c r="AZ498" s="87"/>
      <c r="BA498" s="87"/>
      <c r="BB498" s="87"/>
      <c r="BC498" s="87"/>
      <c r="BD498" s="87"/>
    </row>
    <row r="499" spans="1:64" customHeight="1" ht="12.75" hidden="true">
      <c r="A499" s="238"/>
      <c r="B499" s="238"/>
      <c r="C499" s="238" t="b">
        <f>IF(D499&gt;D498,D499,FALSE)</f>
        <v/>
      </c>
      <c r="D499" s="238">
        <f>D498+E499</f>
        <v>36</v>
      </c>
      <c r="E499" s="238">
        <f>IF(H499="X",1,0)</f>
        <v>0</v>
      </c>
      <c r="F499" s="88">
        <v>26</v>
      </c>
      <c r="G499" s="88">
        <f>FRESH.SEAFOOD!C236</f>
        <v>15</v>
      </c>
      <c r="H499" s="88">
        <f>FRESH.SEAFOOD!D236</f>
        <v/>
      </c>
      <c r="I499" s="91" t="s">
        <v>29</v>
      </c>
      <c r="J499" s="761" t="str">
        <f>FRESH.SEAFOOD!F232</f>
        <v>PRODUCT NOT BINNED REPORT</v>
      </c>
      <c r="K499" s="240">
        <f>FRESH.SEAFOOD!G232</f>
        <v/>
      </c>
      <c r="L499" s="86" t="str">
        <f>IF(AND(K499=F499, K499=D499, K499=C499), "", "x")</f>
        <v>x</v>
      </c>
      <c r="M499" s="177"/>
      <c r="N499" s="177"/>
      <c r="O499" s="177"/>
      <c r="P499" s="177"/>
      <c r="Q499" s="177"/>
      <c r="R499" s="177"/>
      <c r="S499" s="177"/>
      <c r="T499" s="177"/>
      <c r="U499" s="177"/>
      <c r="V499" s="177"/>
      <c r="W499" s="177"/>
      <c r="X499" s="177"/>
      <c r="Y499" s="177"/>
      <c r="Z499" s="177"/>
      <c r="AA499" s="177"/>
      <c r="AB499" s="177"/>
      <c r="AC499" s="177"/>
      <c r="AD499" s="177"/>
      <c r="AE499" s="177"/>
      <c r="AF499" s="177"/>
      <c r="AG499" s="177"/>
      <c r="AH499" s="177"/>
      <c r="AI499" s="177"/>
      <c r="AJ499" s="177"/>
      <c r="AK499" s="177"/>
      <c r="AL499" s="177"/>
      <c r="AM499" s="177"/>
      <c r="AN499" s="177"/>
      <c r="AO499" s="177"/>
      <c r="AP499" s="177"/>
      <c r="AQ499" s="177"/>
      <c r="AR499" s="177"/>
      <c r="AS499" s="177"/>
      <c r="AT499" s="177"/>
      <c r="AU499" s="177"/>
      <c r="AV499" s="177"/>
      <c r="AW499" s="177"/>
      <c r="AX499" s="177"/>
      <c r="AY499" s="177"/>
      <c r="AZ499" s="87"/>
      <c r="BA499" s="87"/>
      <c r="BB499" s="87"/>
      <c r="BC499" s="87"/>
      <c r="BD499" s="87"/>
    </row>
    <row r="500" spans="1:64" customHeight="1" ht="12.75" hidden="true">
      <c r="A500" s="238"/>
      <c r="B500" s="238"/>
      <c r="C500" s="238" t="b">
        <f>IF(D500&gt;D499,D500,FALSE)</f>
        <v/>
      </c>
      <c r="D500" s="238">
        <f>D499+E500</f>
        <v>36</v>
      </c>
      <c r="E500" s="238">
        <f>IF(H500="X",1,0)</f>
        <v>0</v>
      </c>
      <c r="F500" s="88">
        <v>27</v>
      </c>
      <c r="G500" s="88">
        <f>FRESH.SEAFOOD!C239</f>
        <v>10</v>
      </c>
      <c r="H500" s="88">
        <f>FRESH.SEAFOOD!D239</f>
        <v/>
      </c>
      <c r="I500" s="91" t="s">
        <v>29</v>
      </c>
      <c r="J500" s="761" t="str">
        <f>FRESH.SEAFOOD!F237</f>
        <v>NEGATIVE STOCK BY ITEM (review daily &amp; previous week)</v>
      </c>
      <c r="K500" s="240">
        <f>FRESH.SEAFOOD!G237</f>
        <v/>
      </c>
      <c r="L500" s="86" t="str">
        <f>IF(AND(K500=F500, K500=D500, K500=C500), "", "x")</f>
        <v>x</v>
      </c>
      <c r="M500" s="177"/>
      <c r="N500" s="177"/>
      <c r="O500" s="177"/>
      <c r="P500" s="177"/>
      <c r="Q500" s="177"/>
      <c r="R500" s="177"/>
      <c r="S500" s="177"/>
      <c r="T500" s="177"/>
      <c r="U500" s="177"/>
      <c r="V500" s="177"/>
      <c r="W500" s="177"/>
      <c r="X500" s="177"/>
      <c r="Y500" s="177"/>
      <c r="Z500" s="177"/>
      <c r="AA500" s="177"/>
      <c r="AB500" s="177"/>
      <c r="AC500" s="177"/>
      <c r="AD500" s="177"/>
      <c r="AE500" s="177"/>
      <c r="AF500" s="177"/>
      <c r="AG500" s="177"/>
      <c r="AH500" s="177"/>
      <c r="AI500" s="177"/>
      <c r="AJ500" s="177"/>
      <c r="AK500" s="177"/>
      <c r="AL500" s="177"/>
      <c r="AM500" s="177"/>
      <c r="AN500" s="177"/>
      <c r="AO500" s="177"/>
      <c r="AP500" s="177"/>
      <c r="AQ500" s="177"/>
      <c r="AR500" s="177"/>
      <c r="AS500" s="177"/>
      <c r="AT500" s="177"/>
      <c r="AU500" s="177"/>
      <c r="AV500" s="177"/>
      <c r="AW500" s="177"/>
      <c r="AX500" s="177"/>
      <c r="AY500" s="177"/>
      <c r="AZ500" s="87"/>
      <c r="BA500" s="87"/>
      <c r="BB500" s="87"/>
      <c r="BC500" s="87"/>
      <c r="BD500" s="87"/>
    </row>
    <row r="501" spans="1:64" customHeight="1" ht="12.75" hidden="true">
      <c r="A501" s="238"/>
      <c r="B501" s="238"/>
      <c r="C501" s="238" t="b">
        <f>IF(D501&gt;D500,D501,FALSE)</f>
        <v/>
      </c>
      <c r="D501" s="238">
        <f>D500+E501</f>
        <v>36</v>
      </c>
      <c r="E501" s="238">
        <f>IF(H501="X",1,0)</f>
        <v>0</v>
      </c>
      <c r="F501" s="88">
        <v>28</v>
      </c>
      <c r="G501" s="88">
        <f>FRESH.SEAFOOD!C245</f>
        <v>15</v>
      </c>
      <c r="H501" s="88">
        <f>FRESH.SEAFOOD!D245</f>
        <v/>
      </c>
      <c r="I501" s="91" t="s">
        <v>29</v>
      </c>
      <c r="J501" s="761" t="str">
        <f>FRESH.SEAFOOD!F240</f>
        <v>DAMAGES (review previous 2 weeks)</v>
      </c>
      <c r="K501" s="240">
        <f>FRESH.SEAFOOD!G240</f>
        <v/>
      </c>
      <c r="L501" s="86" t="str">
        <f>IF(AND(K501=F501, K501=D501, K501=C501), "", "x")</f>
        <v>x</v>
      </c>
      <c r="M501" s="177"/>
      <c r="N501" s="177"/>
      <c r="T501" s="177"/>
      <c r="U501" s="177"/>
      <c r="V501" s="177"/>
      <c r="W501" s="177"/>
      <c r="X501" s="177"/>
      <c r="Y501" s="177"/>
      <c r="Z501" s="177"/>
      <c r="AA501" s="177"/>
      <c r="AB501" s="177"/>
      <c r="AC501" s="177"/>
      <c r="AD501" s="177"/>
      <c r="AE501" s="177"/>
      <c r="AF501" s="177"/>
      <c r="AG501" s="177"/>
      <c r="AH501" s="177"/>
      <c r="AI501" s="177"/>
      <c r="AJ501" s="177"/>
      <c r="AK501" s="177"/>
      <c r="AL501" s="177"/>
      <c r="AM501" s="177"/>
      <c r="AN501" s="177"/>
      <c r="AO501" s="177"/>
      <c r="AP501" s="177"/>
      <c r="AQ501" s="177"/>
      <c r="AR501" s="177"/>
      <c r="AS501" s="177"/>
      <c r="AT501" s="177"/>
      <c r="AU501" s="177"/>
      <c r="AV501" s="177"/>
      <c r="AW501" s="177"/>
      <c r="AX501" s="177"/>
      <c r="AY501" s="177"/>
      <c r="AZ501" s="87"/>
      <c r="BA501" s="87"/>
      <c r="BB501" s="87"/>
      <c r="BC501" s="87"/>
      <c r="BD501" s="87"/>
    </row>
    <row r="502" spans="1:64" customHeight="1" ht="12.75" hidden="true">
      <c r="A502" s="238"/>
      <c r="B502" s="238"/>
      <c r="C502" s="238" t="b">
        <f>IF(D502&gt;D501,D502,FALSE)</f>
        <v/>
      </c>
      <c r="D502" s="238">
        <f>D501+E502</f>
        <v>36</v>
      </c>
      <c r="E502" s="238">
        <f>IF(H502="X",1,0)</f>
        <v>0</v>
      </c>
      <c r="F502" s="88">
        <v>29</v>
      </c>
      <c r="G502" s="88">
        <f>FRESH.SEAFOOD!C253</f>
        <v>8</v>
      </c>
      <c r="H502" s="88">
        <f>FRESH.SEAFOOD!D253</f>
        <v/>
      </c>
      <c r="I502" s="91" t="s">
        <v>29</v>
      </c>
      <c r="J502" s="761" t="str">
        <f>FRESH.SEAFOOD!F248</f>
        <v>SHELLFISH TAGGING (NA if not required by state or municipality)</v>
      </c>
      <c r="K502" s="240">
        <f>FRESH.SEAFOOD!G248</f>
        <v/>
      </c>
      <c r="L502" s="86" t="str">
        <f>IF(AND(K502=F502, K502=D502, K502=C502), "", "x")</f>
        <v>x</v>
      </c>
      <c r="M502" s="177"/>
      <c r="N502" s="177"/>
      <c r="T502" s="177"/>
      <c r="U502" s="177"/>
      <c r="AA502" s="177"/>
      <c r="AB502" s="177"/>
      <c r="AC502" s="177"/>
      <c r="AD502" s="177"/>
      <c r="AE502" s="177"/>
      <c r="AF502" s="177"/>
      <c r="AG502" s="177"/>
      <c r="AH502" s="177"/>
      <c r="AI502" s="177"/>
      <c r="AJ502" s="177"/>
      <c r="AK502" s="177"/>
      <c r="AL502" s="177"/>
      <c r="AM502" s="177"/>
      <c r="AN502" s="177"/>
      <c r="AO502" s="177"/>
      <c r="AP502" s="177"/>
      <c r="AQ502" s="177"/>
      <c r="AR502" s="177"/>
      <c r="AS502" s="177"/>
      <c r="AT502" s="177"/>
      <c r="AU502" s="177"/>
      <c r="AV502" s="177"/>
      <c r="AW502" s="177"/>
      <c r="AX502" s="177"/>
      <c r="AY502" s="177"/>
      <c r="AZ502" s="87"/>
      <c r="BA502" s="87"/>
      <c r="BB502" s="87"/>
      <c r="BC502" s="87"/>
      <c r="BD502" s="87"/>
    </row>
    <row r="503" spans="1:64" customHeight="1" ht="12.75" hidden="true">
      <c r="A503" s="238"/>
      <c r="B503" s="238"/>
      <c r="C503" s="238" t="b">
        <f>IF(D503&gt;D502,D503,FALSE)</f>
        <v/>
      </c>
      <c r="D503" s="238">
        <f>D502+E503</f>
        <v>36</v>
      </c>
      <c r="E503" s="238">
        <f>IF(H503="X",1,0)</f>
        <v>0</v>
      </c>
      <c r="F503" s="88">
        <v>30</v>
      </c>
      <c r="G503" s="88">
        <f>FRESH.SEAFOOD!C259</f>
        <v>6</v>
      </c>
      <c r="H503" s="88">
        <f>FRESH.SEAFOOD!D259</f>
        <v/>
      </c>
      <c r="I503" s="91" t="s">
        <v>29</v>
      </c>
      <c r="J503" s="761" t="str">
        <f>FRESH.SEAFOOD!F254</f>
        <v>FRESH SEAFOOD/SHRIMP CONVERSIONS (review previous 2 weeks)</v>
      </c>
      <c r="K503" s="240">
        <f>FRESH.SEAFOOD!G254</f>
        <v/>
      </c>
      <c r="L503" s="86" t="str">
        <f>IF(AND(K503=F503, K503=D503, K503=C503), "", "x")</f>
        <v>x</v>
      </c>
      <c r="M503" s="177"/>
      <c r="N503" s="177"/>
      <c r="T503" s="177"/>
      <c r="U503" s="177"/>
      <c r="V503" s="177"/>
      <c r="W503" s="177"/>
      <c r="X503" s="177"/>
      <c r="Y503" s="177"/>
      <c r="Z503" s="177"/>
      <c r="AA503" s="177"/>
      <c r="AB503" s="177"/>
      <c r="AC503" s="177"/>
      <c r="AD503" s="177"/>
      <c r="AE503" s="177"/>
      <c r="AF503" s="177"/>
      <c r="AG503" s="177"/>
      <c r="AH503" s="177"/>
      <c r="AI503" s="177"/>
      <c r="AJ503" s="177"/>
      <c r="AK503" s="177"/>
      <c r="AL503" s="177"/>
      <c r="AM503" s="177"/>
      <c r="AN503" s="177"/>
      <c r="AO503" s="177"/>
      <c r="AP503" s="177"/>
      <c r="AQ503" s="177"/>
      <c r="AR503" s="177"/>
      <c r="AS503" s="177"/>
      <c r="AT503" s="177"/>
      <c r="AU503" s="177"/>
      <c r="AV503" s="177"/>
      <c r="AW503" s="177"/>
      <c r="AX503" s="177"/>
      <c r="AY503" s="177"/>
      <c r="AZ503" s="87"/>
      <c r="BA503" s="87"/>
      <c r="BB503" s="87"/>
      <c r="BC503" s="87"/>
      <c r="BD503" s="87"/>
    </row>
    <row r="504" spans="1:64" customHeight="1" ht="12.75" hidden="true">
      <c r="A504" s="238"/>
      <c r="B504" s="238"/>
      <c r="C504" s="238" t="b">
        <f>IF(D504&gt;D503,D504,FALSE)</f>
        <v/>
      </c>
      <c r="D504" s="238">
        <f>D503+E504</f>
        <v>36</v>
      </c>
      <c r="E504" s="238">
        <f>IF(H504="X",1,0)</f>
        <v>0</v>
      </c>
      <c r="F504" s="88">
        <v>31</v>
      </c>
      <c r="G504" s="88">
        <f>FRESH.SEAFOOD!C262</f>
        <v>20</v>
      </c>
      <c r="H504" s="88">
        <f>FRESH.SEAFOOD!D262</f>
        <v/>
      </c>
      <c r="I504" s="91" t="s">
        <v>29</v>
      </c>
      <c r="J504" s="761" t="str">
        <f>FRESH.SEAFOOD!F260</f>
        <v>SEAFOOD GOODS RECEIVED LOG</v>
      </c>
      <c r="K504" s="240">
        <f>FRESH.SEAFOOD!G260</f>
        <v/>
      </c>
      <c r="L504" s="86" t="str">
        <f>IF(AND(K504=F504, K504=D504, K504=C504), "", "x")</f>
        <v>x</v>
      </c>
      <c r="M504" s="177"/>
      <c r="N504" s="177"/>
      <c r="T504" s="177"/>
      <c r="U504" s="177"/>
      <c r="V504" s="177"/>
      <c r="W504" s="177"/>
      <c r="X504" s="177"/>
      <c r="Y504" s="177"/>
      <c r="Z504" s="177"/>
      <c r="AA504" s="177"/>
      <c r="AB504" s="177"/>
      <c r="AC504" s="177"/>
      <c r="AD504" s="177"/>
      <c r="AE504" s="177"/>
      <c r="AF504" s="177"/>
      <c r="AG504" s="177"/>
      <c r="AH504" s="177"/>
      <c r="AI504" s="177"/>
      <c r="AJ504" s="177"/>
      <c r="AK504" s="177"/>
      <c r="AL504" s="177"/>
      <c r="AM504" s="177"/>
      <c r="AN504" s="177"/>
      <c r="AO504" s="177"/>
      <c r="AP504" s="177"/>
      <c r="AQ504" s="177"/>
      <c r="AR504" s="177"/>
      <c r="AS504" s="177"/>
      <c r="AT504" s="177"/>
      <c r="AU504" s="87"/>
      <c r="AV504" s="87"/>
      <c r="AW504" s="87"/>
      <c r="AX504" s="87"/>
      <c r="AY504" s="87"/>
      <c r="AZ504" s="87"/>
      <c r="BA504" s="87"/>
      <c r="BB504" s="87"/>
      <c r="BC504" s="87"/>
      <c r="BD504" s="87"/>
    </row>
    <row r="505" spans="1:64" customHeight="1" ht="12.75" hidden="true">
      <c r="A505" s="238"/>
      <c r="B505" s="238"/>
      <c r="C505" s="238" t="b">
        <f>IF(D505&gt;D504,D505,FALSE)</f>
        <v/>
      </c>
      <c r="D505" s="238">
        <f>D504+E505</f>
        <v>36</v>
      </c>
      <c r="E505" s="238">
        <f>IF(H505="X",1,0)</f>
        <v>0</v>
      </c>
      <c r="F505" s="88">
        <v>32</v>
      </c>
      <c r="G505" s="88">
        <f>FRESH.SEAFOOD!C269</f>
        <v>20</v>
      </c>
      <c r="H505" s="88">
        <f>FRESH.SEAFOOD!D269</f>
        <v/>
      </c>
      <c r="I505" s="91" t="s">
        <v>29</v>
      </c>
      <c r="J505" s="761" t="str">
        <f>FRESH.SEAFOOD!F263</f>
        <v>HIGH SHRINK WEIGHT VERIFICATION</v>
      </c>
      <c r="K505" s="240">
        <f>FRESH.SEAFOOD!G263</f>
        <v/>
      </c>
      <c r="L505" s="86" t="str">
        <f>IF(AND(K505=F505, K505=D505, K505=C505), "", "x")</f>
        <v>x</v>
      </c>
      <c r="M505" s="177"/>
      <c r="N505" s="177"/>
      <c r="T505" s="177"/>
      <c r="U505" s="177"/>
      <c r="V505" s="177"/>
      <c r="W505" s="177"/>
      <c r="X505" s="177"/>
      <c r="Y505" s="177"/>
      <c r="Z505" s="177"/>
      <c r="AA505" s="177"/>
      <c r="AB505" s="177"/>
      <c r="AC505" s="177"/>
      <c r="AD505" s="177"/>
      <c r="AE505" s="177"/>
      <c r="AF505" s="177"/>
      <c r="AG505" s="177"/>
      <c r="AH505" s="177"/>
      <c r="AI505" s="177"/>
      <c r="AJ505" s="177"/>
      <c r="AK505" s="177"/>
      <c r="AL505" s="177"/>
      <c r="AM505" s="177"/>
      <c r="AN505" s="177"/>
      <c r="AO505" s="177"/>
      <c r="AP505" s="177"/>
      <c r="AQ505" s="177"/>
      <c r="AR505" s="177"/>
      <c r="AS505" s="177"/>
      <c r="AT505" s="177"/>
      <c r="AU505" s="177"/>
      <c r="AV505" s="177"/>
      <c r="AW505" s="177"/>
      <c r="AX505" s="177"/>
      <c r="AY505" s="177"/>
      <c r="AZ505" s="87"/>
      <c r="BA505" s="87"/>
      <c r="BB505" s="87"/>
      <c r="BC505" s="87"/>
      <c r="BD505" s="87"/>
    </row>
    <row r="506" spans="1:64" customHeight="1" ht="12.75" hidden="true">
      <c r="A506" s="238"/>
      <c r="B506" s="238"/>
      <c r="C506" s="238" t="b">
        <f>IF(D506&gt;D505,D506,FALSE)</f>
        <v/>
      </c>
      <c r="D506" s="238">
        <f>D505+E506</f>
        <v>36</v>
      </c>
      <c r="E506" s="238">
        <f>IF(H506="X",1,0)</f>
        <v>0</v>
      </c>
      <c r="F506" s="88">
        <v>33</v>
      </c>
      <c r="G506" s="88">
        <f>FRESH.SEAFOOD!C273</f>
        <v>4</v>
      </c>
      <c r="H506" s="88" t="str">
        <f>FRESH.SEAFOOD!D273</f>
        <v>n</v>
      </c>
      <c r="I506" s="91" t="s">
        <v>29</v>
      </c>
      <c r="J506" s="761" t="str">
        <f>FRESH.SEAFOOD!F270</f>
        <v>SALES POSTERS/SIGNS (n/a if no sales posters)</v>
      </c>
      <c r="K506" s="240">
        <f>FRESH.SEAFOOD!G270</f>
        <v/>
      </c>
      <c r="L506" s="86" t="str">
        <f>IF(AND(K506=F506, K506=D506, K506=C506), "", "x")</f>
        <v>x</v>
      </c>
      <c r="M506" s="177"/>
      <c r="N506" s="177"/>
      <c r="T506" s="177"/>
      <c r="U506" s="177"/>
      <c r="V506" s="177"/>
      <c r="W506" s="177"/>
      <c r="X506" s="177"/>
      <c r="Y506" s="177"/>
      <c r="Z506" s="177"/>
      <c r="AA506" s="177"/>
      <c r="AB506" s="177"/>
      <c r="AC506" s="177"/>
      <c r="AD506" s="177"/>
      <c r="AE506" s="177"/>
      <c r="AF506" s="177"/>
      <c r="AG506" s="177"/>
      <c r="AH506" s="177"/>
      <c r="AI506" s="177"/>
      <c r="AJ506" s="177"/>
      <c r="AK506" s="177"/>
      <c r="AL506" s="177"/>
      <c r="AM506" s="177"/>
      <c r="AN506" s="177"/>
      <c r="AO506" s="177"/>
      <c r="AP506" s="177"/>
      <c r="AQ506" s="177"/>
      <c r="AR506" s="177"/>
      <c r="AS506" s="177"/>
      <c r="AT506" s="177"/>
      <c r="AU506" s="177"/>
      <c r="AV506" s="177"/>
      <c r="AW506" s="177"/>
      <c r="AX506" s="177"/>
      <c r="AY506" s="177"/>
      <c r="AZ506" s="87"/>
      <c r="BA506" s="87"/>
      <c r="BB506" s="87"/>
      <c r="BC506" s="87"/>
      <c r="BD506" s="87"/>
    </row>
    <row r="507" spans="1:64" customHeight="1" ht="12.75" hidden="true">
      <c r="A507" s="238"/>
      <c r="B507" s="238"/>
      <c r="C507" s="238" t="b">
        <f>IF(D507&gt;D506,D507,FALSE)</f>
        <v/>
      </c>
      <c r="D507" s="238">
        <f>D506+E507</f>
        <v>36</v>
      </c>
      <c r="E507" s="238">
        <f>IF(H507="X",1,0)</f>
        <v>0</v>
      </c>
      <c r="F507" s="88">
        <v>34</v>
      </c>
      <c r="G507" s="88">
        <f>FRESH.SEAFOOD!C278</f>
        <v>20</v>
      </c>
      <c r="H507" s="88">
        <f>FRESH.SEAFOOD!D278</f>
        <v/>
      </c>
      <c r="I507" s="91" t="s">
        <v>29</v>
      </c>
      <c r="J507" s="761" t="str">
        <f>FRESH.SEAFOOD!F274</f>
        <v>COMPUTERED GENERATED SIGNS/TAGS</v>
      </c>
      <c r="K507" s="240">
        <f>FRESH.SEAFOOD!G274</f>
        <v/>
      </c>
      <c r="L507" s="86" t="str">
        <f>IF(AND(K507=F507, K507=D507, K507=C507), "", "x")</f>
        <v>x</v>
      </c>
      <c r="M507" s="177"/>
      <c r="N507" s="177"/>
      <c r="T507" s="177"/>
      <c r="U507" s="177"/>
      <c r="V507" s="177"/>
      <c r="W507" s="177"/>
      <c r="X507" s="177"/>
      <c r="Y507" s="177"/>
      <c r="Z507" s="177"/>
      <c r="AA507" s="177"/>
      <c r="AB507" s="177"/>
      <c r="AC507" s="177"/>
      <c r="AD507" s="177"/>
      <c r="AE507" s="177"/>
      <c r="AF507" s="177"/>
      <c r="AG507" s="177"/>
      <c r="AH507" s="177"/>
      <c r="AI507" s="177"/>
      <c r="AJ507" s="177"/>
      <c r="AK507" s="177"/>
      <c r="AL507" s="177"/>
      <c r="AM507" s="177"/>
      <c r="AN507" s="177"/>
      <c r="AO507" s="177"/>
      <c r="AP507" s="177"/>
      <c r="AQ507" s="177"/>
      <c r="AR507" s="177"/>
      <c r="AS507" s="177"/>
      <c r="AT507" s="177"/>
      <c r="AU507" s="177"/>
      <c r="AV507" s="177"/>
      <c r="AW507" s="177"/>
      <c r="AX507" s="177"/>
      <c r="AY507" s="177"/>
      <c r="AZ507" s="87"/>
      <c r="BA507" s="87"/>
      <c r="BB507" s="87"/>
      <c r="BC507" s="87"/>
      <c r="BD507" s="87"/>
    </row>
    <row r="508" spans="1:64" customHeight="1" ht="12.75" hidden="true">
      <c r="A508" s="238"/>
      <c r="B508" s="238"/>
      <c r="C508" s="238" t="b">
        <f>IF(D508&gt;D507,D508,FALSE)</f>
        <v/>
      </c>
      <c r="D508" s="238">
        <f>D507+E508</f>
        <v>36</v>
      </c>
      <c r="E508" s="238">
        <f>IF(H508="X",1,0)</f>
        <v>0</v>
      </c>
      <c r="F508" s="88">
        <v>35</v>
      </c>
      <c r="G508" s="88">
        <f>FRESH.SEAFOOD!C282</f>
        <v>6</v>
      </c>
      <c r="H508" s="88" t="str">
        <f>FRESH.SEAFOOD!D282</f>
        <v>n</v>
      </c>
      <c r="I508" s="91" t="s">
        <v>29</v>
      </c>
      <c r="J508" s="761" t="str">
        <f>FRESH.SEAFOOD!F279</f>
        <v>HAND WRITTEN SIGNS (na if no handwritten signs)</v>
      </c>
      <c r="K508" s="240">
        <f>FRESH.SEAFOOD!G279</f>
        <v/>
      </c>
      <c r="L508" s="86" t="str">
        <f>IF(AND(K508=F508, K508=D508, K508=C508), "", "x")</f>
        <v>x</v>
      </c>
      <c r="M508" s="177"/>
      <c r="N508" s="177"/>
      <c r="T508" s="177"/>
      <c r="U508" s="177"/>
      <c r="V508" s="177"/>
      <c r="W508" s="177"/>
      <c r="X508" s="177"/>
      <c r="Y508" s="177"/>
      <c r="Z508" s="177"/>
      <c r="AA508" s="177"/>
      <c r="AB508" s="177"/>
      <c r="AC508" s="177"/>
      <c r="AD508" s="177"/>
      <c r="AE508" s="177"/>
      <c r="AF508" s="177"/>
      <c r="AG508" s="177"/>
      <c r="AH508" s="177"/>
      <c r="AI508" s="177"/>
      <c r="AJ508" s="177"/>
      <c r="AK508" s="177"/>
      <c r="AL508" s="177"/>
      <c r="AM508" s="177"/>
      <c r="AN508" s="177"/>
      <c r="AO508" s="177"/>
      <c r="AP508" s="177"/>
      <c r="AQ508" s="177"/>
      <c r="AR508" s="177"/>
      <c r="AS508" s="177"/>
      <c r="AT508" s="177"/>
      <c r="AU508" s="177"/>
      <c r="AV508" s="177"/>
      <c r="AW508" s="177"/>
      <c r="AX508" s="177"/>
      <c r="AY508" s="177"/>
      <c r="AZ508" s="87"/>
      <c r="BA508" s="87"/>
      <c r="BB508" s="87"/>
      <c r="BC508" s="87"/>
      <c r="BD508" s="87"/>
    </row>
    <row r="509" spans="1:64" customHeight="1" ht="12.75" hidden="true">
      <c r="A509" s="238"/>
      <c r="B509" s="238"/>
      <c r="C509" s="238" t="b">
        <f>IF(D509&gt;D508,D509,FALSE)</f>
        <v/>
      </c>
      <c r="D509" s="238">
        <f>D508+E509</f>
        <v>36</v>
      </c>
      <c r="E509" s="238">
        <f>IF(H509="X",1,0)</f>
        <v>0</v>
      </c>
      <c r="F509" s="88">
        <v>36</v>
      </c>
      <c r="G509" s="88">
        <f>FRESH.SEAFOOD!C291</f>
        <v>20</v>
      </c>
      <c r="H509" s="88">
        <f>FRESH.SEAFOOD!D291</f>
        <v/>
      </c>
      <c r="I509" s="91" t="s">
        <v>29</v>
      </c>
      <c r="J509" s="761" t="str">
        <f>FRESH.SEAFOOD!F283</f>
        <v>SEAFOOD RANDOM WEIGHT ITEMS</v>
      </c>
      <c r="K509" s="240">
        <f>FRESH.SEAFOOD!G283</f>
        <v/>
      </c>
      <c r="L509" s="86" t="str">
        <f>IF(AND(K509=F509, K509=D509, K509=C509), "", "x")</f>
        <v>x</v>
      </c>
      <c r="M509" s="177"/>
      <c r="N509" s="177"/>
      <c r="T509" s="177"/>
      <c r="U509" s="177"/>
      <c r="V509" s="177"/>
      <c r="W509" s="177"/>
      <c r="X509" s="177"/>
      <c r="Y509" s="177"/>
      <c r="Z509" s="177"/>
      <c r="AA509" s="177"/>
      <c r="AB509" s="177"/>
      <c r="AC509" s="177"/>
      <c r="AD509" s="177"/>
      <c r="AE509" s="177"/>
      <c r="AF509" s="177"/>
      <c r="AG509" s="177"/>
      <c r="AH509" s="177"/>
      <c r="AI509" s="177"/>
      <c r="AJ509" s="177"/>
      <c r="AK509" s="177"/>
      <c r="AL509" s="177"/>
      <c r="AM509" s="177"/>
      <c r="AN509" s="177"/>
      <c r="AO509" s="177"/>
      <c r="AP509" s="177"/>
      <c r="AQ509" s="177"/>
      <c r="AR509" s="177"/>
      <c r="AS509" s="177"/>
      <c r="AT509" s="177"/>
      <c r="AU509" s="177"/>
      <c r="AV509" s="177"/>
      <c r="AW509" s="177"/>
      <c r="AX509" s="177"/>
      <c r="AY509" s="177"/>
      <c r="AZ509" s="87"/>
      <c r="BA509" s="87"/>
      <c r="BB509" s="87"/>
      <c r="BC509" s="87"/>
      <c r="BD509" s="87"/>
    </row>
    <row r="510" spans="1:64" customHeight="1" ht="12.75" hidden="true">
      <c r="A510" s="238"/>
      <c r="B510" s="238"/>
      <c r="C510" s="238" t="b">
        <f>IF(D510&gt;D509,D510,FALSE)</f>
        <v/>
      </c>
      <c r="D510" s="238">
        <f>D509+E510</f>
        <v>36</v>
      </c>
      <c r="E510" s="238">
        <f>IF(H510="X",1,0)</f>
        <v>0</v>
      </c>
      <c r="F510" s="88">
        <v>37</v>
      </c>
      <c r="G510" s="88">
        <f>FRESH.SEAFOOD!C298</f>
        <v>20</v>
      </c>
      <c r="H510" s="88">
        <f>FRESH.SEAFOOD!D298</f>
        <v/>
      </c>
      <c r="I510" s="91" t="s">
        <v>29</v>
      </c>
      <c r="J510" s="761" t="str">
        <f>FRESH.SEAFOOD!F292</f>
        <v>BLASTER LABELS/WEIGHT STICKERS</v>
      </c>
      <c r="K510" s="240">
        <f>FRESH.SEAFOOD!G292</f>
        <v/>
      </c>
      <c r="L510" s="86" t="str">
        <f>IF(AND(K510=F510, K510=D510, K510=C510), "", "x")</f>
        <v>x</v>
      </c>
      <c r="M510" s="177"/>
      <c r="N510" s="177"/>
      <c r="T510" s="177"/>
      <c r="U510" s="177"/>
      <c r="V510" s="177"/>
      <c r="W510" s="177"/>
      <c r="X510" s="177"/>
      <c r="Y510" s="177"/>
      <c r="Z510" s="177"/>
      <c r="AA510" s="177"/>
      <c r="AB510" s="177"/>
      <c r="AC510" s="177"/>
      <c r="AD510" s="177"/>
      <c r="AE510" s="177"/>
      <c r="AF510" s="177"/>
      <c r="AG510" s="177"/>
      <c r="AH510" s="177"/>
      <c r="AI510" s="177"/>
      <c r="AJ510" s="177"/>
      <c r="AK510" s="177"/>
      <c r="AL510" s="177"/>
      <c r="AM510" s="177"/>
      <c r="AN510" s="177"/>
      <c r="AO510" s="177"/>
      <c r="AP510" s="177"/>
      <c r="AQ510" s="177"/>
      <c r="AR510" s="177"/>
      <c r="AS510" s="177"/>
      <c r="AT510" s="177"/>
      <c r="AU510" s="177"/>
      <c r="AV510" s="177"/>
      <c r="AW510" s="177"/>
      <c r="AX510" s="177"/>
      <c r="AY510" s="177"/>
      <c r="AZ510" s="87"/>
      <c r="BA510" s="87"/>
      <c r="BB510" s="87"/>
      <c r="BC510" s="87"/>
      <c r="BD510" s="87"/>
    </row>
    <row r="511" spans="1:64" customHeight="1" ht="12.75" hidden="true">
      <c r="A511" s="238"/>
      <c r="B511" s="238"/>
      <c r="C511" s="238" t="b">
        <f>IF(D511&gt;D510,D511,FALSE)</f>
        <v/>
      </c>
      <c r="D511" s="238">
        <f>D510+E511</f>
        <v>36</v>
      </c>
      <c r="E511" s="238">
        <f>IF(H511="X",1,0)</f>
        <v>0</v>
      </c>
      <c r="F511" s="88">
        <v>38</v>
      </c>
      <c r="G511" s="88">
        <f>FRESH.SEAFOOD!C314</f>
        <v>20</v>
      </c>
      <c r="H511" s="88">
        <f>FRESH.SEAFOOD!D314</f>
        <v/>
      </c>
      <c r="I511" s="91" t="s">
        <v>29</v>
      </c>
      <c r="J511" s="761" t="str">
        <f>FRESH.SEAFOOD!F307</f>
        <v>CYCLE COUNTS FRESH SEAFOOD (verify 2 weeks)</v>
      </c>
      <c r="K511" s="240">
        <f>FRESH.SEAFOOD!G307</f>
        <v/>
      </c>
      <c r="L511" s="86" t="str">
        <f>IF(AND(K511=F511, K511=D511, K511=C511), "", "x")</f>
        <v>x</v>
      </c>
      <c r="M511" s="177"/>
      <c r="N511" s="177"/>
      <c r="T511" s="177"/>
      <c r="U511" s="177"/>
      <c r="V511" s="177"/>
      <c r="W511" s="177"/>
      <c r="X511" s="177"/>
      <c r="Y511" s="177"/>
      <c r="Z511" s="177"/>
      <c r="AA511" s="177"/>
      <c r="AB511" s="177"/>
      <c r="AC511" s="177"/>
      <c r="AD511" s="177"/>
      <c r="AE511" s="177"/>
      <c r="AF511" s="177"/>
      <c r="AG511" s="177"/>
      <c r="AH511" s="177"/>
      <c r="AI511" s="177"/>
      <c r="AJ511" s="177"/>
      <c r="AK511" s="177"/>
      <c r="AL511" s="177"/>
      <c r="AM511" s="177"/>
      <c r="AN511" s="177"/>
      <c r="AO511" s="177"/>
      <c r="AP511" s="177"/>
      <c r="AQ511" s="177"/>
      <c r="AR511" s="177"/>
      <c r="AS511" s="177"/>
      <c r="AT511" s="177"/>
      <c r="AU511" s="177"/>
      <c r="AV511" s="177"/>
      <c r="AW511" s="177"/>
      <c r="AX511" s="177"/>
      <c r="AY511" s="177"/>
      <c r="AZ511" s="87"/>
      <c r="BA511" s="87"/>
      <c r="BB511" s="87"/>
      <c r="BC511" s="87"/>
      <c r="BD511" s="87"/>
    </row>
    <row r="512" spans="1:64" customHeight="1" ht="12.75" hidden="true">
      <c r="A512" s="238"/>
      <c r="B512" s="238"/>
      <c r="C512" s="238" t="b">
        <f>IF(D512&gt;D511,D512,FALSE)</f>
        <v/>
      </c>
      <c r="D512" s="238">
        <f>D511+E512</f>
        <v>36</v>
      </c>
      <c r="E512" s="238">
        <f>IF(H512="X",1,0)</f>
        <v>0</v>
      </c>
      <c r="F512" s="88">
        <v>39</v>
      </c>
      <c r="G512" s="88">
        <f>FRESH.SEAFOOD!C323</f>
        <v>20</v>
      </c>
      <c r="H512" s="88" t="str">
        <f>FRESH.SEAFOOD!D323</f>
        <v>n</v>
      </c>
      <c r="I512" s="91" t="s">
        <v>29</v>
      </c>
      <c r="J512" s="761" t="str">
        <f>FRESH.SEAFOOD!F315</f>
        <v>CYCLE COUNTS FROZEN SHRIMP (verify 2 weeks)</v>
      </c>
      <c r="K512" s="240">
        <f>FRESH.SEAFOOD!G315</f>
        <v/>
      </c>
      <c r="L512" s="86" t="str">
        <f>IF(AND(K512=F512, K512=D512, K512=C512), "", "x")</f>
        <v>x</v>
      </c>
      <c r="M512" s="177"/>
      <c r="N512" s="177"/>
      <c r="T512" s="177"/>
      <c r="U512" s="177"/>
      <c r="V512" s="177"/>
      <c r="W512" s="177"/>
      <c r="X512" s="177"/>
      <c r="Y512" s="177"/>
      <c r="Z512" s="177"/>
      <c r="AA512" s="177"/>
      <c r="AB512" s="177"/>
      <c r="AC512" s="177"/>
      <c r="AD512" s="177"/>
      <c r="AE512" s="177"/>
      <c r="AF512" s="177"/>
      <c r="AG512" s="177"/>
      <c r="AH512" s="177"/>
      <c r="AI512" s="177"/>
      <c r="AJ512" s="177"/>
      <c r="AK512" s="177"/>
      <c r="AL512" s="177"/>
      <c r="AM512" s="177"/>
      <c r="AN512" s="177"/>
      <c r="AO512" s="177"/>
      <c r="AP512" s="177"/>
      <c r="AQ512" s="177"/>
      <c r="AR512" s="177"/>
      <c r="AS512" s="177"/>
      <c r="AT512" s="177"/>
      <c r="AU512" s="177"/>
      <c r="AV512" s="177"/>
      <c r="AW512" s="177"/>
      <c r="AX512" s="177"/>
      <c r="AY512" s="177"/>
      <c r="AZ512" s="87"/>
      <c r="BA512" s="87"/>
      <c r="BB512" s="87"/>
      <c r="BC512" s="87"/>
      <c r="BD512" s="87"/>
    </row>
    <row r="513" spans="1:64" customHeight="1" ht="12.75" hidden="true">
      <c r="A513" s="238"/>
      <c r="B513" s="238"/>
      <c r="C513" s="238" t="b">
        <f>IF(D513&gt;D512,D513,FALSE)</f>
        <v/>
      </c>
      <c r="D513" s="238">
        <f>D512+E513</f>
        <v>36</v>
      </c>
      <c r="E513" s="238">
        <f>IF(H513="X",1,0)</f>
        <v>0</v>
      </c>
      <c r="F513" s="88">
        <v>40</v>
      </c>
      <c r="G513" s="88">
        <f>FRESH.SEAFOOD!C326</f>
        <v>10</v>
      </c>
      <c r="H513" s="88">
        <f>FRESH.SEAFOOD!D326</f>
        <v/>
      </c>
      <c r="I513" s="91" t="s">
        <v>29</v>
      </c>
      <c r="J513" s="761" t="str">
        <f>FRESH.SEAFOOD!F324</f>
        <v> FRESH SEAFOOD SAFETY</v>
      </c>
      <c r="K513" s="240">
        <f>FRESH.SEAFOOD!G324</f>
        <v/>
      </c>
      <c r="L513" s="86" t="str">
        <f>IF(AND(K513=F513, K513=D513, K513=C513), "", "x")</f>
        <v>x</v>
      </c>
      <c r="M513" s="177"/>
      <c r="N513" s="177"/>
      <c r="T513" s="177"/>
      <c r="U513" s="177"/>
      <c r="V513" s="177"/>
      <c r="W513" s="177"/>
      <c r="X513" s="177"/>
      <c r="Y513" s="177"/>
      <c r="Z513" s="177"/>
      <c r="AA513" s="177"/>
      <c r="AB513" s="177"/>
      <c r="AC513" s="177"/>
      <c r="AD513" s="177"/>
      <c r="AE513" s="177"/>
      <c r="AF513" s="177"/>
      <c r="AG513" s="177"/>
      <c r="AH513" s="177"/>
      <c r="AI513" s="177"/>
      <c r="AJ513" s="177"/>
      <c r="AK513" s="177"/>
      <c r="AL513" s="177"/>
      <c r="AM513" s="177"/>
      <c r="AN513" s="177"/>
      <c r="AO513" s="177"/>
      <c r="AP513" s="177"/>
      <c r="AQ513" s="177"/>
      <c r="AR513" s="177"/>
      <c r="AS513" s="177"/>
      <c r="AT513" s="177"/>
      <c r="AU513" s="177"/>
      <c r="AV513" s="177"/>
      <c r="AW513" s="177"/>
      <c r="AX513" s="177"/>
      <c r="AY513" s="177"/>
      <c r="AZ513" s="87"/>
      <c r="BA513" s="87"/>
      <c r="BB513" s="87"/>
      <c r="BC513" s="87"/>
      <c r="BD513" s="87"/>
    </row>
    <row r="514" spans="1:64" customHeight="1" ht="12.75" hidden="true">
      <c r="A514" s="238"/>
      <c r="B514" s="238"/>
      <c r="C514" s="238">
        <f>IF(D514&gt;D513,D514,FALSE)</f>
        <v>37</v>
      </c>
      <c r="D514" s="238">
        <f>D513+E514</f>
        <v>37</v>
      </c>
      <c r="E514" s="238">
        <f>IF(H514="X",1,0)</f>
        <v>1</v>
      </c>
      <c r="F514" s="88">
        <v>41</v>
      </c>
      <c r="G514" s="88">
        <f>FRESH.SEAFOOD!C330</f>
        <v>6</v>
      </c>
      <c r="H514" s="88" t="str">
        <f>FRESH.SEAFOOD!D330</f>
        <v>x</v>
      </c>
      <c r="I514" s="91" t="s">
        <v>29</v>
      </c>
      <c r="J514" s="761" t="str">
        <f>FRESH.SEAFOOD!F327</f>
        <v>FRESH SEAFOOD SELF-AUDIT REVIEW</v>
      </c>
      <c r="K514" s="240">
        <f>FRESH.SEAFOOD!G327</f>
        <v/>
      </c>
      <c r="L514" s="86" t="str">
        <f>IF(AND(K514=F514, K514=D514, K514=C514), "", "x")</f>
        <v>x</v>
      </c>
      <c r="M514" s="177"/>
      <c r="N514" s="177"/>
      <c r="T514" s="177"/>
      <c r="U514" s="177"/>
      <c r="V514" s="177"/>
      <c r="W514" s="177"/>
      <c r="X514" s="177"/>
      <c r="Y514" s="177"/>
      <c r="Z514" s="177"/>
      <c r="AA514" s="177"/>
      <c r="AB514" s="177"/>
      <c r="AC514" s="177"/>
      <c r="AD514" s="177"/>
      <c r="AE514" s="177"/>
      <c r="AF514" s="177"/>
      <c r="AG514" s="177"/>
      <c r="AH514" s="177"/>
      <c r="AI514" s="177"/>
      <c r="AJ514" s="177"/>
      <c r="AK514" s="177"/>
      <c r="AL514" s="177"/>
      <c r="AM514" s="177"/>
      <c r="AN514" s="177"/>
      <c r="AO514" s="177"/>
      <c r="AP514" s="177"/>
      <c r="AQ514" s="177"/>
      <c r="AR514" s="177"/>
      <c r="AS514" s="177"/>
      <c r="AT514" s="177"/>
      <c r="AU514" s="177"/>
      <c r="AV514" s="177"/>
      <c r="AW514" s="177"/>
      <c r="AX514" s="177"/>
      <c r="AY514" s="177"/>
      <c r="AZ514" s="87"/>
      <c r="BA514" s="87"/>
      <c r="BB514" s="87"/>
      <c r="BC514" s="87"/>
      <c r="BD514" s="87"/>
    </row>
    <row r="515" spans="1:64" customHeight="1" ht="12.75" hidden="true">
      <c r="A515" s="238"/>
      <c r="B515" s="238"/>
      <c r="C515" s="238">
        <f>IF(D515&gt;D514,D515,FALSE)</f>
        <v>38</v>
      </c>
      <c r="D515" s="238">
        <f>D514+E515</f>
        <v>38</v>
      </c>
      <c r="E515" s="238">
        <f>IF(H515="X",1,0)</f>
        <v>1</v>
      </c>
      <c r="F515" s="88">
        <v>42</v>
      </c>
      <c r="G515" s="88">
        <f>FRESH.SEAFOOD!C333</f>
        <v>6</v>
      </c>
      <c r="H515" s="88" t="str">
        <f>FRESH.SEAFOOD!D333</f>
        <v>x</v>
      </c>
      <c r="I515" s="91" t="s">
        <v>29</v>
      </c>
      <c r="J515" s="761" t="str">
        <f>FRESH.SEAFOOD!F331</f>
        <v>ASSISTANT DEPARTMENT MANAGER/#2</v>
      </c>
      <c r="K515" s="240" t="str">
        <f>FRESH.SEAFOOD!G331</f>
        <v>Number 2 in place, but currently not showing significant improvement. Re-evaluating and retraining.</v>
      </c>
      <c r="L515" s="86" t="str">
        <f>IF(AND(K515=F515, K515=D515, K515=C515), "", "x")</f>
        <v>x</v>
      </c>
      <c r="M515" s="177"/>
      <c r="N515" s="177"/>
      <c r="O515" s="177"/>
      <c r="P515" s="177"/>
      <c r="Q515" s="177"/>
      <c r="R515" s="177"/>
      <c r="S515" s="177"/>
      <c r="T515" s="177"/>
      <c r="U515" s="177"/>
      <c r="V515" s="177"/>
      <c r="W515" s="177"/>
      <c r="X515" s="177"/>
      <c r="Y515" s="177"/>
      <c r="Z515" s="177"/>
      <c r="AA515" s="177"/>
      <c r="AB515" s="177"/>
      <c r="AC515" s="177"/>
      <c r="AD515" s="177"/>
      <c r="AE515" s="177"/>
      <c r="AF515" s="177"/>
      <c r="AG515" s="177"/>
      <c r="AH515" s="177"/>
      <c r="AI515" s="177"/>
      <c r="AJ515" s="177"/>
      <c r="AK515" s="177"/>
      <c r="AL515" s="177"/>
      <c r="AM515" s="177"/>
      <c r="AN515" s="177"/>
      <c r="AO515" s="177"/>
      <c r="AP515" s="177"/>
      <c r="AQ515" s="177"/>
      <c r="AR515" s="177"/>
      <c r="AS515" s="177"/>
      <c r="AT515" s="177"/>
      <c r="AU515" s="177"/>
      <c r="AV515" s="177"/>
      <c r="AW515" s="177"/>
      <c r="AX515" s="177"/>
      <c r="AY515" s="177"/>
      <c r="AZ515" s="87"/>
      <c r="BA515" s="87"/>
      <c r="BB515" s="87"/>
      <c r="BC515" s="87"/>
      <c r="BD515" s="87"/>
    </row>
    <row r="516" spans="1:64" customHeight="1" ht="12.75" hidden="true">
      <c r="A516" s="238"/>
      <c r="B516" s="238"/>
      <c r="C516" s="238" t="b">
        <f>IF(D516&gt;D515,D516,FALSE)</f>
        <v/>
      </c>
      <c r="D516" s="238">
        <f>D515+E516</f>
        <v>38</v>
      </c>
      <c r="E516" s="238">
        <f>IF(H516="X",1,0)</f>
        <v>0</v>
      </c>
      <c r="F516" s="88">
        <v>43</v>
      </c>
      <c r="G516" s="88">
        <f>FRESH.SEAFOOD!C337</f>
        <v>20</v>
      </c>
      <c r="H516" s="88">
        <f>FRESH.SEAFOOD!D337</f>
        <v/>
      </c>
      <c r="I516" s="91" t="s">
        <v>29</v>
      </c>
      <c r="J516" s="761" t="str">
        <f>FRESH.SEAFOOD!F334</f>
        <v>10 FOOT RULE</v>
      </c>
      <c r="K516" s="240">
        <f>FRESH.SEAFOOD!G334</f>
        <v/>
      </c>
      <c r="L516" s="86" t="str">
        <f>IF(AND(K516=F516, K516=D516, K516=C516), "", "x")</f>
        <v>x</v>
      </c>
      <c r="M516" s="177"/>
      <c r="N516" s="177"/>
      <c r="O516" s="177"/>
      <c r="P516" s="177"/>
      <c r="Q516" s="177"/>
      <c r="R516" s="177"/>
      <c r="S516" s="177"/>
      <c r="T516" s="177"/>
      <c r="U516" s="177"/>
      <c r="V516" s="177"/>
      <c r="W516" s="177"/>
      <c r="X516" s="177"/>
      <c r="Y516" s="177"/>
      <c r="Z516" s="177"/>
      <c r="AA516" s="177"/>
      <c r="AB516" s="177"/>
      <c r="AC516" s="177"/>
      <c r="AD516" s="177"/>
      <c r="AE516" s="177"/>
      <c r="AF516" s="177"/>
      <c r="AG516" s="177"/>
      <c r="AH516" s="177"/>
      <c r="AI516" s="177"/>
      <c r="AJ516" s="177"/>
      <c r="AK516" s="177"/>
      <c r="AL516" s="177"/>
      <c r="AM516" s="177"/>
      <c r="AN516" s="177"/>
      <c r="AO516" s="177"/>
      <c r="AP516" s="177"/>
      <c r="AQ516" s="177"/>
      <c r="AR516" s="177"/>
      <c r="AS516" s="177"/>
      <c r="AT516" s="177"/>
      <c r="AU516" s="177"/>
      <c r="AV516" s="177"/>
      <c r="AW516" s="177"/>
      <c r="AX516" s="177"/>
      <c r="AY516" s="177"/>
      <c r="AZ516" s="87"/>
      <c r="BA516" s="87"/>
      <c r="BB516" s="87"/>
      <c r="BC516" s="87"/>
      <c r="BD516" s="87"/>
    </row>
    <row r="517" spans="1:64" customHeight="1" ht="12.75" hidden="true">
      <c r="A517" s="238"/>
      <c r="B517" s="238"/>
      <c r="C517" s="238" t="b">
        <f>IF(D517&gt;D516,D517,FALSE)</f>
        <v/>
      </c>
      <c r="D517" s="238">
        <f>D516+E517</f>
        <v>38</v>
      </c>
      <c r="E517" s="238">
        <f>IF(H517="X",1,0)</f>
        <v>0</v>
      </c>
      <c r="F517" s="88">
        <v>1</v>
      </c>
      <c r="G517" s="88">
        <f>SMALLWARES!C11</f>
        <v>6</v>
      </c>
      <c r="H517" s="88">
        <f>SMALLWARES!D11</f>
        <v/>
      </c>
      <c r="I517" s="91" t="s">
        <v>30</v>
      </c>
      <c r="J517" s="760" t="str">
        <f>SMALLWARES!F8</f>
        <v>CUSTOMER SERVICE</v>
      </c>
      <c r="K517" s="88">
        <f>SMALLWARES!G8</f>
        <v/>
      </c>
      <c r="L517" s="86" t="str">
        <f>IF(AND(K517=F517, K517=D517, K517=C517), "", "x")</f>
        <v>x</v>
      </c>
      <c r="M517" s="177"/>
      <c r="N517" s="177"/>
      <c r="O517" s="177"/>
      <c r="P517" s="177"/>
      <c r="Q517" s="177"/>
      <c r="R517" s="177"/>
      <c r="S517" s="177"/>
      <c r="T517" s="177"/>
      <c r="U517" s="177"/>
      <c r="V517" s="177"/>
      <c r="W517" s="177"/>
      <c r="X517" s="177"/>
      <c r="Y517" s="177"/>
      <c r="Z517" s="177"/>
      <c r="AA517" s="177"/>
      <c r="AB517" s="177"/>
      <c r="AC517" s="177"/>
      <c r="AD517" s="177"/>
      <c r="AE517" s="177"/>
      <c r="AF517" s="177"/>
      <c r="AG517" s="177"/>
      <c r="AH517" s="177"/>
      <c r="AI517" s="177"/>
      <c r="AJ517" s="177"/>
      <c r="AK517" s="177"/>
      <c r="AL517" s="177"/>
      <c r="AM517" s="177"/>
      <c r="AN517" s="177"/>
      <c r="AO517" s="177"/>
      <c r="AP517" s="177"/>
      <c r="AQ517" s="177"/>
      <c r="AR517" s="177"/>
      <c r="AS517" s="177"/>
      <c r="AT517" s="177"/>
      <c r="AU517" s="177"/>
      <c r="AV517" s="177"/>
      <c r="AW517" s="177"/>
      <c r="AX517" s="177"/>
      <c r="AY517" s="177"/>
      <c r="AZ517" s="87"/>
      <c r="BA517" s="87"/>
      <c r="BB517" s="87"/>
      <c r="BC517" s="87"/>
      <c r="BD517" s="87"/>
    </row>
    <row r="518" spans="1:64" customHeight="1" ht="12.75" hidden="true">
      <c r="A518" s="238"/>
      <c r="B518" s="238"/>
      <c r="C518" s="238" t="b">
        <f>IF(D518&gt;D517,D518,FALSE)</f>
        <v/>
      </c>
      <c r="D518" s="238">
        <f>D517+E518</f>
        <v>38</v>
      </c>
      <c r="E518" s="238">
        <f>IF(H518="X",1,0)</f>
        <v>0</v>
      </c>
      <c r="F518" s="88">
        <v>2</v>
      </c>
      <c r="G518" s="88">
        <f>SMALLWARES!C26</f>
        <v>20</v>
      </c>
      <c r="H518" s="88">
        <f>SMALLWARES!D26</f>
        <v/>
      </c>
      <c r="I518" s="91" t="s">
        <v>30</v>
      </c>
      <c r="J518" s="760" t="str">
        <f>SMALLWARES!F12</f>
        <v>CONDITION OF PACKOUT</v>
      </c>
      <c r="K518" s="88" t="str">
        <f>SMALLWARES!G12</f>
        <v>Department is remerchandising glassware and china. Display shelves are also being reset. Points awarded</v>
      </c>
      <c r="L518" s="86" t="str">
        <f>IF(AND(K518=F518, K518=D518, K518=C518), "", "x")</f>
        <v>x</v>
      </c>
      <c r="M518" s="177"/>
      <c r="N518" s="177"/>
      <c r="O518" s="177"/>
      <c r="P518" s="177"/>
      <c r="Q518" s="177"/>
      <c r="R518" s="177"/>
      <c r="S518" s="177"/>
      <c r="T518" s="177"/>
      <c r="U518" s="177"/>
      <c r="V518" s="177"/>
      <c r="W518" s="177"/>
      <c r="X518" s="177"/>
      <c r="Y518" s="177"/>
      <c r="Z518" s="177"/>
      <c r="AA518" s="177"/>
      <c r="AB518" s="177"/>
      <c r="AC518" s="177"/>
      <c r="AD518" s="177"/>
      <c r="AE518" s="177"/>
      <c r="AF518" s="177"/>
      <c r="AG518" s="177"/>
      <c r="AH518" s="177"/>
      <c r="AI518" s="177"/>
      <c r="AJ518" s="177"/>
      <c r="AK518" s="177"/>
      <c r="AL518" s="177"/>
      <c r="AM518" s="177"/>
      <c r="AN518" s="177"/>
      <c r="AO518" s="177"/>
      <c r="AP518" s="177"/>
      <c r="AQ518" s="177"/>
      <c r="AR518" s="177"/>
      <c r="AS518" s="177"/>
      <c r="AT518" s="177"/>
      <c r="AU518" s="177"/>
      <c r="AV518" s="177"/>
      <c r="AW518" s="177"/>
      <c r="AX518" s="177"/>
      <c r="AY518" s="177"/>
      <c r="AZ518" s="87"/>
      <c r="BA518" s="87"/>
      <c r="BB518" s="87"/>
      <c r="BC518" s="87"/>
      <c r="BD518" s="87"/>
    </row>
    <row r="519" spans="1:64" customHeight="1" ht="12.75" hidden="true">
      <c r="A519" s="238"/>
      <c r="B519" s="238"/>
      <c r="C519" s="238" t="b">
        <f>IF(D519&gt;D518,D519,FALSE)</f>
        <v/>
      </c>
      <c r="D519" s="238">
        <f>D518+E519</f>
        <v>38</v>
      </c>
      <c r="E519" s="238">
        <f>IF(H519="X",1,0)</f>
        <v>0</v>
      </c>
      <c r="F519" s="88">
        <v>3</v>
      </c>
      <c r="G519" s="88">
        <f>SMALLWARES!C43</f>
        <v>30</v>
      </c>
      <c r="H519" s="88">
        <f>SMALLWARES!D43</f>
        <v/>
      </c>
      <c r="I519" s="91" t="s">
        <v>30</v>
      </c>
      <c r="J519" s="760" t="str">
        <f>SMALLWARES!F27</f>
        <v>NO/LOW STOCKS (review previous 2 weeks)</v>
      </c>
      <c r="K519" s="88">
        <f>SMALLWARES!G27</f>
        <v/>
      </c>
      <c r="L519" s="86" t="str">
        <f>IF(AND(K519=F519, K519=D519, K519=C519), "", "x")</f>
        <v>x</v>
      </c>
      <c r="M519" s="177"/>
      <c r="N519" s="177"/>
      <c r="O519" s="177"/>
      <c r="P519" s="177"/>
      <c r="Q519" s="177"/>
      <c r="R519" s="177"/>
      <c r="S519" s="177"/>
      <c r="T519" s="177"/>
      <c r="U519" s="177"/>
      <c r="V519" s="177"/>
      <c r="W519" s="177"/>
      <c r="X519" s="177"/>
      <c r="Y519" s="177"/>
      <c r="Z519" s="177"/>
      <c r="AA519" s="177"/>
      <c r="AB519" s="177"/>
      <c r="AC519" s="177"/>
      <c r="AD519" s="177"/>
      <c r="AE519" s="177"/>
      <c r="AF519" s="177"/>
      <c r="AG519" s="177"/>
      <c r="AH519" s="177"/>
      <c r="AI519" s="177"/>
      <c r="AJ519" s="177"/>
      <c r="AK519" s="177"/>
      <c r="AL519" s="177"/>
      <c r="AM519" s="177"/>
      <c r="AN519" s="177"/>
      <c r="AO519" s="177"/>
      <c r="AP519" s="177"/>
      <c r="AQ519" s="177"/>
      <c r="AR519" s="177"/>
      <c r="AS519" s="177"/>
      <c r="AT519" s="177"/>
      <c r="AU519" s="177"/>
      <c r="AV519" s="177"/>
      <c r="AW519" s="177"/>
      <c r="AX519" s="177"/>
      <c r="AY519" s="177"/>
      <c r="AZ519" s="87"/>
      <c r="BA519" s="87"/>
      <c r="BB519" s="87"/>
      <c r="BC519" s="87"/>
      <c r="BD519" s="87"/>
    </row>
    <row r="520" spans="1:64" customHeight="1" ht="12.75" hidden="true">
      <c r="A520" s="238"/>
      <c r="B520" s="238"/>
      <c r="C520" s="238" t="b">
        <f>IF(D520&gt;D519,D520,FALSE)</f>
        <v/>
      </c>
      <c r="D520" s="238">
        <f>D519+E520</f>
        <v>38</v>
      </c>
      <c r="E520" s="238">
        <f>IF(H520="X",1,0)</f>
        <v>0</v>
      </c>
      <c r="F520" s="88">
        <v>4</v>
      </c>
      <c r="G520" s="88">
        <f>SMALLWARES!C48</f>
        <v>15</v>
      </c>
      <c r="H520" s="88">
        <f>SMALLWARES!D48</f>
        <v/>
      </c>
      <c r="I520" s="91" t="s">
        <v>30</v>
      </c>
      <c r="J520" s="760" t="str">
        <f>SMALLWARES!F44</f>
        <v>PRODUCT NOT BINNED REPORT</v>
      </c>
      <c r="K520" s="88">
        <f>SMALLWARES!G44</f>
        <v/>
      </c>
      <c r="L520" s="86" t="str">
        <f>IF(AND(K520=F520, K520=D520, K520=C520), "", "x")</f>
        <v>x</v>
      </c>
      <c r="M520" s="177"/>
      <c r="N520" s="177"/>
      <c r="O520" s="177"/>
      <c r="P520" s="177"/>
      <c r="Q520" s="177"/>
      <c r="R520" s="177"/>
      <c r="S520" s="177"/>
      <c r="T520" s="177"/>
      <c r="U520" s="177"/>
      <c r="V520" s="177"/>
      <c r="W520" s="177"/>
      <c r="X520" s="177"/>
      <c r="Y520" s="177"/>
      <c r="Z520" s="177"/>
      <c r="AA520" s="177"/>
      <c r="AB520" s="177"/>
      <c r="AC520" s="177"/>
      <c r="AD520" s="177"/>
      <c r="AE520" s="177"/>
      <c r="AF520" s="177"/>
      <c r="AG520" s="177"/>
      <c r="AH520" s="177"/>
      <c r="AI520" s="177"/>
      <c r="AJ520" s="177"/>
      <c r="AK520" s="177"/>
      <c r="AL520" s="177"/>
      <c r="AM520" s="177"/>
      <c r="AN520" s="177"/>
      <c r="AO520" s="177"/>
      <c r="AP520" s="177"/>
      <c r="AQ520" s="177"/>
      <c r="AR520" s="177"/>
      <c r="AS520" s="177"/>
      <c r="AT520" s="177"/>
      <c r="AU520" s="177"/>
      <c r="AV520" s="177"/>
      <c r="AW520" s="177"/>
      <c r="AX520" s="177"/>
      <c r="AY520" s="177"/>
      <c r="AZ520" s="87"/>
      <c r="BA520" s="87"/>
      <c r="BB520" s="87"/>
      <c r="BC520" s="87"/>
      <c r="BD520" s="87"/>
    </row>
    <row r="521" spans="1:64" customHeight="1" ht="12.75" hidden="true">
      <c r="A521" s="238"/>
      <c r="B521" s="238"/>
      <c r="C521" s="238" t="b">
        <f>IF(D521&gt;D520,D521,FALSE)</f>
        <v/>
      </c>
      <c r="D521" s="238">
        <f>D520+E521</f>
        <v>38</v>
      </c>
      <c r="E521" s="238">
        <f>IF(H521="X",1,0)</f>
        <v>0</v>
      </c>
      <c r="F521" s="88">
        <v>5</v>
      </c>
      <c r="G521" s="88">
        <f>SMALLWARES!C57</f>
        <v>6</v>
      </c>
      <c r="H521" s="88">
        <f>SMALLWARES!D57</f>
        <v/>
      </c>
      <c r="I521" s="91" t="s">
        <v>30</v>
      </c>
      <c r="J521" s="760" t="str">
        <f>SMALLWARES!F49</f>
        <v>CYCLE COUNTS (review previous 2 weeks)</v>
      </c>
      <c r="K521" s="88">
        <f>SMALLWARES!G49</f>
        <v/>
      </c>
      <c r="L521" s="86" t="str">
        <f>IF(AND(K521=F521, K521=D521, K521=C521), "", "x")</f>
        <v>x</v>
      </c>
      <c r="M521" s="177"/>
      <c r="N521" s="177"/>
      <c r="O521" s="177"/>
      <c r="P521" s="177"/>
      <c r="Q521" s="177"/>
      <c r="R521" s="177"/>
      <c r="S521" s="177"/>
      <c r="T521" s="177"/>
      <c r="U521" s="177"/>
      <c r="V521" s="177"/>
      <c r="W521" s="177"/>
      <c r="X521" s="177"/>
      <c r="Y521" s="177"/>
      <c r="Z521" s="177"/>
      <c r="AA521" s="177"/>
      <c r="AB521" s="177"/>
      <c r="AC521" s="177"/>
      <c r="AD521" s="177"/>
      <c r="AE521" s="177"/>
      <c r="AF521" s="177"/>
      <c r="AG521" s="177"/>
      <c r="AH521" s="177"/>
      <c r="AI521" s="177"/>
      <c r="AJ521" s="177"/>
      <c r="AK521" s="177"/>
      <c r="AL521" s="177"/>
      <c r="AM521" s="177"/>
      <c r="AN521" s="177"/>
      <c r="AO521" s="177"/>
      <c r="AP521" s="177"/>
      <c r="AQ521" s="177"/>
      <c r="AR521" s="177"/>
      <c r="AS521" s="177"/>
      <c r="AT521" s="177"/>
      <c r="AU521" s="177"/>
      <c r="AV521" s="177"/>
      <c r="AW521" s="177"/>
      <c r="AX521" s="177"/>
      <c r="AY521" s="177"/>
      <c r="AZ521" s="87"/>
      <c r="BA521" s="87"/>
      <c r="BB521" s="87"/>
      <c r="BC521" s="87"/>
      <c r="BD521" s="87"/>
    </row>
    <row r="522" spans="1:64" customHeight="1" ht="12.75" hidden="true">
      <c r="A522" s="238"/>
      <c r="B522" s="238"/>
      <c r="C522" s="238" t="b">
        <f>IF(D522&gt;D521,D522,FALSE)</f>
        <v/>
      </c>
      <c r="D522" s="238">
        <f>D521+E522</f>
        <v>38</v>
      </c>
      <c r="E522" s="238">
        <f>IF(H522="X",1,0)</f>
        <v>0</v>
      </c>
      <c r="F522" s="88">
        <v>6</v>
      </c>
      <c r="G522" s="89">
        <f>SMALLWARES!C72</f>
        <v>15</v>
      </c>
      <c r="H522" s="89">
        <f>SMALLWARES!D72</f>
        <v/>
      </c>
      <c r="I522" s="91" t="s">
        <v>30</v>
      </c>
      <c r="J522" s="761" t="str">
        <f>SMALLWARES!F60</f>
        <v>PRODUCT NOT SOLD REPORTS (review previous 2 months)</v>
      </c>
      <c r="K522" s="240">
        <f>SMALLWARES!G60</f>
        <v/>
      </c>
      <c r="L522" s="86" t="str">
        <f>IF(AND(K522=F522, K522=D522, K522=C522), "", "x")</f>
        <v>x</v>
      </c>
      <c r="M522" s="177"/>
      <c r="N522" s="177"/>
      <c r="O522" s="177"/>
      <c r="P522" s="177"/>
      <c r="Q522" s="177"/>
      <c r="R522" s="177"/>
      <c r="S522" s="177"/>
      <c r="T522" s="177"/>
      <c r="U522" s="177"/>
      <c r="V522" s="177"/>
      <c r="W522" s="177"/>
      <c r="X522" s="177"/>
      <c r="Y522" s="177"/>
      <c r="Z522" s="177"/>
      <c r="AA522" s="177"/>
      <c r="AB522" s="177"/>
      <c r="AC522" s="177"/>
      <c r="AD522" s="177"/>
      <c r="AE522" s="177"/>
      <c r="AF522" s="177"/>
      <c r="AG522" s="177"/>
      <c r="AH522" s="177"/>
      <c r="AI522" s="177"/>
      <c r="AJ522" s="177"/>
      <c r="AK522" s="177"/>
      <c r="AL522" s="177"/>
      <c r="AM522" s="177"/>
      <c r="AN522" s="177"/>
      <c r="AO522" s="177"/>
      <c r="AP522" s="177"/>
      <c r="AQ522" s="177"/>
      <c r="AR522" s="177"/>
      <c r="AS522" s="177"/>
      <c r="AT522" s="177"/>
      <c r="AU522" s="177"/>
      <c r="AV522" s="177"/>
      <c r="AW522" s="177"/>
      <c r="AX522" s="177"/>
      <c r="AY522" s="177"/>
      <c r="AZ522" s="87"/>
      <c r="BA522" s="87"/>
      <c r="BB522" s="87"/>
      <c r="BC522" s="87"/>
      <c r="BD522" s="87"/>
    </row>
    <row r="523" spans="1:64" customHeight="1" ht="12.75" hidden="true">
      <c r="A523" s="238"/>
      <c r="B523" s="238"/>
      <c r="C523" s="238" t="b">
        <f>IF(D523&gt;D522,D523,FALSE)</f>
        <v/>
      </c>
      <c r="D523" s="238">
        <f>D522+E523</f>
        <v>38</v>
      </c>
      <c r="E523" s="238">
        <f>IF(H523="X",1,0)</f>
        <v>0</v>
      </c>
      <c r="F523" s="88">
        <v>7</v>
      </c>
      <c r="G523" s="89">
        <f>SMALLWARES!C77</f>
        <v>15</v>
      </c>
      <c r="H523" s="89">
        <f>SMALLWARES!D77</f>
        <v/>
      </c>
      <c r="I523" s="91" t="s">
        <v>30</v>
      </c>
      <c r="J523" s="761" t="str">
        <f>SMALLWARES!F73</f>
        <v>DAMAGES (review previous 2 weeks)</v>
      </c>
      <c r="K523" s="240">
        <f>SMALLWARES!G73</f>
        <v/>
      </c>
      <c r="L523" s="86" t="str">
        <f>IF(AND(K523=F523, K523=D523, K523=C523), "", "x")</f>
        <v>x</v>
      </c>
      <c r="M523" s="177"/>
      <c r="N523" s="177"/>
      <c r="O523" s="177"/>
      <c r="P523" s="177"/>
      <c r="Q523" s="177"/>
      <c r="R523" s="177"/>
      <c r="S523" s="177"/>
      <c r="T523" s="177"/>
      <c r="U523" s="177"/>
      <c r="V523" s="177"/>
      <c r="W523" s="177"/>
      <c r="X523" s="177"/>
      <c r="Y523" s="177"/>
      <c r="Z523" s="177"/>
      <c r="AA523" s="177"/>
      <c r="AB523" s="177"/>
      <c r="AC523" s="177"/>
      <c r="AD523" s="177"/>
      <c r="AE523" s="177"/>
      <c r="AF523" s="177"/>
      <c r="AG523" s="177"/>
      <c r="AH523" s="177"/>
      <c r="AI523" s="177"/>
      <c r="AJ523" s="177"/>
      <c r="AK523" s="177"/>
      <c r="AL523" s="177"/>
      <c r="AM523" s="177"/>
      <c r="AN523" s="177"/>
      <c r="AO523" s="177"/>
      <c r="AP523" s="177"/>
      <c r="AQ523" s="177"/>
      <c r="AR523" s="177"/>
      <c r="AS523" s="177"/>
      <c r="AT523" s="177"/>
      <c r="AU523" s="177"/>
      <c r="AV523" s="177"/>
      <c r="AW523" s="177"/>
      <c r="AX523" s="177"/>
      <c r="AY523" s="177"/>
      <c r="AZ523" s="87"/>
      <c r="BA523" s="87"/>
      <c r="BB523" s="87"/>
      <c r="BC523" s="87"/>
      <c r="BD523" s="87"/>
    </row>
    <row r="524" spans="1:64" customHeight="1" ht="12.75" hidden="true">
      <c r="A524" s="238"/>
      <c r="B524" s="238"/>
      <c r="C524" s="238" t="b">
        <f>IF(D524&gt;D523,D524,FALSE)</f>
        <v/>
      </c>
      <c r="D524" s="238">
        <f>D523+E524</f>
        <v>38</v>
      </c>
      <c r="E524" s="238">
        <f>IF(H524="X",1,0)</f>
        <v>0</v>
      </c>
      <c r="F524" s="88">
        <v>8</v>
      </c>
      <c r="G524" s="89">
        <f>SMALLWARES!C88</f>
        <v>4</v>
      </c>
      <c r="H524" s="89">
        <f>SMALLWARES!D88</f>
        <v/>
      </c>
      <c r="I524" s="91" t="s">
        <v>30</v>
      </c>
      <c r="J524" s="761" t="str">
        <f>SMALLWARES!F78</f>
        <v>SPECIAL ORDER FILES</v>
      </c>
      <c r="K524" s="240">
        <f>SMALLWARES!G78</f>
        <v/>
      </c>
      <c r="L524" s="86" t="str">
        <f>IF(AND(K524=F524, K524=D524, K524=C524), "", "x")</f>
        <v>x</v>
      </c>
      <c r="M524" s="177"/>
      <c r="N524" s="177"/>
      <c r="O524" s="177"/>
      <c r="P524" s="177"/>
      <c r="Q524" s="177"/>
      <c r="R524" s="177"/>
      <c r="S524" s="177"/>
      <c r="T524" s="177"/>
      <c r="U524" s="177"/>
      <c r="V524" s="177"/>
      <c r="W524" s="177"/>
      <c r="X524" s="177"/>
      <c r="Y524" s="177"/>
      <c r="Z524" s="177"/>
      <c r="AA524" s="177"/>
      <c r="AB524" s="177"/>
      <c r="AC524" s="177"/>
      <c r="AD524" s="177"/>
      <c r="AE524" s="177"/>
      <c r="AF524" s="177"/>
      <c r="AG524" s="177"/>
      <c r="AH524" s="177"/>
      <c r="AI524" s="177"/>
      <c r="AJ524" s="177"/>
      <c r="AK524" s="177"/>
      <c r="AL524" s="177"/>
      <c r="AM524" s="177"/>
      <c r="AN524" s="177"/>
      <c r="AO524" s="177"/>
      <c r="AP524" s="177"/>
      <c r="AQ524" s="177"/>
      <c r="AR524" s="177"/>
      <c r="AS524" s="177"/>
      <c r="AT524" s="177"/>
      <c r="AU524" s="177"/>
      <c r="AV524" s="177"/>
      <c r="AW524" s="177"/>
      <c r="AX524" s="177"/>
      <c r="AY524" s="177"/>
      <c r="AZ524" s="87"/>
      <c r="BA524" s="87"/>
      <c r="BB524" s="87"/>
      <c r="BC524" s="87"/>
      <c r="BD524" s="87"/>
    </row>
    <row r="525" spans="1:64" customHeight="1" ht="12.75" hidden="true">
      <c r="A525" s="238"/>
      <c r="B525" s="238"/>
      <c r="C525" s="238" t="b">
        <f>IF(D525&gt;D524,D525,FALSE)</f>
        <v/>
      </c>
      <c r="D525" s="238">
        <f>D524+E525</f>
        <v>38</v>
      </c>
      <c r="E525" s="238">
        <f>IF(H525="X",1,0)</f>
        <v>0</v>
      </c>
      <c r="F525" s="88">
        <v>9</v>
      </c>
      <c r="G525" s="89">
        <f>SMALLWARES!C96</f>
        <v>6</v>
      </c>
      <c r="H525" s="89">
        <f>SMALLWARES!D96</f>
        <v/>
      </c>
      <c r="I525" s="91" t="s">
        <v>30</v>
      </c>
      <c r="J525" s="761" t="str">
        <f>SMALLWARES!F89</f>
        <v>SPECIAL ORDER REVIEW (using open PO report verify 5 open special orders)</v>
      </c>
      <c r="K525" s="240">
        <f>SMALLWARES!G89</f>
        <v/>
      </c>
      <c r="L525" s="86" t="str">
        <f>IF(AND(K525=F525, K525=D525, K525=C525), "", "x")</f>
        <v>x</v>
      </c>
      <c r="M525" s="177"/>
      <c r="N525" s="177"/>
      <c r="O525" s="177"/>
      <c r="P525" s="177"/>
      <c r="Q525" s="177"/>
      <c r="R525" s="177"/>
      <c r="S525" s="177" t="s">
        <v>21</v>
      </c>
      <c r="T525" s="177"/>
      <c r="U525" s="177"/>
      <c r="V525" s="177"/>
      <c r="W525" s="177"/>
      <c r="X525" s="177"/>
      <c r="Y525" s="177"/>
      <c r="Z525" s="177"/>
      <c r="AA525" s="177"/>
      <c r="AB525" s="177"/>
      <c r="AC525" s="177"/>
      <c r="AD525" s="177"/>
      <c r="AE525" s="177"/>
      <c r="AF525" s="177"/>
      <c r="AG525" s="177"/>
      <c r="AH525" s="177"/>
      <c r="AI525" s="177"/>
      <c r="AJ525" s="177"/>
      <c r="AK525" s="177"/>
      <c r="AL525" s="177"/>
      <c r="AM525" s="177"/>
      <c r="AN525" s="177"/>
      <c r="AO525" s="177"/>
      <c r="AP525" s="177"/>
      <c r="AQ525" s="177"/>
      <c r="AR525" s="177"/>
      <c r="AS525" s="177"/>
      <c r="AT525" s="177"/>
      <c r="AU525" s="177"/>
      <c r="AV525" s="177"/>
      <c r="AW525" s="177"/>
      <c r="AX525" s="177"/>
      <c r="AY525" s="177"/>
      <c r="AZ525" s="87"/>
      <c r="BA525" s="87"/>
      <c r="BB525" s="87"/>
      <c r="BC525" s="87"/>
      <c r="BD525" s="87"/>
    </row>
    <row r="526" spans="1:64" customHeight="1" ht="12.75" hidden="true">
      <c r="A526" s="238"/>
      <c r="B526" s="238"/>
      <c r="C526" s="238" t="b">
        <f>IF(D526&gt;D525,D526,FALSE)</f>
        <v/>
      </c>
      <c r="D526" s="238">
        <f>D525+E526</f>
        <v>38</v>
      </c>
      <c r="E526" s="238">
        <f>IF(H526="X",1,0)</f>
        <v>0</v>
      </c>
      <c r="F526" s="88">
        <v>10</v>
      </c>
      <c r="G526" s="89">
        <f>SMALLWARES!C106</f>
        <v>8</v>
      </c>
      <c r="H526" s="89">
        <f>SMALLWARES!D106</f>
        <v/>
      </c>
      <c r="I526" s="91" t="s">
        <v>30</v>
      </c>
      <c r="J526" s="761" t="str">
        <f>SMALLWARES!F97</f>
        <v>SPECIAL ORDER DEPOSITS/FREIGHT CHARGES</v>
      </c>
      <c r="K526" s="240">
        <f>SMALLWARES!G97</f>
        <v/>
      </c>
      <c r="L526" s="86" t="str">
        <f>IF(AND(K526=F526, K526=D526, K526=C526), "", "x")</f>
        <v>x</v>
      </c>
      <c r="M526" s="177"/>
      <c r="N526" s="177"/>
      <c r="O526" s="177"/>
      <c r="P526" s="177"/>
      <c r="Q526" s="177"/>
      <c r="R526" s="177"/>
      <c r="S526" s="177"/>
      <c r="T526" s="177"/>
      <c r="U526" s="177"/>
      <c r="V526" s="177"/>
      <c r="W526" s="177"/>
      <c r="X526" s="177"/>
      <c r="Y526" s="177"/>
      <c r="Z526" s="177"/>
      <c r="AA526" s="177"/>
      <c r="AB526" s="177"/>
      <c r="AC526" s="177"/>
      <c r="AD526" s="177"/>
      <c r="AE526" s="177"/>
      <c r="AF526" s="177"/>
      <c r="AG526" s="177"/>
      <c r="AH526" s="177"/>
      <c r="AI526" s="177"/>
      <c r="AJ526" s="177"/>
      <c r="AK526" s="177"/>
      <c r="AL526" s="177"/>
      <c r="AM526" s="177"/>
      <c r="AN526" s="177"/>
      <c r="AO526" s="177"/>
      <c r="AP526" s="177"/>
      <c r="AQ526" s="177"/>
      <c r="AR526" s="177"/>
      <c r="AS526" s="177"/>
      <c r="AT526" s="177"/>
      <c r="AU526" s="177"/>
      <c r="AV526" s="177"/>
      <c r="AW526" s="177"/>
      <c r="AX526" s="177"/>
      <c r="AY526" s="177"/>
      <c r="AZ526" s="87"/>
      <c r="BA526" s="87"/>
      <c r="BB526" s="87"/>
      <c r="BC526" s="87"/>
      <c r="BD526" s="87"/>
    </row>
    <row r="527" spans="1:64" customHeight="1" ht="12.75" hidden="true">
      <c r="A527" s="238"/>
      <c r="B527" s="238"/>
      <c r="C527" s="238" t="b">
        <f>IF(D527&gt;D526,D527,FALSE)</f>
        <v/>
      </c>
      <c r="D527" s="238">
        <f>D526+E527</f>
        <v>38</v>
      </c>
      <c r="E527" s="238">
        <f>IF(H527="X",1,0)</f>
        <v>0</v>
      </c>
      <c r="F527" s="88">
        <v>11</v>
      </c>
      <c r="G527" s="89">
        <f>SMALLWARES!C117</f>
        <v>20</v>
      </c>
      <c r="H527" s="89">
        <f>SMALLWARES!D117</f>
        <v/>
      </c>
      <c r="I527" s="91" t="s">
        <v>30</v>
      </c>
      <c r="J527" s="761" t="str">
        <f>SMALLWARES!F107</f>
        <v>DROP SHIPMENT FOLDER</v>
      </c>
      <c r="K527" s="240">
        <f>SMALLWARES!G107</f>
        <v/>
      </c>
      <c r="L527" s="86" t="str">
        <f>IF(AND(K527=F527, K527=D527, K527=C527), "", "x")</f>
        <v>x</v>
      </c>
      <c r="M527" s="177"/>
      <c r="N527" s="177"/>
      <c r="O527" s="177"/>
      <c r="P527" s="177"/>
      <c r="Q527" s="177"/>
      <c r="R527" s="177"/>
      <c r="S527" s="177"/>
      <c r="T527" s="177"/>
      <c r="U527" s="177"/>
      <c r="V527" s="177"/>
      <c r="W527" s="177"/>
      <c r="X527" s="177"/>
      <c r="Y527" s="177"/>
      <c r="Z527" s="177"/>
      <c r="AA527" s="177"/>
      <c r="AB527" s="177"/>
      <c r="AC527" s="177"/>
      <c r="AD527" s="177"/>
      <c r="AE527" s="177"/>
      <c r="AF527" s="177"/>
      <c r="AG527" s="177"/>
      <c r="AH527" s="177"/>
      <c r="AI527" s="177"/>
      <c r="AJ527" s="177"/>
      <c r="AK527" s="177"/>
      <c r="AL527" s="177"/>
      <c r="AM527" s="177"/>
      <c r="AN527" s="177"/>
      <c r="AO527" s="177"/>
      <c r="AP527" s="177"/>
      <c r="AQ527" s="177"/>
      <c r="AR527" s="177"/>
      <c r="AS527" s="177"/>
      <c r="AT527" s="177"/>
      <c r="AU527" s="177"/>
      <c r="AV527" s="177"/>
      <c r="AW527" s="177"/>
      <c r="AX527" s="177"/>
      <c r="AY527" s="177"/>
      <c r="AZ527" s="87"/>
      <c r="BA527" s="87"/>
      <c r="BB527" s="87"/>
      <c r="BC527" s="87"/>
      <c r="BD527" s="87"/>
    </row>
    <row r="528" spans="1:64" customHeight="1" ht="12.75" hidden="true">
      <c r="A528" s="238"/>
      <c r="B528" s="238"/>
      <c r="C528" s="238" t="b">
        <f>IF(D528&gt;D527,D528,FALSE)</f>
        <v/>
      </c>
      <c r="D528" s="238">
        <f>D527+E528</f>
        <v>38</v>
      </c>
      <c r="E528" s="238">
        <f>IF(H528="X",1,0)</f>
        <v>0</v>
      </c>
      <c r="F528" s="88">
        <v>12</v>
      </c>
      <c r="G528" s="89">
        <f>SMALLWARES!C132</f>
        <v>20</v>
      </c>
      <c r="H528" s="89">
        <f>SMALLWARES!D132</f>
        <v/>
      </c>
      <c r="I528" s="91" t="s">
        <v>30</v>
      </c>
      <c r="J528" s="761" t="str">
        <f>SMALLWARES!F122</f>
        <v>SPECIAL ORDER STOCK REVIEW</v>
      </c>
      <c r="K528" s="240">
        <f>SMALLWARES!G122</f>
        <v/>
      </c>
      <c r="L528" s="86" t="str">
        <f>IF(AND(K528=F528, K528=D528, K528=C528), "", "x")</f>
        <v>x</v>
      </c>
      <c r="M528" s="177"/>
      <c r="N528" s="177"/>
      <c r="O528" s="177"/>
      <c r="P528" s="177"/>
      <c r="Q528" s="177"/>
      <c r="R528" s="177"/>
      <c r="S528" s="177"/>
      <c r="T528" s="177"/>
      <c r="U528" s="177"/>
      <c r="V528" s="177"/>
      <c r="W528" s="177"/>
      <c r="X528" s="177"/>
      <c r="Y528" s="177"/>
      <c r="Z528" s="177"/>
      <c r="AA528" s="177"/>
      <c r="AB528" s="177"/>
      <c r="AC528" s="177"/>
      <c r="AD528" s="177"/>
      <c r="AE528" s="177"/>
      <c r="AF528" s="177"/>
      <c r="AG528" s="177"/>
      <c r="AH528" s="177"/>
      <c r="AI528" s="177"/>
      <c r="AJ528" s="177"/>
      <c r="AK528" s="177"/>
      <c r="AL528" s="177"/>
      <c r="AM528" s="177"/>
      <c r="AN528" s="177"/>
      <c r="AO528" s="177"/>
      <c r="AP528" s="177"/>
      <c r="AQ528" s="177"/>
      <c r="AR528" s="177"/>
      <c r="AS528" s="177"/>
      <c r="AT528" s="177"/>
      <c r="AU528" s="177"/>
      <c r="AV528" s="177"/>
      <c r="AW528" s="177"/>
      <c r="AX528" s="177"/>
      <c r="AY528" s="177"/>
      <c r="AZ528" s="87"/>
      <c r="BA528" s="87"/>
      <c r="BB528" s="87"/>
      <c r="BC528" s="87"/>
      <c r="BD528" s="87"/>
    </row>
    <row r="529" spans="1:64" customHeight="1" ht="12.75" hidden="true">
      <c r="A529" s="238"/>
      <c r="B529" s="238"/>
      <c r="C529" s="238" t="b">
        <f>IF(D529&gt;D528,D529,FALSE)</f>
        <v/>
      </c>
      <c r="D529" s="238">
        <f>D528+E529</f>
        <v>38</v>
      </c>
      <c r="E529" s="238">
        <f>IF(H529="X",1,0)</f>
        <v>0</v>
      </c>
      <c r="F529" s="88">
        <v>13</v>
      </c>
      <c r="G529" s="89">
        <f>SMALLWARES!C139</f>
        <v>20</v>
      </c>
      <c r="H529" s="89">
        <f>SMALLWARES!D139</f>
        <v/>
      </c>
      <c r="I529" s="91" t="s">
        <v>30</v>
      </c>
      <c r="J529" s="761" t="str">
        <f>SMALLWARES!F133</f>
        <v>DIRECT/UPS/FEDEX DELIVERIES</v>
      </c>
      <c r="K529" s="240">
        <f>SMALLWARES!G133</f>
        <v/>
      </c>
      <c r="L529" s="86" t="str">
        <f>IF(AND(K529=F529, K529=D529, K529=C529), "", "x")</f>
        <v>x</v>
      </c>
      <c r="M529" s="177"/>
      <c r="N529" s="177"/>
      <c r="O529" s="177"/>
      <c r="P529" s="177"/>
      <c r="Q529" s="177"/>
      <c r="R529" s="177"/>
      <c r="S529" s="177"/>
      <c r="T529" s="177"/>
      <c r="U529" s="177"/>
      <c r="V529" s="177"/>
      <c r="W529" s="177"/>
      <c r="X529" s="177"/>
      <c r="Y529" s="177"/>
      <c r="Z529" s="177"/>
      <c r="AA529" s="177"/>
      <c r="AB529" s="177"/>
      <c r="AC529" s="177"/>
      <c r="AD529" s="177"/>
      <c r="AE529" s="177"/>
      <c r="AF529" s="177"/>
      <c r="AG529" s="177"/>
      <c r="AH529" s="177"/>
      <c r="AI529" s="177"/>
      <c r="AJ529" s="177"/>
      <c r="AK529" s="177"/>
      <c r="AL529" s="177"/>
      <c r="AM529" s="177"/>
      <c r="AN529" s="177"/>
      <c r="AO529" s="177"/>
      <c r="AP529" s="177"/>
      <c r="AQ529" s="177"/>
      <c r="AR529" s="177"/>
      <c r="AS529" s="177"/>
      <c r="AT529" s="177"/>
      <c r="AU529" s="177"/>
      <c r="AV529" s="177"/>
      <c r="AW529" s="177"/>
      <c r="AX529" s="177"/>
      <c r="AY529" s="177"/>
      <c r="AZ529" s="87"/>
      <c r="BA529" s="87"/>
      <c r="BB529" s="87"/>
      <c r="BC529" s="87"/>
      <c r="BD529" s="87"/>
    </row>
    <row r="530" spans="1:64" customHeight="1" ht="12.75" hidden="true">
      <c r="A530" s="238"/>
      <c r="B530" s="238"/>
      <c r="C530" s="238" t="b">
        <f>IF(D530&gt;D529,D530,FALSE)</f>
        <v/>
      </c>
      <c r="D530" s="238">
        <f>D529+E530</f>
        <v>38</v>
      </c>
      <c r="E530" s="238">
        <f>IF(H530="X",1,0)</f>
        <v>0</v>
      </c>
      <c r="F530" s="88">
        <v>14</v>
      </c>
      <c r="G530" s="89">
        <f>SMALLWARES!C143</f>
        <v>15</v>
      </c>
      <c r="H530" s="89">
        <f>SMALLWARES!D143</f>
        <v/>
      </c>
      <c r="I530" s="91" t="s">
        <v>30</v>
      </c>
      <c r="J530" s="761" t="str">
        <f>SMALLWARES!F140</f>
        <v>BLOCK TAGGING</v>
      </c>
      <c r="K530" s="240">
        <f>SMALLWARES!G140</f>
        <v/>
      </c>
      <c r="L530" s="86" t="str">
        <f>IF(AND(K530=F530, K530=D530, K530=C530), "", "x")</f>
        <v>x</v>
      </c>
      <c r="M530" s="177"/>
      <c r="N530" s="177"/>
      <c r="O530" s="177"/>
      <c r="P530" s="177"/>
      <c r="Q530" s="177"/>
      <c r="R530" s="177"/>
      <c r="S530" s="177"/>
      <c r="T530" s="177"/>
      <c r="U530" s="177"/>
      <c r="V530" s="177"/>
      <c r="W530" s="177"/>
      <c r="X530" s="177"/>
      <c r="Y530" s="177"/>
      <c r="Z530" s="177"/>
      <c r="AA530" s="177"/>
      <c r="AB530" s="177"/>
      <c r="AC530" s="177"/>
      <c r="AD530" s="177"/>
      <c r="AE530" s="177"/>
      <c r="AF530" s="177"/>
      <c r="AG530" s="177"/>
      <c r="AH530" s="177"/>
      <c r="AI530" s="177"/>
      <c r="AJ530" s="177"/>
      <c r="AK530" s="177"/>
      <c r="AL530" s="177"/>
      <c r="AM530" s="177"/>
      <c r="AN530" s="177"/>
      <c r="AO530" s="177"/>
      <c r="AP530" s="177"/>
      <c r="AQ530" s="177"/>
      <c r="AR530" s="177"/>
      <c r="AS530" s="177"/>
      <c r="AT530" s="177"/>
      <c r="AU530" s="177"/>
      <c r="AV530" s="177"/>
      <c r="AW530" s="177"/>
      <c r="AX530" s="177"/>
      <c r="AY530" s="177"/>
      <c r="AZ530" s="87"/>
      <c r="BA530" s="87"/>
      <c r="BB530" s="87"/>
      <c r="BC530" s="87"/>
      <c r="BD530" s="87"/>
    </row>
    <row r="531" spans="1:64" customHeight="1" ht="12.75" hidden="true">
      <c r="A531" s="238"/>
      <c r="B531" s="238"/>
      <c r="C531" s="238" t="b">
        <f>IF(D531&gt;D530,D531,FALSE)</f>
        <v/>
      </c>
      <c r="D531" s="238">
        <f>D530+E531</f>
        <v>38</v>
      </c>
      <c r="E531" s="238">
        <f>IF(H531="X",1,0)</f>
        <v>0</v>
      </c>
      <c r="F531" s="88">
        <v>15</v>
      </c>
      <c r="G531" s="89">
        <f>SMALLWARES!C147</f>
        <v>4</v>
      </c>
      <c r="H531" s="89">
        <f>SMALLWARES!D147</f>
        <v/>
      </c>
      <c r="I531" s="91" t="s">
        <v>30</v>
      </c>
      <c r="J531" s="761" t="str">
        <f>SMALLWARES!F144</f>
        <v>EQUIPMENT SPECIAL ORDERS &gt; $75</v>
      </c>
      <c r="K531" s="240">
        <f>SMALLWARES!G144</f>
        <v/>
      </c>
      <c r="L531" s="86" t="str">
        <f>IF(AND(K531=F531, K531=D531, K531=C531), "", "x")</f>
        <v>x</v>
      </c>
      <c r="M531" s="177"/>
      <c r="N531" s="177"/>
      <c r="O531" s="177"/>
      <c r="P531" s="177"/>
      <c r="Q531" s="177"/>
      <c r="R531" s="177"/>
      <c r="S531" s="177"/>
      <c r="T531" s="177"/>
      <c r="U531" s="177"/>
      <c r="V531" s="177"/>
      <c r="W531" s="177"/>
      <c r="X531" s="177"/>
      <c r="Y531" s="177"/>
      <c r="Z531" s="177"/>
      <c r="AA531" s="177"/>
      <c r="AB531" s="177"/>
      <c r="AC531" s="177"/>
      <c r="AD531" s="177"/>
      <c r="AE531" s="177"/>
      <c r="AF531" s="177"/>
      <c r="AG531" s="177"/>
      <c r="AH531" s="177"/>
      <c r="AI531" s="177"/>
      <c r="AJ531" s="177"/>
      <c r="AK531" s="177"/>
      <c r="AL531" s="177"/>
      <c r="AM531" s="177"/>
      <c r="AN531" s="177"/>
      <c r="AO531" s="177"/>
      <c r="AP531" s="177"/>
      <c r="AQ531" s="177"/>
      <c r="AR531" s="177"/>
      <c r="AS531" s="177"/>
      <c r="AT531" s="177"/>
      <c r="AU531" s="177"/>
      <c r="AV531" s="177"/>
      <c r="AW531" s="177"/>
      <c r="AX531" s="177"/>
      <c r="AY531" s="177"/>
      <c r="AZ531" s="87"/>
      <c r="BA531" s="87"/>
      <c r="BB531" s="87"/>
      <c r="BC531" s="87"/>
      <c r="BD531" s="87"/>
    </row>
    <row r="532" spans="1:64" customHeight="1" ht="12.75" hidden="true">
      <c r="A532" s="238"/>
      <c r="B532" s="238"/>
      <c r="C532" s="238" t="b">
        <f>IF(D532&gt;D531,D532,FALSE)</f>
        <v/>
      </c>
      <c r="D532" s="238">
        <f>D531+E532</f>
        <v>38</v>
      </c>
      <c r="E532" s="238">
        <f>IF(H532="X",1,0)</f>
        <v>0</v>
      </c>
      <c r="F532" s="88">
        <v>16</v>
      </c>
      <c r="G532" s="89">
        <f>SMALLWARES!C152</f>
        <v>20</v>
      </c>
      <c r="H532" s="89">
        <f>SMALLWARES!D152</f>
        <v/>
      </c>
      <c r="I532" s="91" t="s">
        <v>30</v>
      </c>
      <c r="J532" s="761" t="str">
        <f>SMALLWARES!F148</f>
        <v>COMPUTER GENERATED SIGNS</v>
      </c>
      <c r="K532" s="240">
        <f>SMALLWARES!G148</f>
        <v/>
      </c>
      <c r="L532" s="86" t="str">
        <f>IF(AND(K532=F532, K532=D532, K532=C532), "", "x")</f>
        <v>x</v>
      </c>
      <c r="M532" s="177"/>
      <c r="N532" s="177"/>
      <c r="O532" s="177"/>
      <c r="P532" s="177"/>
      <c r="Q532" s="177"/>
      <c r="R532" s="177"/>
      <c r="S532" s="177"/>
      <c r="T532" s="177"/>
      <c r="U532" s="177"/>
      <c r="V532" s="177"/>
      <c r="W532" s="177"/>
      <c r="X532" s="177"/>
      <c r="Y532" s="177"/>
      <c r="Z532" s="177"/>
      <c r="AA532" s="177"/>
      <c r="AB532" s="177"/>
      <c r="AC532" s="177"/>
      <c r="AD532" s="177"/>
      <c r="AE532" s="177"/>
      <c r="AF532" s="177"/>
      <c r="AG532" s="177"/>
      <c r="AH532" s="177"/>
      <c r="AI532" s="177"/>
      <c r="AJ532" s="177"/>
      <c r="AK532" s="177"/>
      <c r="AL532" s="177"/>
      <c r="AM532" s="177"/>
      <c r="AN532" s="177"/>
      <c r="AO532" s="177"/>
      <c r="AP532" s="177"/>
      <c r="AQ532" s="177"/>
      <c r="AR532" s="177"/>
      <c r="AS532" s="177"/>
      <c r="AT532" s="177"/>
      <c r="AU532" s="177"/>
      <c r="AV532" s="177"/>
      <c r="AW532" s="177"/>
      <c r="AX532" s="177"/>
      <c r="AY532" s="177"/>
      <c r="AZ532" s="87"/>
      <c r="BA532" s="87"/>
      <c r="BB532" s="87"/>
      <c r="BC532" s="87"/>
      <c r="BD532" s="87"/>
    </row>
    <row r="533" spans="1:64" customHeight="1" ht="12.75" hidden="true">
      <c r="A533" s="238"/>
      <c r="B533" s="238"/>
      <c r="C533" s="238" t="b">
        <f>IF(D533&gt;D532,D533,FALSE)</f>
        <v/>
      </c>
      <c r="D533" s="238">
        <f>D532+E533</f>
        <v>38</v>
      </c>
      <c r="E533" s="238">
        <f>IF(H533="X",1,0)</f>
        <v>0</v>
      </c>
      <c r="F533" s="88">
        <v>17</v>
      </c>
      <c r="G533" s="89">
        <f>SMALLWARES!C155</f>
        <v>4</v>
      </c>
      <c r="H533" s="89">
        <f>SMALLWARES!D155</f>
        <v/>
      </c>
      <c r="I533" s="91" t="s">
        <v>30</v>
      </c>
      <c r="J533" s="761" t="str">
        <f>SMALLWARES!F153</f>
        <v>ITEMS OVER $1000 REPORT</v>
      </c>
      <c r="K533" s="240">
        <f>SMALLWARES!G153</f>
        <v/>
      </c>
      <c r="L533" s="86" t="str">
        <f>IF(AND(K533=F533, K533=D533, K533=C533), "", "x")</f>
        <v>x</v>
      </c>
      <c r="M533" s="177"/>
      <c r="N533" s="177"/>
      <c r="O533" s="177"/>
      <c r="P533" s="177"/>
      <c r="Q533" s="177"/>
      <c r="R533" s="177"/>
      <c r="S533" s="177"/>
      <c r="T533" s="177"/>
      <c r="U533" s="177"/>
      <c r="V533" s="177"/>
      <c r="W533" s="177"/>
      <c r="X533" s="177"/>
      <c r="Y533" s="177"/>
      <c r="Z533" s="177"/>
      <c r="AA533" s="177"/>
      <c r="AB533" s="177"/>
      <c r="AC533" s="177"/>
      <c r="AD533" s="177"/>
      <c r="AE533" s="177"/>
      <c r="AF533" s="177"/>
      <c r="AG533" s="177"/>
      <c r="AH533" s="177"/>
      <c r="AI533" s="177"/>
      <c r="AJ533" s="177"/>
      <c r="AK533" s="177"/>
      <c r="AL533" s="177"/>
      <c r="AM533" s="177"/>
      <c r="AN533" s="177"/>
      <c r="AO533" s="177"/>
      <c r="AP533" s="177"/>
      <c r="AQ533" s="177"/>
      <c r="AR533" s="177"/>
      <c r="AS533" s="177"/>
      <c r="AT533" s="177"/>
      <c r="AU533" s="177"/>
      <c r="AV533" s="177"/>
      <c r="AW533" s="177"/>
      <c r="AX533" s="177"/>
      <c r="AY533" s="177"/>
      <c r="AZ533" s="87"/>
      <c r="BA533" s="87"/>
      <c r="BB533" s="87"/>
      <c r="BC533" s="87"/>
      <c r="BD533" s="87"/>
    </row>
    <row r="534" spans="1:64" customHeight="1" ht="12.75" hidden="true">
      <c r="A534" s="238"/>
      <c r="B534" s="238"/>
      <c r="C534" s="238">
        <f>IF(D534&gt;D533,D534,FALSE)</f>
        <v>39</v>
      </c>
      <c r="D534" s="238">
        <f>D533+E534</f>
        <v>39</v>
      </c>
      <c r="E534" s="238">
        <f>IF(H534="X",1,0)</f>
        <v>1</v>
      </c>
      <c r="F534" s="88">
        <v>18</v>
      </c>
      <c r="G534" s="89">
        <f>SMALLWARES!C158</f>
        <v>6</v>
      </c>
      <c r="H534" s="89" t="str">
        <f>SMALLWARES!D158</f>
        <v>x</v>
      </c>
      <c r="I534" s="91" t="s">
        <v>30</v>
      </c>
      <c r="J534" s="761" t="str">
        <f>SMALLWARES!F156</f>
        <v>SALES FLYER/METRO RACKS</v>
      </c>
      <c r="K534" s="240" t="str">
        <f>SMALLWARES!G156</f>
        <v>Missing two signs from the flyer</v>
      </c>
      <c r="L534" s="86" t="str">
        <f>IF(AND(K534=F534, K534=D534, K534=C534), "", "x")</f>
        <v>x</v>
      </c>
      <c r="M534" s="177"/>
      <c r="N534" s="177"/>
      <c r="O534" s="177"/>
      <c r="P534" s="177"/>
      <c r="Q534" s="177"/>
      <c r="R534" s="177"/>
      <c r="S534" s="177"/>
      <c r="T534" s="177"/>
      <c r="U534" s="177"/>
      <c r="V534" s="177"/>
      <c r="W534" s="177"/>
      <c r="X534" s="177"/>
      <c r="Y534" s="177"/>
      <c r="Z534" s="177"/>
      <c r="AA534" s="177"/>
      <c r="AB534" s="177"/>
      <c r="AC534" s="177"/>
      <c r="AD534" s="177"/>
      <c r="AE534" s="177"/>
      <c r="AF534" s="177"/>
      <c r="AG534" s="177"/>
      <c r="AH534" s="177"/>
      <c r="AI534" s="177"/>
      <c r="AJ534" s="177"/>
      <c r="AK534" s="177"/>
      <c r="AL534" s="177"/>
      <c r="AM534" s="177"/>
      <c r="AN534" s="177"/>
      <c r="AO534" s="177"/>
      <c r="AP534" s="177"/>
      <c r="AQ534" s="177"/>
      <c r="AR534" s="177"/>
      <c r="AS534" s="177"/>
      <c r="AT534" s="177"/>
      <c r="AU534" s="177"/>
      <c r="AV534" s="177"/>
      <c r="AW534" s="177"/>
      <c r="AX534" s="177"/>
      <c r="AY534" s="177"/>
      <c r="AZ534" s="87"/>
      <c r="BA534" s="87"/>
      <c r="BB534" s="87"/>
      <c r="BC534" s="87"/>
      <c r="BD534" s="87"/>
    </row>
    <row r="535" spans="1:64" customHeight="1" ht="12.75" hidden="true">
      <c r="A535" s="238"/>
      <c r="B535" s="238"/>
      <c r="C535" s="238" t="b">
        <f>IF(D535&gt;D534,D535,FALSE)</f>
        <v/>
      </c>
      <c r="D535" s="238">
        <f>D534+E535</f>
        <v>39</v>
      </c>
      <c r="E535" s="238">
        <f>IF(H535="X",1,0)</f>
        <v>0</v>
      </c>
      <c r="F535" s="88">
        <v>19</v>
      </c>
      <c r="G535" s="89">
        <f>SMALLWARES!C162</f>
        <v>4</v>
      </c>
      <c r="H535" s="89" t="str">
        <f>SMALLWARES!D162</f>
        <v>n</v>
      </c>
      <c r="I535" s="91" t="s">
        <v>30</v>
      </c>
      <c r="J535" s="761" t="str">
        <f>SMALLWARES!F159</f>
        <v>HAND WRITTEN SIGNS (na if no handwritten signs)</v>
      </c>
      <c r="K535" s="240">
        <f>SMALLWARES!G159</f>
        <v/>
      </c>
      <c r="L535" s="86" t="str">
        <f>IF(AND(K535=F535, K535=D535, K535=C535), "", "x")</f>
        <v>x</v>
      </c>
      <c r="M535" s="177"/>
      <c r="N535" s="177"/>
      <c r="O535" s="177"/>
      <c r="P535" s="177"/>
      <c r="Q535" s="177"/>
      <c r="R535" s="177"/>
      <c r="S535" s="177"/>
      <c r="T535" s="177"/>
      <c r="U535" s="177"/>
      <c r="V535" s="177"/>
      <c r="W535" s="177"/>
      <c r="X535" s="177"/>
      <c r="Y535" s="177"/>
      <c r="Z535" s="177"/>
      <c r="AA535" s="177"/>
      <c r="AB535" s="177"/>
      <c r="AC535" s="177"/>
      <c r="AD535" s="177"/>
      <c r="AE535" s="177"/>
      <c r="AF535" s="177"/>
      <c r="AG535" s="177"/>
      <c r="AH535" s="177"/>
      <c r="AI535" s="177"/>
      <c r="AJ535" s="177"/>
      <c r="AK535" s="177"/>
      <c r="AL535" s="177"/>
      <c r="AM535" s="177"/>
      <c r="AN535" s="177"/>
      <c r="AO535" s="177"/>
      <c r="AP535" s="177"/>
      <c r="AQ535" s="177"/>
      <c r="AR535" s="177"/>
      <c r="AS535" s="177"/>
      <c r="AT535" s="177"/>
      <c r="AU535" s="177"/>
      <c r="AV535" s="177"/>
      <c r="AW535" s="177"/>
      <c r="AX535" s="177"/>
      <c r="AY535" s="177"/>
      <c r="AZ535" s="87"/>
      <c r="BA535" s="87"/>
      <c r="BB535" s="87"/>
      <c r="BC535" s="87"/>
      <c r="BD535" s="87"/>
    </row>
    <row r="536" spans="1:64" customHeight="1" ht="12.75" hidden="true">
      <c r="A536" s="238"/>
      <c r="B536" s="238"/>
      <c r="C536" s="238" t="b">
        <f>IF(D536&gt;D535,D536,FALSE)</f>
        <v/>
      </c>
      <c r="D536" s="238">
        <f>D535+E536</f>
        <v>39</v>
      </c>
      <c r="E536" s="238">
        <f>IF(H536="X",1,0)</f>
        <v>0</v>
      </c>
      <c r="F536" s="88">
        <v>20</v>
      </c>
      <c r="G536" s="89">
        <f>SMALLWARES!C168</f>
        <v>20</v>
      </c>
      <c r="H536" s="89">
        <f>SMALLWARES!D168</f>
        <v/>
      </c>
      <c r="I536" s="91" t="s">
        <v>30</v>
      </c>
      <c r="J536" s="761" t="str">
        <f>SMALLWARES!F163</f>
        <v>BLASTER LABELS</v>
      </c>
      <c r="K536" s="240">
        <f>SMALLWARES!G163</f>
        <v/>
      </c>
      <c r="L536" s="86" t="str">
        <f>IF(AND(K536=F536, K536=D536, K536=C536), "", "x")</f>
        <v>x</v>
      </c>
      <c r="M536" s="177"/>
      <c r="N536" s="177"/>
      <c r="O536" s="177"/>
      <c r="P536" s="177"/>
      <c r="Q536" s="177"/>
      <c r="R536" s="177"/>
      <c r="S536" s="177"/>
      <c r="T536" s="177"/>
      <c r="U536" s="177"/>
      <c r="V536" s="177"/>
      <c r="W536" s="177"/>
      <c r="X536" s="177"/>
      <c r="Y536" s="177"/>
      <c r="Z536" s="177"/>
      <c r="AA536" s="177"/>
      <c r="AB536" s="177"/>
      <c r="AC536" s="177"/>
      <c r="AD536" s="177"/>
      <c r="AE536" s="177"/>
      <c r="AF536" s="177"/>
      <c r="AG536" s="177"/>
      <c r="AH536" s="177"/>
      <c r="AI536" s="177"/>
      <c r="AJ536" s="177"/>
      <c r="AK536" s="177"/>
      <c r="AL536" s="177"/>
      <c r="AM536" s="177"/>
      <c r="AN536" s="177"/>
      <c r="AO536" s="177"/>
      <c r="AP536" s="177"/>
      <c r="AQ536" s="177"/>
      <c r="AR536" s="177"/>
      <c r="AS536" s="177"/>
      <c r="AT536" s="177"/>
      <c r="AU536" s="177"/>
      <c r="AV536" s="177"/>
      <c r="AW536" s="177"/>
      <c r="AX536" s="177"/>
      <c r="AY536" s="177"/>
      <c r="AZ536" s="87"/>
      <c r="BA536" s="87"/>
      <c r="BB536" s="87"/>
      <c r="BC536" s="87"/>
      <c r="BD536" s="87"/>
    </row>
    <row r="537" spans="1:64" customHeight="1" ht="12.75" hidden="true">
      <c r="A537" s="238"/>
      <c r="B537" s="238"/>
      <c r="C537" s="238" t="b">
        <f>IF(D537&gt;D536,D537,FALSE)</f>
        <v/>
      </c>
      <c r="D537" s="238">
        <f>D536+E537</f>
        <v>39</v>
      </c>
      <c r="E537" s="238">
        <f>IF(H537="X",1,0)</f>
        <v>0</v>
      </c>
      <c r="F537" s="88">
        <v>21</v>
      </c>
      <c r="G537" s="89">
        <f>SMALLWARES!C171</f>
        <v>4</v>
      </c>
      <c r="H537" s="89">
        <f>SMALLWARES!D171</f>
        <v/>
      </c>
      <c r="I537" s="91" t="s">
        <v>30</v>
      </c>
      <c r="J537" s="761" t="str">
        <f>SMALLWARES!F169</f>
        <v>PRODUCT STORAGE</v>
      </c>
      <c r="K537" s="240">
        <f>SMALLWARES!G169</f>
        <v/>
      </c>
      <c r="L537" s="86" t="str">
        <f>IF(AND(K537=F537, K537=D537, K537=C537), "", "x")</f>
        <v>x</v>
      </c>
      <c r="M537" s="177"/>
      <c r="N537" s="177"/>
      <c r="O537" s="177"/>
      <c r="P537" s="177"/>
      <c r="Q537" s="177"/>
      <c r="R537" s="177"/>
      <c r="S537" s="177"/>
      <c r="T537" s="177"/>
      <c r="U537" s="177"/>
      <c r="V537" s="177"/>
      <c r="W537" s="177"/>
      <c r="X537" s="177"/>
      <c r="Y537" s="177"/>
      <c r="Z537" s="177"/>
      <c r="AA537" s="177"/>
      <c r="AB537" s="177"/>
      <c r="AC537" s="177"/>
      <c r="AD537" s="177"/>
      <c r="AE537" s="177"/>
      <c r="AF537" s="177"/>
      <c r="AG537" s="177"/>
      <c r="AH537" s="177"/>
      <c r="AI537" s="177"/>
      <c r="AJ537" s="177"/>
      <c r="AK537" s="177"/>
      <c r="AL537" s="177"/>
      <c r="AM537" s="177"/>
      <c r="AN537" s="177"/>
      <c r="AO537" s="177"/>
      <c r="AP537" s="177"/>
      <c r="AQ537" s="177"/>
      <c r="AR537" s="177"/>
      <c r="AS537" s="177"/>
      <c r="AT537" s="177"/>
      <c r="AU537" s="177"/>
      <c r="AV537" s="177"/>
      <c r="AW537" s="177"/>
      <c r="AX537" s="177"/>
      <c r="AY537" s="177"/>
      <c r="AZ537" s="87"/>
      <c r="BA537" s="87"/>
      <c r="BB537" s="87"/>
      <c r="BC537" s="87"/>
      <c r="BD537" s="87"/>
    </row>
    <row r="538" spans="1:64" customHeight="1" ht="12.75" hidden="true">
      <c r="A538" s="238"/>
      <c r="B538" s="238"/>
      <c r="C538" s="238" t="b">
        <f>IF(D538&gt;D537,D538,FALSE)</f>
        <v/>
      </c>
      <c r="D538" s="238">
        <f>D537+E538</f>
        <v>39</v>
      </c>
      <c r="E538" s="238">
        <f>IF(H538="X",1,0)</f>
        <v>0</v>
      </c>
      <c r="F538" s="88">
        <v>22</v>
      </c>
      <c r="G538" s="89">
        <f>SMALLWARES!C176</f>
        <v>10</v>
      </c>
      <c r="H538" s="89">
        <f>SMALLWARES!D176</f>
        <v/>
      </c>
      <c r="I538" s="91" t="s">
        <v>30</v>
      </c>
      <c r="J538" s="761" t="str">
        <f>SMALLWARES!F172</f>
        <v>DEPARTMENT CLEANLINESS</v>
      </c>
      <c r="K538" s="240">
        <f>SMALLWARES!G172</f>
        <v/>
      </c>
      <c r="L538" s="86" t="str">
        <f>IF(AND(K538=F538, K538=D538, K538=C538), "", "x")</f>
        <v>x</v>
      </c>
      <c r="M538" s="177"/>
      <c r="N538" s="177"/>
      <c r="O538" s="177"/>
      <c r="P538" s="177"/>
      <c r="Q538" s="177"/>
      <c r="R538" s="177"/>
      <c r="S538" s="177"/>
      <c r="T538" s="177"/>
      <c r="U538" s="177"/>
      <c r="V538" s="177"/>
      <c r="W538" s="177"/>
      <c r="X538" s="177"/>
      <c r="Y538" s="177"/>
      <c r="Z538" s="177"/>
      <c r="AA538" s="177"/>
      <c r="AB538" s="177"/>
      <c r="AC538" s="177"/>
      <c r="AD538" s="177"/>
      <c r="AE538" s="177"/>
      <c r="AF538" s="177"/>
      <c r="AG538" s="177"/>
      <c r="AH538" s="177"/>
      <c r="AI538" s="177"/>
      <c r="AJ538" s="177"/>
      <c r="AK538" s="177"/>
      <c r="AL538" s="177"/>
      <c r="AM538" s="177"/>
      <c r="AN538" s="177"/>
      <c r="AO538" s="177"/>
      <c r="AP538" s="177"/>
      <c r="AQ538" s="177"/>
      <c r="AR538" s="177"/>
      <c r="AS538" s="177"/>
      <c r="AT538" s="177"/>
      <c r="AU538" s="177"/>
      <c r="AV538" s="177"/>
      <c r="AW538" s="177"/>
      <c r="AX538" s="177"/>
      <c r="AY538" s="177"/>
      <c r="AZ538" s="87"/>
      <c r="BA538" s="87"/>
      <c r="BB538" s="87"/>
      <c r="BC538" s="87"/>
      <c r="BD538" s="87"/>
    </row>
    <row r="539" spans="1:64" customHeight="1" ht="12.75" hidden="true">
      <c r="A539" s="238"/>
      <c r="B539" s="238"/>
      <c r="C539" s="238" t="b">
        <f>IF(D539&gt;D538,D539,FALSE)</f>
        <v/>
      </c>
      <c r="D539" s="238">
        <f>D538+E539</f>
        <v>39</v>
      </c>
      <c r="E539" s="238">
        <f>IF(H539="X",1,0)</f>
        <v>0</v>
      </c>
      <c r="F539" s="88">
        <v>23</v>
      </c>
      <c r="G539" s="89">
        <f>SMALLWARES!C188</f>
        <v>6</v>
      </c>
      <c r="H539" s="89">
        <f>SMALLWARES!D188</f>
        <v/>
      </c>
      <c r="I539" s="91" t="s">
        <v>30</v>
      </c>
      <c r="J539" s="761" t="str">
        <f>SMALLWARES!F181</f>
        <v>DEPT 27 DAMAGES</v>
      </c>
      <c r="K539" s="240">
        <f>SMALLWARES!G181</f>
        <v/>
      </c>
      <c r="L539" s="86" t="str">
        <f>IF(AND(K539=F539, K539=D539, K539=C539), "", "x")</f>
        <v>x</v>
      </c>
      <c r="M539" s="177"/>
      <c r="N539" s="177"/>
      <c r="O539" s="177"/>
      <c r="P539" s="177"/>
      <c r="Q539" s="177"/>
      <c r="R539" s="177"/>
      <c r="S539" s="177"/>
      <c r="T539" s="177"/>
      <c r="U539" s="177"/>
      <c r="V539" s="177"/>
      <c r="W539" s="177"/>
      <c r="X539" s="177"/>
      <c r="Y539" s="177"/>
      <c r="Z539" s="177"/>
      <c r="AA539" s="177"/>
      <c r="AB539" s="177"/>
      <c r="AC539" s="177"/>
      <c r="AD539" s="177"/>
      <c r="AE539" s="177"/>
      <c r="AF539" s="177"/>
      <c r="AG539" s="177"/>
      <c r="AH539" s="177"/>
      <c r="AI539" s="177"/>
      <c r="AJ539" s="177"/>
      <c r="AK539" s="177"/>
      <c r="AL539" s="177"/>
      <c r="AM539" s="177"/>
      <c r="AN539" s="177"/>
      <c r="AO539" s="177"/>
      <c r="AP539" s="177"/>
      <c r="AQ539" s="177"/>
      <c r="AR539" s="177"/>
      <c r="AS539" s="177"/>
      <c r="AT539" s="177"/>
      <c r="AU539" s="177"/>
      <c r="AV539" s="177"/>
      <c r="AW539" s="177"/>
      <c r="AX539" s="177"/>
      <c r="AY539" s="177"/>
      <c r="AZ539" s="87"/>
      <c r="BA539" s="87"/>
      <c r="BB539" s="87"/>
      <c r="BC539" s="87"/>
      <c r="BD539" s="87"/>
    </row>
    <row r="540" spans="1:64" customHeight="1" ht="12.75" hidden="true">
      <c r="A540" s="238"/>
      <c r="B540" s="238"/>
      <c r="C540" s="238" t="b">
        <f>IF(D540&gt;D539,D540,FALSE)</f>
        <v/>
      </c>
      <c r="D540" s="238">
        <f>D539+E540</f>
        <v>39</v>
      </c>
      <c r="E540" s="238">
        <f>IF(H540="X",1,0)</f>
        <v>0</v>
      </c>
      <c r="F540" s="88">
        <v>24</v>
      </c>
      <c r="G540" s="89">
        <f>SMALLWARES!C191</f>
        <v>10</v>
      </c>
      <c r="H540" s="89">
        <f>SMALLWARES!D191</f>
        <v/>
      </c>
      <c r="I540" s="91" t="s">
        <v>30</v>
      </c>
      <c r="J540" s="761" t="str">
        <f>SMALLWARES!F189</f>
        <v>NEGATIVE STOCK BY ITEM (review daily &amp; previous week)</v>
      </c>
      <c r="K540" s="240">
        <f>SMALLWARES!G189</f>
        <v/>
      </c>
      <c r="L540" s="86" t="str">
        <f>IF(AND(K540=F540, K540=D540, K540=C540), "", "x")</f>
        <v>x</v>
      </c>
      <c r="M540" s="177"/>
      <c r="N540" s="177"/>
      <c r="O540" s="177"/>
      <c r="P540" s="177"/>
      <c r="Q540" s="177"/>
      <c r="R540" s="177"/>
      <c r="S540" s="177"/>
      <c r="T540" s="177"/>
      <c r="U540" s="177"/>
      <c r="V540" s="177"/>
      <c r="W540" s="177"/>
      <c r="X540" s="177"/>
      <c r="Y540" s="177"/>
      <c r="Z540" s="177"/>
      <c r="AA540" s="177"/>
      <c r="AB540" s="177"/>
      <c r="AC540" s="177"/>
      <c r="AD540" s="177"/>
      <c r="AE540" s="177"/>
      <c r="AF540" s="177"/>
      <c r="AG540" s="177"/>
      <c r="AH540" s="177"/>
      <c r="AI540" s="177"/>
      <c r="AJ540" s="177"/>
      <c r="AK540" s="177"/>
      <c r="AL540" s="177"/>
      <c r="AM540" s="177"/>
      <c r="AN540" s="177"/>
      <c r="AO540" s="177"/>
      <c r="AP540" s="177"/>
      <c r="AQ540" s="177"/>
      <c r="AR540" s="177"/>
      <c r="AS540" s="177"/>
      <c r="AT540" s="177"/>
      <c r="AU540" s="177"/>
      <c r="AV540" s="177"/>
      <c r="AW540" s="177"/>
      <c r="AX540" s="177"/>
      <c r="AY540" s="177"/>
      <c r="AZ540" s="87"/>
      <c r="BA540" s="87"/>
      <c r="BB540" s="87"/>
      <c r="BC540" s="87"/>
      <c r="BD540" s="87"/>
    </row>
    <row r="541" spans="1:64" customHeight="1" ht="12.75" hidden="true">
      <c r="A541" s="238"/>
      <c r="B541" s="238"/>
      <c r="C541" s="238" t="b">
        <f>IF(D541&gt;D540,D541,FALSE)</f>
        <v/>
      </c>
      <c r="D541" s="238">
        <f>D540+E541</f>
        <v>39</v>
      </c>
      <c r="E541" s="238">
        <f>IF(H541="X",1,0)</f>
        <v>0</v>
      </c>
      <c r="F541" s="88">
        <v>25</v>
      </c>
      <c r="G541" s="89">
        <f>SMALLWARES!C194</f>
        <v>10</v>
      </c>
      <c r="H541" s="89">
        <f>SMALLWARES!D194</f>
        <v/>
      </c>
      <c r="I541" s="91" t="s">
        <v>30</v>
      </c>
      <c r="J541" s="761" t="str">
        <f>SMALLWARES!F192</f>
        <v>SAFETY</v>
      </c>
      <c r="K541" s="240">
        <f>SMALLWARES!G192</f>
        <v/>
      </c>
      <c r="L541" s="86" t="str">
        <f>IF(AND(K541=F541, K541=D541, K541=C541), "", "x")</f>
        <v>x</v>
      </c>
      <c r="M541" s="177"/>
      <c r="N541" s="177"/>
      <c r="O541" s="177"/>
      <c r="P541" s="177"/>
      <c r="Q541" s="177"/>
      <c r="R541" s="177"/>
      <c r="S541" s="177"/>
      <c r="T541" s="177"/>
      <c r="U541" s="177"/>
      <c r="V541" s="177"/>
      <c r="W541" s="177"/>
      <c r="X541" s="177"/>
      <c r="Y541" s="177"/>
      <c r="Z541" s="177"/>
      <c r="AA541" s="177"/>
      <c r="AB541" s="177"/>
      <c r="AC541" s="177"/>
      <c r="AD541" s="177"/>
      <c r="AE541" s="177"/>
      <c r="AF541" s="177"/>
      <c r="AG541" s="177"/>
      <c r="AH541" s="177"/>
      <c r="AI541" s="177"/>
      <c r="AJ541" s="177"/>
      <c r="AK541" s="177"/>
      <c r="AL541" s="177"/>
      <c r="AM541" s="177"/>
      <c r="AN541" s="177"/>
      <c r="AO541" s="177"/>
      <c r="AP541" s="177"/>
      <c r="AQ541" s="177"/>
      <c r="AR541" s="177"/>
      <c r="AS541" s="177"/>
      <c r="AT541" s="177"/>
      <c r="AU541" s="177"/>
      <c r="AV541" s="177"/>
      <c r="AW541" s="177"/>
      <c r="AX541" s="177"/>
      <c r="AY541" s="177"/>
      <c r="AZ541" s="87"/>
      <c r="BA541" s="87"/>
      <c r="BB541" s="87"/>
      <c r="BC541" s="87"/>
      <c r="BD541" s="87"/>
    </row>
    <row r="542" spans="1:64" customHeight="1" ht="12.75" hidden="true">
      <c r="A542" s="238"/>
      <c r="B542" s="238"/>
      <c r="C542" s="238" t="b">
        <f>IF(D542&gt;D541,D542,FALSE)</f>
        <v/>
      </c>
      <c r="D542" s="238">
        <f>D541+E542</f>
        <v>39</v>
      </c>
      <c r="E542" s="238">
        <f>IF(H542="X",1,0)</f>
        <v>0</v>
      </c>
      <c r="F542" s="88">
        <v>26</v>
      </c>
      <c r="G542" s="89">
        <f>SMALLWARES!C203</f>
        <v>10</v>
      </c>
      <c r="H542" s="89">
        <f>SMALLWARES!D203</f>
        <v/>
      </c>
      <c r="I542" s="91" t="s">
        <v>30</v>
      </c>
      <c r="J542" s="761" t="str">
        <f>SMALLWARES!F195</f>
        <v>FIRST RECEIVED REPORT</v>
      </c>
      <c r="K542" s="240">
        <f>SMALLWARES!G195</f>
        <v/>
      </c>
      <c r="L542" s="86" t="str">
        <f>IF(AND(K542=F542, K542=D542, K542=C542), "", "x")</f>
        <v>x</v>
      </c>
      <c r="M542" s="177"/>
      <c r="N542" s="177"/>
      <c r="O542" s="177"/>
      <c r="P542" s="177"/>
      <c r="Q542" s="177"/>
      <c r="R542" s="177"/>
      <c r="S542" s="177"/>
      <c r="T542" s="177"/>
      <c r="U542" s="177"/>
      <c r="V542" s="177"/>
      <c r="W542" s="177"/>
      <c r="X542" s="177"/>
      <c r="Y542" s="177"/>
      <c r="Z542" s="177"/>
      <c r="AA542" s="177"/>
      <c r="AB542" s="177"/>
      <c r="AC542" s="177"/>
      <c r="AD542" s="177"/>
      <c r="AE542" s="177"/>
      <c r="AF542" s="177"/>
      <c r="AG542" s="177"/>
      <c r="AH542" s="177"/>
      <c r="AI542" s="177"/>
      <c r="AJ542" s="177"/>
      <c r="AK542" s="177"/>
      <c r="AL542" s="177"/>
      <c r="AM542" s="177"/>
      <c r="AN542" s="177"/>
      <c r="AO542" s="177"/>
      <c r="AP542" s="177"/>
      <c r="AQ542" s="177"/>
      <c r="AR542" s="177"/>
      <c r="AS542" s="177"/>
      <c r="AT542" s="177"/>
      <c r="AU542" s="177"/>
      <c r="AV542" s="177"/>
      <c r="AW542" s="177"/>
      <c r="AX542" s="177"/>
      <c r="AY542" s="177"/>
      <c r="AZ542" s="87"/>
      <c r="BA542" s="87"/>
      <c r="BB542" s="87"/>
      <c r="BC542" s="87"/>
      <c r="BD542" s="87"/>
    </row>
    <row r="543" spans="1:64" customHeight="1" ht="12.75" hidden="true">
      <c r="A543" s="238"/>
      <c r="B543" s="238"/>
      <c r="C543" s="238" t="b">
        <f>IF(D543&gt;D542,D543,FALSE)</f>
        <v/>
      </c>
      <c r="D543" s="238">
        <f>D542+E543</f>
        <v>39</v>
      </c>
      <c r="E543" s="238">
        <f>IF(H543="X",1,0)</f>
        <v>0</v>
      </c>
      <c r="F543" s="88">
        <v>27</v>
      </c>
      <c r="G543" s="89">
        <f>SMALLWARES!C208</f>
        <v>20</v>
      </c>
      <c r="H543" s="89">
        <f>SMALLWARES!D208</f>
        <v/>
      </c>
      <c r="I543" s="91" t="s">
        <v>30</v>
      </c>
      <c r="J543" s="761" t="str">
        <f>SMALLWARES!F204</f>
        <v>10 FOOT RULE</v>
      </c>
      <c r="K543" s="240">
        <f>SMALLWARES!G204</f>
        <v/>
      </c>
      <c r="L543" s="86" t="str">
        <f>IF(AND(K543=F543, K543=D543, K543=C543), "", "x")</f>
        <v>x</v>
      </c>
      <c r="M543" s="177"/>
      <c r="N543" s="177"/>
      <c r="O543" s="177"/>
      <c r="P543" s="177"/>
      <c r="Q543" s="177"/>
      <c r="R543" s="177"/>
      <c r="S543" s="177"/>
      <c r="T543" s="177"/>
      <c r="U543" s="177"/>
      <c r="V543" s="177"/>
      <c r="W543" s="177"/>
      <c r="X543" s="177"/>
      <c r="Y543" s="177"/>
      <c r="Z543" s="177"/>
      <c r="AA543" s="177"/>
      <c r="AB543" s="177"/>
      <c r="AC543" s="177"/>
      <c r="AD543" s="177"/>
      <c r="AE543" s="177"/>
      <c r="AF543" s="177"/>
      <c r="AG543" s="177"/>
      <c r="AH543" s="177"/>
      <c r="AI543" s="177"/>
      <c r="AJ543" s="177"/>
      <c r="AK543" s="177"/>
      <c r="AL543" s="177"/>
      <c r="AM543" s="177"/>
      <c r="AN543" s="177"/>
      <c r="AO543" s="177"/>
      <c r="AP543" s="177"/>
      <c r="AQ543" s="177"/>
      <c r="AR543" s="177"/>
      <c r="AS543" s="177"/>
      <c r="AT543" s="177"/>
      <c r="AU543" s="177"/>
      <c r="AV543" s="177"/>
      <c r="AW543" s="177"/>
      <c r="AX543" s="177"/>
      <c r="AY543" s="177"/>
      <c r="AZ543" s="87"/>
      <c r="BA543" s="87"/>
      <c r="BB543" s="87"/>
      <c r="BC543" s="87"/>
      <c r="BD543" s="87"/>
    </row>
    <row r="544" spans="1:64" customHeight="1" ht="12.75" hidden="true">
      <c r="A544" s="238"/>
      <c r="B544" s="238"/>
      <c r="C544" s="238" t="b">
        <f>IF(D544&gt;D543,D544,FALSE)</f>
        <v/>
      </c>
      <c r="D544" s="238">
        <f>D543+E544</f>
        <v>39</v>
      </c>
      <c r="E544" s="238">
        <f>IF(H544="X",1,0)</f>
        <v>0</v>
      </c>
      <c r="F544" s="88">
        <v>28</v>
      </c>
      <c r="G544" s="89">
        <f>SMALLWARES!C214</f>
        <v>15</v>
      </c>
      <c r="H544" s="89">
        <f>SMALLWARES!D214</f>
        <v/>
      </c>
      <c r="I544" s="91" t="s">
        <v>30</v>
      </c>
      <c r="J544" s="761" t="str">
        <f>SMALLWARES!F209</f>
        <v>MANDATORY BUYER ENDCAPS/PALLET DROPS/METRO RACKS</v>
      </c>
      <c r="K544" s="240">
        <f>SMALLWARES!G209</f>
        <v/>
      </c>
      <c r="L544" s="86" t="str">
        <f>IF(AND(K544=F544, K544=D544, K544=C544), "", "x")</f>
        <v>x</v>
      </c>
      <c r="M544" s="177"/>
      <c r="N544" s="177"/>
      <c r="O544" s="177"/>
      <c r="P544" s="177"/>
      <c r="Q544" s="177"/>
      <c r="R544" s="177"/>
      <c r="S544" s="177"/>
      <c r="T544" s="177"/>
      <c r="U544" s="177"/>
      <c r="V544" s="177"/>
      <c r="W544" s="177"/>
      <c r="X544" s="177"/>
      <c r="Y544" s="177"/>
      <c r="Z544" s="177"/>
      <c r="AA544" s="177"/>
      <c r="AB544" s="177"/>
      <c r="AC544" s="177"/>
      <c r="AD544" s="177"/>
      <c r="AE544" s="177"/>
      <c r="AF544" s="177"/>
      <c r="AG544" s="177"/>
      <c r="AH544" s="177"/>
      <c r="AI544" s="177"/>
      <c r="AJ544" s="177"/>
      <c r="AK544" s="177"/>
      <c r="AL544" s="177"/>
      <c r="AM544" s="177"/>
      <c r="AN544" s="177"/>
      <c r="AO544" s="177"/>
      <c r="AP544" s="177"/>
      <c r="AQ544" s="177"/>
      <c r="AR544" s="177"/>
      <c r="AS544" s="177"/>
      <c r="AT544" s="177"/>
      <c r="AU544" s="177"/>
      <c r="AV544" s="177"/>
      <c r="AW544" s="177"/>
      <c r="AX544" s="177"/>
      <c r="AY544" s="177"/>
      <c r="AZ544" s="87"/>
      <c r="BA544" s="87"/>
      <c r="BB544" s="87"/>
      <c r="BC544" s="87"/>
      <c r="BD544" s="87"/>
    </row>
    <row r="545" spans="1:64" customHeight="1" ht="12.75" hidden="true">
      <c r="A545" s="238"/>
      <c r="B545" s="238"/>
      <c r="C545" s="238" t="b">
        <f>IF(D545&gt;D544,D545,FALSE)</f>
        <v/>
      </c>
      <c r="D545" s="238">
        <f>D544+E545</f>
        <v>39</v>
      </c>
      <c r="E545" s="238">
        <f>IF(H545="X",1,0)</f>
        <v>0</v>
      </c>
      <c r="F545" s="88">
        <v>29</v>
      </c>
      <c r="G545" s="89">
        <f>SMALLWARES!C219</f>
        <v>15</v>
      </c>
      <c r="H545" s="89" t="str">
        <f>SMALLWARES!D219</f>
        <v>n</v>
      </c>
      <c r="I545" s="91" t="s">
        <v>30</v>
      </c>
      <c r="J545" s="761" t="str">
        <f>SMALLWARES!F215</f>
        <v>ENERGY STAR PROGRAM (na if not on program)</v>
      </c>
      <c r="K545" s="240">
        <f>SMALLWARES!G215</f>
        <v/>
      </c>
      <c r="L545" s="86" t="str">
        <f>IF(AND(K545=F545, K545=D545, K545=C545), "", "x")</f>
        <v>x</v>
      </c>
      <c r="M545" s="177"/>
      <c r="N545" s="177"/>
      <c r="O545" s="177"/>
      <c r="P545" s="177"/>
      <c r="Q545" s="177"/>
      <c r="R545" s="177"/>
      <c r="S545" s="177"/>
      <c r="T545" s="177"/>
      <c r="U545" s="177"/>
      <c r="V545" s="177"/>
      <c r="W545" s="177"/>
      <c r="X545" s="177"/>
      <c r="Y545" s="177"/>
      <c r="Z545" s="177"/>
      <c r="AA545" s="177"/>
      <c r="AB545" s="177"/>
      <c r="AC545" s="177"/>
      <c r="AD545" s="177"/>
      <c r="AE545" s="177"/>
      <c r="AF545" s="177"/>
      <c r="AG545" s="177"/>
      <c r="AH545" s="177"/>
      <c r="AI545" s="177"/>
      <c r="AJ545" s="177"/>
      <c r="AK545" s="177"/>
      <c r="AL545" s="177"/>
      <c r="AM545" s="177"/>
      <c r="AN545" s="177"/>
      <c r="AO545" s="177"/>
      <c r="AP545" s="177"/>
      <c r="AQ545" s="177"/>
      <c r="AR545" s="177"/>
      <c r="AS545" s="177"/>
      <c r="AT545" s="177"/>
      <c r="AU545" s="177"/>
      <c r="AV545" s="177"/>
      <c r="AW545" s="177"/>
      <c r="AX545" s="177"/>
      <c r="AY545" s="177"/>
      <c r="AZ545" s="87"/>
      <c r="BA545" s="87"/>
      <c r="BB545" s="87"/>
      <c r="BC545" s="87"/>
      <c r="BD545" s="87"/>
    </row>
    <row r="546" spans="1:64" customHeight="1" ht="12.75" hidden="true">
      <c r="A546" s="238"/>
      <c r="B546" s="238"/>
      <c r="C546" s="238" t="b">
        <f>IF(D546&gt;D545,D546,FALSE)</f>
        <v/>
      </c>
      <c r="D546" s="238">
        <f>D545+E546</f>
        <v>39</v>
      </c>
      <c r="E546" s="238">
        <f>IF(H546="X",1,0)</f>
        <v>0</v>
      </c>
      <c r="F546" s="88">
        <v>30</v>
      </c>
      <c r="G546" s="89">
        <f>SMALLWARES!C223</f>
        <v>15</v>
      </c>
      <c r="H546" s="89">
        <f>SMALLWARES!D223</f>
        <v/>
      </c>
      <c r="I546" s="91" t="s">
        <v>30</v>
      </c>
      <c r="J546" s="761" t="str">
        <f>SMALLWARES!F220</f>
        <v>SPECIAL ORDER KIOSK</v>
      </c>
      <c r="K546" s="240">
        <f>SMALLWARES!G220</f>
        <v/>
      </c>
      <c r="L546" s="86" t="str">
        <f>IF(AND(K546=F546, K546=D546, K546=C546), "", "x")</f>
        <v>x</v>
      </c>
      <c r="M546" s="177"/>
      <c r="N546" s="177"/>
      <c r="O546" s="177"/>
      <c r="P546" s="177"/>
      <c r="Q546" s="177"/>
      <c r="R546" s="177"/>
      <c r="S546" s="177"/>
      <c r="T546" s="177"/>
      <c r="U546" s="177"/>
      <c r="V546" s="177"/>
      <c r="W546" s="177"/>
      <c r="X546" s="177"/>
      <c r="Y546" s="177"/>
      <c r="Z546" s="177"/>
      <c r="AA546" s="177"/>
      <c r="AB546" s="177"/>
      <c r="AC546" s="177"/>
      <c r="AD546" s="177"/>
      <c r="AE546" s="177"/>
      <c r="AF546" s="177"/>
      <c r="AG546" s="177"/>
      <c r="AH546" s="177"/>
      <c r="AI546" s="177"/>
      <c r="AJ546" s="177"/>
      <c r="AK546" s="177"/>
      <c r="AL546" s="177"/>
      <c r="AM546" s="177"/>
      <c r="AN546" s="177"/>
      <c r="AO546" s="177"/>
      <c r="AP546" s="177"/>
      <c r="AQ546" s="177"/>
      <c r="AR546" s="177"/>
      <c r="AS546" s="177"/>
      <c r="AT546" s="177"/>
      <c r="AU546" s="177"/>
      <c r="AV546" s="177"/>
      <c r="AW546" s="177"/>
      <c r="AX546" s="177"/>
      <c r="AY546" s="177"/>
      <c r="AZ546" s="87"/>
      <c r="BA546" s="87"/>
      <c r="BB546" s="87"/>
      <c r="BC546" s="87"/>
      <c r="BD546" s="87"/>
    </row>
    <row r="547" spans="1:64" customHeight="1" ht="12.75" hidden="true">
      <c r="A547" s="238"/>
      <c r="B547" s="238"/>
      <c r="C547" s="238" t="b">
        <f>IF(D547&gt;D546,D547,FALSE)</f>
        <v/>
      </c>
      <c r="D547" s="238">
        <f>D546+E547</f>
        <v>39</v>
      </c>
      <c r="E547" s="238">
        <f>IF(H547="X",1,0)</f>
        <v>0</v>
      </c>
      <c r="F547" s="88">
        <v>1</v>
      </c>
      <c r="G547" s="89">
        <f>'WINE AND SPIRITS'!C16</f>
        <v>20</v>
      </c>
      <c r="H547" s="89">
        <f>'WINE AND SPIRITS'!D16</f>
        <v/>
      </c>
      <c r="I547" s="91" t="s">
        <v>31</v>
      </c>
      <c r="J547" s="761" t="str">
        <f>'WINE AND SPIRITS'!F9</f>
        <v>OUTDATED/MISROTATED PRODUCT</v>
      </c>
      <c r="K547" s="240">
        <f>'WINE AND SPIRITS'!G9</f>
        <v/>
      </c>
      <c r="L547" s="86" t="str">
        <f>IF(AND(K547=F547, K547=D547, K547=C547), "", "x")</f>
        <v>x</v>
      </c>
      <c r="M547" s="177"/>
      <c r="N547" s="177"/>
      <c r="O547" s="177"/>
      <c r="P547" s="177"/>
      <c r="Q547" s="177"/>
      <c r="R547" s="177"/>
      <c r="S547" s="177"/>
      <c r="T547" s="177"/>
      <c r="U547" s="177"/>
      <c r="V547" s="177"/>
      <c r="W547" s="177"/>
      <c r="X547" s="177"/>
      <c r="Y547" s="177"/>
      <c r="Z547" s="177"/>
      <c r="AA547" s="177"/>
      <c r="AB547" s="177"/>
      <c r="AC547" s="177"/>
      <c r="AD547" s="177"/>
      <c r="AE547" s="177"/>
      <c r="AF547" s="177"/>
      <c r="AG547" s="177"/>
      <c r="AH547" s="177"/>
      <c r="AI547" s="177"/>
      <c r="AJ547" s="177"/>
      <c r="AK547" s="177"/>
      <c r="AL547" s="177"/>
      <c r="AM547" s="177"/>
      <c r="AN547" s="177"/>
      <c r="AO547" s="177"/>
      <c r="AP547" s="177"/>
      <c r="AQ547" s="177"/>
      <c r="AR547" s="177"/>
      <c r="AS547" s="177"/>
      <c r="AT547" s="177"/>
      <c r="AU547" s="177"/>
      <c r="AV547" s="177"/>
      <c r="AW547" s="177"/>
      <c r="AX547" s="177"/>
      <c r="AY547" s="177"/>
      <c r="AZ547" s="87"/>
      <c r="BA547" s="87"/>
      <c r="BB547" s="87"/>
      <c r="BC547" s="87"/>
      <c r="BD547" s="87"/>
    </row>
    <row r="548" spans="1:64" customHeight="1" ht="12.75" hidden="true">
      <c r="A548" s="238"/>
      <c r="B548" s="238"/>
      <c r="C548" s="238" t="b">
        <f>IF(D548&gt;D547,D548,FALSE)</f>
        <v/>
      </c>
      <c r="D548" s="238">
        <f>D547+E548</f>
        <v>39</v>
      </c>
      <c r="E548" s="238">
        <f>IF(H548="X",1,0)</f>
        <v>0</v>
      </c>
      <c r="F548" s="88">
        <v>2</v>
      </c>
      <c r="G548" s="89">
        <f>'WINE AND SPIRITS'!C21</f>
        <v>15</v>
      </c>
      <c r="H548" s="89">
        <f>'WINE AND SPIRITS'!D21</f>
        <v/>
      </c>
      <c r="I548" s="91" t="s">
        <v>31</v>
      </c>
      <c r="J548" s="761" t="str">
        <f>'WINE AND SPIRITS'!F18</f>
        <v>WINE &amp; SPIRIT STORAGE</v>
      </c>
      <c r="K548" s="240">
        <f>'WINE AND SPIRITS'!G18</f>
        <v/>
      </c>
      <c r="L548" s="86" t="str">
        <f>IF(AND(K548=F548, K548=D548, K548=C548), "", "x")</f>
        <v>x</v>
      </c>
      <c r="M548" s="177"/>
      <c r="N548" s="177"/>
      <c r="O548" s="177"/>
      <c r="P548" s="177"/>
      <c r="Q548" s="177"/>
      <c r="R548" s="177"/>
      <c r="S548" s="177"/>
      <c r="T548" s="177"/>
      <c r="U548" s="177"/>
      <c r="V548" s="177"/>
      <c r="W548" s="177"/>
      <c r="X548" s="177"/>
      <c r="Y548" s="177"/>
      <c r="Z548" s="177"/>
      <c r="AA548" s="177"/>
      <c r="AB548" s="177"/>
      <c r="AC548" s="177"/>
      <c r="AD548" s="177"/>
      <c r="AE548" s="177"/>
      <c r="AF548" s="177"/>
      <c r="AG548" s="177"/>
      <c r="AH548" s="177"/>
      <c r="AI548" s="177"/>
      <c r="AJ548" s="177"/>
      <c r="AK548" s="177"/>
      <c r="AL548" s="177"/>
      <c r="AM548" s="177"/>
      <c r="AN548" s="177"/>
      <c r="AO548" s="177"/>
      <c r="AP548" s="177"/>
      <c r="AQ548" s="177"/>
      <c r="AR548" s="177"/>
      <c r="AS548" s="177"/>
      <c r="AT548" s="177"/>
      <c r="AU548" s="177"/>
      <c r="AV548" s="177"/>
      <c r="AW548" s="177"/>
      <c r="AX548" s="177"/>
      <c r="AY548" s="177"/>
      <c r="AZ548" s="87"/>
      <c r="BA548" s="87"/>
      <c r="BB548" s="87"/>
      <c r="BC548" s="87"/>
      <c r="BD548" s="87"/>
    </row>
    <row r="549" spans="1:64" customHeight="1" ht="12.75" hidden="true">
      <c r="A549" s="238"/>
      <c r="B549" s="238"/>
      <c r="C549" s="238" t="b">
        <f>IF(D549&gt;D548,D549,FALSE)</f>
        <v/>
      </c>
      <c r="D549" s="238">
        <f>D548+E549</f>
        <v>39</v>
      </c>
      <c r="E549" s="238">
        <f>IF(H549="X",1,0)</f>
        <v>0</v>
      </c>
      <c r="F549" s="88">
        <v>3</v>
      </c>
      <c r="G549" s="89">
        <f>'WINE AND SPIRITS'!C26</f>
        <v>4</v>
      </c>
      <c r="H549" s="89">
        <f>'WINE AND SPIRITS'!D26</f>
        <v/>
      </c>
      <c r="I549" s="91" t="s">
        <v>31</v>
      </c>
      <c r="J549" s="761" t="str">
        <f>'WINE AND SPIRITS'!F22</f>
        <v>MOP &amp; BUCKET</v>
      </c>
      <c r="K549" s="240">
        <f>'WINE AND SPIRITS'!G22</f>
        <v/>
      </c>
      <c r="L549" s="86" t="str">
        <f>IF(AND(K549=F549, K549=D549, K549=C549), "", "x")</f>
        <v>x</v>
      </c>
      <c r="M549" s="177"/>
      <c r="N549" s="177"/>
      <c r="O549" s="177"/>
      <c r="P549" s="177"/>
      <c r="Q549" s="177"/>
      <c r="R549" s="177"/>
      <c r="S549" s="177"/>
      <c r="T549" s="177"/>
      <c r="U549" s="177"/>
      <c r="V549" s="177"/>
      <c r="W549" s="177"/>
      <c r="X549" s="177"/>
      <c r="Y549" s="177"/>
      <c r="Z549" s="177"/>
      <c r="AA549" s="177"/>
      <c r="AB549" s="177"/>
      <c r="AC549" s="177"/>
      <c r="AD549" s="177"/>
      <c r="AE549" s="177"/>
      <c r="AF549" s="177"/>
      <c r="AG549" s="177"/>
      <c r="AH549" s="177"/>
      <c r="AI549" s="177"/>
      <c r="AJ549" s="177"/>
      <c r="AK549" s="177"/>
      <c r="AL549" s="177"/>
      <c r="AM549" s="177"/>
      <c r="AN549" s="177"/>
      <c r="AO549" s="177"/>
      <c r="AP549" s="177"/>
      <c r="AQ549" s="177"/>
      <c r="AR549" s="177"/>
      <c r="AS549" s="177"/>
      <c r="AT549" s="177"/>
      <c r="AU549" s="177"/>
      <c r="AV549" s="177"/>
      <c r="AW549" s="177"/>
      <c r="AX549" s="177"/>
      <c r="AY549" s="177"/>
      <c r="AZ549" s="87"/>
      <c r="BA549" s="87"/>
      <c r="BB549" s="87"/>
      <c r="BC549" s="87"/>
      <c r="BD549" s="87"/>
    </row>
    <row r="550" spans="1:64" customHeight="1" ht="12.75" hidden="true">
      <c r="A550" s="238"/>
      <c r="B550" s="238"/>
      <c r="C550" s="238" t="b">
        <f>IF(D550&gt;D549,D550,FALSE)</f>
        <v/>
      </c>
      <c r="D550" s="238">
        <f>D549+E550</f>
        <v>39</v>
      </c>
      <c r="E550" s="238">
        <f>IF(H550="X",1,0)</f>
        <v>0</v>
      </c>
      <c r="F550" s="88">
        <v>4</v>
      </c>
      <c r="G550" s="89">
        <f>'WINE AND SPIRITS'!C34</f>
        <v>6</v>
      </c>
      <c r="H550" s="89">
        <f>'WINE AND SPIRITS'!D34</f>
        <v/>
      </c>
      <c r="I550" s="91" t="s">
        <v>31</v>
      </c>
      <c r="J550" s="761" t="str">
        <f>'WINE AND SPIRITS'!F28</f>
        <v>LOW STOCKS (review previous 2 weeks)</v>
      </c>
      <c r="K550" s="240">
        <f>'WINE AND SPIRITS'!G28</f>
        <v/>
      </c>
      <c r="L550" s="86" t="str">
        <f>IF(AND(K550=F550, K550=D550, K550=C550), "", "x")</f>
        <v>x</v>
      </c>
      <c r="M550" s="177"/>
      <c r="N550" s="177"/>
      <c r="O550" s="177"/>
      <c r="P550" s="177"/>
      <c r="Q550" s="177"/>
      <c r="R550" s="177"/>
      <c r="S550" s="177"/>
      <c r="T550" s="177"/>
      <c r="U550" s="177"/>
      <c r="V550" s="177"/>
      <c r="W550" s="177"/>
      <c r="X550" s="177"/>
      <c r="Y550" s="177"/>
      <c r="Z550" s="177"/>
      <c r="AA550" s="177"/>
      <c r="AB550" s="177"/>
      <c r="AC550" s="177"/>
      <c r="AD550" s="177"/>
      <c r="AE550" s="177"/>
      <c r="AF550" s="177"/>
      <c r="AG550" s="177"/>
      <c r="AH550" s="177"/>
      <c r="AI550" s="177"/>
      <c r="AJ550" s="177"/>
      <c r="AK550" s="177"/>
      <c r="AL550" s="177"/>
      <c r="AM550" s="177"/>
      <c r="AN550" s="177"/>
      <c r="AO550" s="177"/>
      <c r="AP550" s="177"/>
      <c r="AQ550" s="177"/>
      <c r="AR550" s="177"/>
      <c r="AS550" s="177"/>
      <c r="AT550" s="177"/>
      <c r="AU550" s="177"/>
      <c r="AV550" s="177"/>
      <c r="AW550" s="177"/>
      <c r="AX550" s="177"/>
      <c r="AY550" s="177"/>
      <c r="AZ550" s="87"/>
      <c r="BA550" s="87"/>
      <c r="BB550" s="87"/>
      <c r="BC550" s="87"/>
      <c r="BD550" s="87"/>
    </row>
    <row r="551" spans="1:64" customHeight="1" ht="12.75" hidden="true">
      <c r="A551" s="238"/>
      <c r="B551" s="238"/>
      <c r="C551" s="238" t="b">
        <f>IF(D551&gt;D550,D551,FALSE)</f>
        <v/>
      </c>
      <c r="D551" s="238">
        <f>D550+E551</f>
        <v>39</v>
      </c>
      <c r="E551" s="238">
        <f>IF(H551="X",1,0)</f>
        <v>0</v>
      </c>
      <c r="F551" s="88">
        <v>5</v>
      </c>
      <c r="G551" s="89">
        <f>'WINE AND SPIRITS'!C45</f>
        <v>10</v>
      </c>
      <c r="H551" s="89">
        <f>'WINE AND SPIRITS'!D45</f>
        <v/>
      </c>
      <c r="I551" s="91" t="s">
        <v>31</v>
      </c>
      <c r="J551" s="761" t="str">
        <f>'WINE AND SPIRITS'!F35</f>
        <v>PRODUCT NOT SOLD REPORT</v>
      </c>
      <c r="K551" s="240">
        <f>'WINE AND SPIRITS'!G35</f>
        <v/>
      </c>
      <c r="L551" s="86" t="str">
        <f>IF(AND(K551=F551, K551=D551, K551=C551), "", "x")</f>
        <v>x</v>
      </c>
      <c r="M551" s="177"/>
      <c r="N551" s="177"/>
      <c r="O551" s="177"/>
      <c r="P551" s="177"/>
      <c r="Q551" s="177"/>
      <c r="R551" s="177"/>
      <c r="S551" s="177"/>
      <c r="T551" s="177"/>
      <c r="U551" s="177"/>
      <c r="V551" s="177"/>
      <c r="W551" s="177"/>
      <c r="X551" s="177"/>
      <c r="Y551" s="177"/>
      <c r="Z551" s="177"/>
      <c r="AA551" s="177"/>
      <c r="AB551" s="177"/>
      <c r="AC551" s="177"/>
      <c r="AD551" s="177"/>
      <c r="AE551" s="177"/>
      <c r="AF551" s="177"/>
      <c r="AG551" s="177"/>
      <c r="AH551" s="177"/>
      <c r="AI551" s="177"/>
      <c r="AJ551" s="177"/>
      <c r="AK551" s="177"/>
      <c r="AL551" s="177"/>
      <c r="AM551" s="177"/>
      <c r="AN551" s="177"/>
      <c r="AO551" s="177"/>
      <c r="AP551" s="177"/>
      <c r="AQ551" s="177"/>
      <c r="AR551" s="177"/>
      <c r="AS551" s="177"/>
      <c r="AT551" s="177"/>
      <c r="AU551" s="177"/>
      <c r="AV551" s="177"/>
      <c r="AW551" s="177"/>
      <c r="AX551" s="177"/>
      <c r="AY551" s="177"/>
      <c r="AZ551" s="87"/>
      <c r="BA551" s="87"/>
      <c r="BB551" s="87"/>
      <c r="BC551" s="87"/>
      <c r="BD551" s="87"/>
    </row>
    <row r="552" spans="1:64" customHeight="1" ht="12.75" hidden="true">
      <c r="A552" s="238"/>
      <c r="B552" s="238"/>
      <c r="C552" s="238" t="b">
        <f>IF(D552&gt;D551,D552,FALSE)</f>
        <v/>
      </c>
      <c r="D552" s="238">
        <f>D551+E552</f>
        <v>39</v>
      </c>
      <c r="E552" s="238">
        <f>IF(H552="X",1,0)</f>
        <v>0</v>
      </c>
      <c r="F552" s="88">
        <v>6</v>
      </c>
      <c r="G552" s="89">
        <f>'WINE AND SPIRITS'!C52</f>
        <v>15</v>
      </c>
      <c r="H552" s="89">
        <f>'WINE AND SPIRITS'!D52</f>
        <v/>
      </c>
      <c r="I552" s="91" t="s">
        <v>31</v>
      </c>
      <c r="J552" s="761" t="str">
        <f>'WINE AND SPIRITS'!F46</f>
        <v>PRODUCT PRICING</v>
      </c>
      <c r="K552" s="240">
        <f>'WINE AND SPIRITS'!G46</f>
        <v/>
      </c>
      <c r="L552" s="86" t="str">
        <f>IF(AND(K552=F552, K552=D552, K552=C552), "", "x")</f>
        <v>x</v>
      </c>
      <c r="M552" s="177"/>
      <c r="N552" s="177"/>
      <c r="O552" s="177"/>
      <c r="P552" s="177"/>
      <c r="Q552" s="177"/>
      <c r="R552" s="177"/>
      <c r="S552" s="177"/>
      <c r="T552" s="177"/>
      <c r="U552" s="177"/>
      <c r="V552" s="177"/>
      <c r="W552" s="177"/>
      <c r="X552" s="177"/>
      <c r="Y552" s="177"/>
      <c r="Z552" s="177"/>
      <c r="AA552" s="177"/>
      <c r="AB552" s="177"/>
      <c r="AC552" s="177"/>
      <c r="AD552" s="177"/>
      <c r="AE552" s="177"/>
      <c r="AF552" s="177"/>
      <c r="AG552" s="177"/>
      <c r="AH552" s="177"/>
      <c r="AI552" s="177"/>
      <c r="AJ552" s="177"/>
      <c r="AK552" s="177"/>
      <c r="AL552" s="177"/>
      <c r="AM552" s="177"/>
      <c r="AN552" s="177"/>
      <c r="AO552" s="177"/>
      <c r="AP552" s="177"/>
      <c r="AQ552" s="177"/>
      <c r="AR552" s="177"/>
      <c r="AS552" s="177"/>
      <c r="AT552" s="177"/>
      <c r="AU552" s="177"/>
      <c r="AV552" s="177"/>
      <c r="AW552" s="177"/>
      <c r="AX552" s="177"/>
      <c r="AY552" s="177"/>
      <c r="AZ552" s="87"/>
      <c r="BA552" s="87"/>
      <c r="BB552" s="87"/>
      <c r="BC552" s="87"/>
      <c r="BD552" s="87"/>
    </row>
    <row r="553" spans="1:64" customHeight="1" ht="12.75" hidden="true">
      <c r="A553" s="238"/>
      <c r="B553" s="238"/>
      <c r="C553" s="238" t="b">
        <f>IF(D553&gt;D552,D553,FALSE)</f>
        <v/>
      </c>
      <c r="D553" s="238">
        <f>D552+E553</f>
        <v>39</v>
      </c>
      <c r="E553" s="238">
        <f>IF(H553="X",1,0)</f>
        <v>0</v>
      </c>
      <c r="F553" s="88">
        <v>7</v>
      </c>
      <c r="G553" s="89">
        <f>'WINE AND SPIRITS'!C64</f>
        <v>6</v>
      </c>
      <c r="H553" s="89">
        <f>'WINE AND SPIRITS'!D64</f>
        <v/>
      </c>
      <c r="I553" s="91" t="s">
        <v>31</v>
      </c>
      <c r="J553" s="761" t="str">
        <f>'WINE AND SPIRITS'!F62</f>
        <v>SALES FLYER</v>
      </c>
      <c r="K553" s="240">
        <f>'WINE AND SPIRITS'!G62</f>
        <v/>
      </c>
      <c r="L553" s="86" t="str">
        <f>IF(AND(K553=F553, K553=D553, K553=C553), "", "x")</f>
        <v>x</v>
      </c>
      <c r="M553" s="177"/>
      <c r="N553" s="177"/>
      <c r="O553" s="177"/>
      <c r="P553" s="177"/>
      <c r="Q553" s="177"/>
      <c r="R553" s="177"/>
      <c r="S553" s="177"/>
      <c r="T553" s="177"/>
      <c r="U553" s="177"/>
      <c r="V553" s="177"/>
      <c r="W553" s="177"/>
      <c r="X553" s="177"/>
      <c r="Y553" s="177"/>
      <c r="Z553" s="177"/>
      <c r="AA553" s="177"/>
      <c r="AB553" s="177"/>
      <c r="AC553" s="177"/>
      <c r="AD553" s="177"/>
      <c r="AE553" s="177"/>
      <c r="AF553" s="177"/>
      <c r="AG553" s="177"/>
      <c r="AH553" s="177"/>
      <c r="AI553" s="177"/>
      <c r="AJ553" s="177"/>
      <c r="AK553" s="177"/>
      <c r="AL553" s="177"/>
      <c r="AM553" s="177"/>
      <c r="AN553" s="177"/>
      <c r="AO553" s="177"/>
      <c r="AP553" s="177"/>
      <c r="AQ553" s="177"/>
      <c r="AR553" s="177"/>
      <c r="AS553" s="177"/>
      <c r="AT553" s="177"/>
      <c r="AU553" s="177"/>
      <c r="AV553" s="177"/>
      <c r="AW553" s="177"/>
      <c r="AX553" s="177"/>
      <c r="AY553" s="177"/>
      <c r="AZ553" s="87"/>
      <c r="BA553" s="87"/>
      <c r="BB553" s="87"/>
      <c r="BC553" s="87"/>
      <c r="BD553" s="87"/>
    </row>
    <row r="554" spans="1:64" customHeight="1" ht="12.75" hidden="true">
      <c r="A554" s="238"/>
      <c r="B554" s="238"/>
      <c r="C554" s="238" t="b">
        <f>IF(D554&gt;D553,D554,FALSE)</f>
        <v/>
      </c>
      <c r="D554" s="238">
        <f>D553+E554</f>
        <v>39</v>
      </c>
      <c r="E554" s="238">
        <f>IF(H554="X",1,0)</f>
        <v>0</v>
      </c>
      <c r="F554" s="88">
        <v>8</v>
      </c>
      <c r="G554" s="89">
        <f>'WINE AND SPIRITS'!C71</f>
        <v>10</v>
      </c>
      <c r="H554" s="89">
        <f>'WINE AND SPIRITS'!D71</f>
        <v/>
      </c>
      <c r="I554" s="91" t="s">
        <v>31</v>
      </c>
      <c r="J554" s="761" t="str">
        <f>'WINE AND SPIRITS'!F65</f>
        <v>WINE &amp; SPIRIT STORE USE ACCOUNT</v>
      </c>
      <c r="K554" s="240">
        <f>'WINE AND SPIRITS'!G65</f>
        <v/>
      </c>
      <c r="L554" s="86" t="str">
        <f>IF(AND(K554=F554, K554=D554, K554=C554), "", "x")</f>
        <v>x</v>
      </c>
      <c r="M554" s="177"/>
      <c r="N554" s="177"/>
      <c r="O554" s="177"/>
      <c r="P554" s="177"/>
      <c r="Q554" s="177"/>
      <c r="R554" s="177"/>
      <c r="S554" s="177"/>
      <c r="T554" s="177"/>
      <c r="U554" s="177"/>
      <c r="V554" s="177"/>
      <c r="W554" s="177"/>
      <c r="X554" s="177"/>
      <c r="Y554" s="177"/>
      <c r="Z554" s="177"/>
      <c r="AA554" s="177"/>
      <c r="AB554" s="177"/>
      <c r="AC554" s="177"/>
      <c r="AD554" s="177"/>
      <c r="AE554" s="177"/>
      <c r="AF554" s="177"/>
      <c r="AG554" s="177"/>
      <c r="AH554" s="177"/>
      <c r="AI554" s="177"/>
      <c r="AJ554" s="177"/>
      <c r="AK554" s="177"/>
      <c r="AL554" s="177"/>
      <c r="AM554" s="177"/>
      <c r="AN554" s="177"/>
      <c r="AO554" s="177"/>
      <c r="AP554" s="177"/>
      <c r="AQ554" s="177"/>
      <c r="AR554" s="177"/>
      <c r="AS554" s="177"/>
      <c r="AT554" s="177"/>
      <c r="AU554" s="177"/>
      <c r="AV554" s="177"/>
      <c r="AW554" s="177"/>
      <c r="AX554" s="177"/>
      <c r="AY554" s="177"/>
      <c r="AZ554" s="87"/>
      <c r="BA554" s="87"/>
      <c r="BB554" s="87"/>
      <c r="BC554" s="87"/>
      <c r="BD554" s="87"/>
    </row>
    <row r="555" spans="1:64" customHeight="1" ht="12.75" hidden="true">
      <c r="A555" s="238"/>
      <c r="B555" s="238"/>
      <c r="C555" s="238" t="b">
        <f>IF(D555&gt;D554,D555,FALSE)</f>
        <v/>
      </c>
      <c r="D555" s="238">
        <f>D554+E555</f>
        <v>39</v>
      </c>
      <c r="E555" s="238">
        <f>IF(H555="X",1,0)</f>
        <v>0</v>
      </c>
      <c r="F555" s="88">
        <v>9</v>
      </c>
      <c r="G555" s="89">
        <f>'WINE AND SPIRITS'!C76</f>
        <v>15</v>
      </c>
      <c r="H555" s="89">
        <f>'WINE AND SPIRITS'!D76</f>
        <v/>
      </c>
      <c r="I555" s="91" t="s">
        <v>31</v>
      </c>
      <c r="J555" s="761" t="str">
        <f>'WINE AND SPIRITS'!F72</f>
        <v>CUSTOMER PURCHASE REVIEW</v>
      </c>
      <c r="K555" s="240">
        <f>'WINE AND SPIRITS'!G72</f>
        <v/>
      </c>
      <c r="L555" s="86" t="str">
        <f>IF(AND(K555=F555, K555=D555, K555=C555), "", "x")</f>
        <v>x</v>
      </c>
      <c r="M555" s="177"/>
      <c r="N555" s="177"/>
      <c r="O555" s="177"/>
      <c r="P555" s="177"/>
      <c r="Q555" s="177"/>
      <c r="R555" s="177"/>
      <c r="S555" s="177"/>
      <c r="T555" s="177"/>
      <c r="U555" s="177"/>
      <c r="V555" s="177"/>
      <c r="W555" s="177"/>
      <c r="X555" s="177"/>
      <c r="Y555" s="177"/>
      <c r="Z555" s="177"/>
      <c r="AA555" s="177"/>
      <c r="AB555" s="177"/>
      <c r="AC555" s="177"/>
      <c r="AD555" s="177"/>
      <c r="AE555" s="177"/>
      <c r="AF555" s="177"/>
      <c r="AG555" s="177"/>
      <c r="AH555" s="177"/>
      <c r="AI555" s="177"/>
      <c r="AJ555" s="177"/>
      <c r="AK555" s="177"/>
      <c r="AL555" s="177"/>
      <c r="AM555" s="177"/>
      <c r="AN555" s="177"/>
      <c r="AO555" s="177"/>
      <c r="AP555" s="177"/>
      <c r="AQ555" s="177"/>
      <c r="AR555" s="177"/>
      <c r="AS555" s="177"/>
      <c r="AT555" s="177"/>
      <c r="AU555" s="177"/>
      <c r="AV555" s="177"/>
      <c r="AW555" s="177"/>
      <c r="AX555" s="177"/>
      <c r="AY555" s="177"/>
      <c r="AZ555" s="87"/>
      <c r="BA555" s="87"/>
      <c r="BB555" s="87"/>
      <c r="BC555" s="87"/>
      <c r="BD555" s="87"/>
    </row>
    <row r="556" spans="1:64" customHeight="1" ht="12.75" hidden="true">
      <c r="A556" s="238"/>
      <c r="B556" s="238"/>
      <c r="C556" s="238" t="b">
        <f>IF(D556&gt;D555,D556,FALSE)</f>
        <v/>
      </c>
      <c r="D556" s="238">
        <f>D555+E556</f>
        <v>39</v>
      </c>
      <c r="E556" s="238">
        <f>IF(H556="X",1,0)</f>
        <v>0</v>
      </c>
      <c r="F556" s="88">
        <v>10</v>
      </c>
      <c r="G556" s="89">
        <f>'WINE AND SPIRITS'!C78</f>
        <v>4</v>
      </c>
      <c r="H556" s="89">
        <f>'WINE AND SPIRITS'!D78</f>
        <v/>
      </c>
      <c r="I556" s="91" t="s">
        <v>31</v>
      </c>
      <c r="J556" s="761" t="str">
        <f>'WINE AND SPIRITS'!F77</f>
        <v>DEPT SANITATION</v>
      </c>
      <c r="K556" s="240">
        <f>'WINE AND SPIRITS'!G77</f>
        <v/>
      </c>
      <c r="L556" s="86" t="str">
        <f>IF(AND(K556=F556, K556=D556, K556=C556), "", "x")</f>
        <v>x</v>
      </c>
      <c r="M556" s="177"/>
      <c r="N556" s="177"/>
      <c r="O556" s="177"/>
      <c r="P556" s="177"/>
      <c r="Q556" s="177"/>
      <c r="R556" s="177"/>
      <c r="S556" s="177"/>
      <c r="T556" s="177"/>
      <c r="U556" s="177"/>
      <c r="V556" s="177"/>
      <c r="W556" s="177"/>
      <c r="X556" s="177"/>
      <c r="Y556" s="177"/>
      <c r="Z556" s="177"/>
      <c r="AA556" s="177"/>
      <c r="AB556" s="177"/>
      <c r="AC556" s="177"/>
      <c r="AD556" s="177"/>
      <c r="AE556" s="177"/>
      <c r="AF556" s="177"/>
      <c r="AG556" s="177"/>
      <c r="AH556" s="177"/>
      <c r="AI556" s="177"/>
      <c r="AJ556" s="177"/>
      <c r="AK556" s="177"/>
      <c r="AL556" s="177"/>
      <c r="AM556" s="177"/>
      <c r="AN556" s="177"/>
      <c r="AO556" s="177"/>
      <c r="AP556" s="177"/>
      <c r="AQ556" s="177"/>
      <c r="AR556" s="177"/>
      <c r="AS556" s="177"/>
      <c r="AT556" s="177"/>
      <c r="AU556" s="177"/>
      <c r="AV556" s="177"/>
      <c r="AW556" s="177"/>
      <c r="AX556" s="177"/>
      <c r="AY556" s="177"/>
      <c r="AZ556" s="87"/>
      <c r="BA556" s="87"/>
      <c r="BB556" s="87"/>
      <c r="BC556" s="87"/>
      <c r="BD556" s="87"/>
    </row>
    <row r="557" spans="1:64" customHeight="1" ht="12.75" hidden="true">
      <c r="A557" s="238"/>
      <c r="B557" s="238"/>
      <c r="C557" s="238" t="b">
        <f>IF(D557&gt;D556,D557,FALSE)</f>
        <v/>
      </c>
      <c r="D557" s="238">
        <f>D556+E557</f>
        <v>39</v>
      </c>
      <c r="E557" s="238">
        <f>IF(H557="X",1,0)</f>
        <v>0</v>
      </c>
      <c r="F557" s="88">
        <v>11</v>
      </c>
      <c r="G557" s="89">
        <f>'WINE AND SPIRITS'!C83</f>
        <v>4</v>
      </c>
      <c r="H557" s="89">
        <f>'WINE AND SPIRITS'!D83</f>
        <v/>
      </c>
      <c r="I557" s="91" t="s">
        <v>31</v>
      </c>
      <c r="J557" s="761" t="str">
        <f>'WINE AND SPIRITS'!F79</f>
        <v>SALES PERSON LICENSE AND DRESS CODE</v>
      </c>
      <c r="K557" s="240">
        <f>'WINE AND SPIRITS'!G79</f>
        <v/>
      </c>
      <c r="L557" s="86" t="str">
        <f>IF(AND(K557=F557, K557=D557, K557=C557), "", "x")</f>
        <v>x</v>
      </c>
      <c r="M557" s="177"/>
      <c r="N557" s="177"/>
      <c r="O557" s="177"/>
      <c r="P557" s="177"/>
      <c r="Q557" s="177"/>
      <c r="R557" s="177"/>
      <c r="S557" s="177"/>
      <c r="T557" s="177"/>
      <c r="U557" s="177"/>
      <c r="V557" s="177"/>
      <c r="W557" s="177"/>
      <c r="X557" s="177"/>
      <c r="Y557" s="177"/>
      <c r="Z557" s="177"/>
      <c r="AA557" s="177"/>
      <c r="AB557" s="177"/>
      <c r="AC557" s="177"/>
      <c r="AD557" s="177"/>
      <c r="AE557" s="177"/>
      <c r="AF557" s="177"/>
      <c r="AG557" s="177"/>
      <c r="AH557" s="177"/>
      <c r="AI557" s="177"/>
      <c r="AJ557" s="177"/>
      <c r="AK557" s="177"/>
      <c r="AL557" s="177"/>
      <c r="AM557" s="177"/>
      <c r="AN557" s="177"/>
      <c r="AO557" s="177"/>
      <c r="AP557" s="177"/>
      <c r="AQ557" s="177"/>
      <c r="AR557" s="177"/>
      <c r="AS557" s="177"/>
      <c r="AT557" s="177"/>
      <c r="AU557" s="177"/>
      <c r="AV557" s="177"/>
      <c r="AW557" s="177"/>
      <c r="AX557" s="177"/>
      <c r="AY557" s="177"/>
      <c r="AZ557" s="87"/>
      <c r="BA557" s="87"/>
      <c r="BB557" s="87"/>
      <c r="BC557" s="87"/>
      <c r="BD557" s="87"/>
    </row>
    <row r="558" spans="1:64" customHeight="1" ht="12.75" hidden="true">
      <c r="A558" s="238"/>
      <c r="B558" s="238"/>
      <c r="C558" s="238" t="b">
        <f>IF(D558&gt;D557,D558,FALSE)</f>
        <v/>
      </c>
      <c r="D558" s="238">
        <f>D557+E558</f>
        <v>39</v>
      </c>
      <c r="E558" s="238">
        <f>IF(H558="X",1,0)</f>
        <v>0</v>
      </c>
      <c r="F558" s="88">
        <v>12</v>
      </c>
      <c r="G558" s="89">
        <f>'WINE AND SPIRITS'!C88</f>
        <v>15</v>
      </c>
      <c r="H558" s="89">
        <f>'WINE AND SPIRITS'!D88</f>
        <v/>
      </c>
      <c r="I558" s="91" t="s">
        <v>31</v>
      </c>
      <c r="J558" s="761" t="str">
        <f>'WINE AND SPIRITS'!F84</f>
        <v>DAMAGES (review 2 weeks)</v>
      </c>
      <c r="K558" s="240">
        <f>'WINE AND SPIRITS'!G84</f>
        <v/>
      </c>
      <c r="L558" s="86" t="str">
        <f>IF(AND(K558=F558, K558=D558, K558=C558), "", "x")</f>
        <v>x</v>
      </c>
      <c r="M558" s="177"/>
      <c r="N558" s="177"/>
      <c r="O558" s="177"/>
      <c r="P558" s="177"/>
      <c r="Q558" s="177"/>
      <c r="R558" s="177"/>
      <c r="S558" s="177"/>
      <c r="T558" s="177"/>
      <c r="U558" s="177"/>
      <c r="V558" s="177"/>
      <c r="W558" s="177"/>
      <c r="X558" s="177"/>
      <c r="Y558" s="177"/>
      <c r="Z558" s="177"/>
      <c r="AA558" s="177"/>
      <c r="AB558" s="177"/>
      <c r="AC558" s="177"/>
      <c r="AD558" s="177"/>
      <c r="AE558" s="177"/>
      <c r="AF558" s="177"/>
      <c r="AG558" s="177"/>
      <c r="AH558" s="177"/>
      <c r="AI558" s="177"/>
      <c r="AJ558" s="177"/>
      <c r="AK558" s="177"/>
      <c r="AL558" s="177"/>
      <c r="AM558" s="177"/>
      <c r="AN558" s="177"/>
      <c r="AO558" s="177"/>
      <c r="AP558" s="177"/>
      <c r="AQ558" s="177"/>
      <c r="AR558" s="177"/>
      <c r="AS558" s="177"/>
      <c r="AT558" s="177"/>
      <c r="AU558" s="177"/>
      <c r="AV558" s="177"/>
      <c r="AW558" s="177"/>
      <c r="AX558" s="177"/>
      <c r="AY558" s="177"/>
      <c r="AZ558" s="87"/>
      <c r="BA558" s="87"/>
      <c r="BB558" s="87"/>
      <c r="BC558" s="87"/>
      <c r="BD558" s="87"/>
    </row>
    <row r="559" spans="1:64" customHeight="1" ht="12.75" hidden="true">
      <c r="A559" s="238"/>
      <c r="B559" s="238"/>
      <c r="C559" s="238" t="b">
        <f>IF(D559&gt;D558,D559,FALSE)</f>
        <v/>
      </c>
      <c r="D559" s="238">
        <f>D558+E559</f>
        <v>39</v>
      </c>
      <c r="E559" s="238">
        <f>IF(H559="X",1,0)</f>
        <v>0</v>
      </c>
      <c r="F559" s="88">
        <v>13</v>
      </c>
      <c r="G559" s="89">
        <f>'WINE AND SPIRITS'!C90</f>
        <v>4</v>
      </c>
      <c r="H559" s="89">
        <f>'WINE AND SPIRITS'!D90</f>
        <v/>
      </c>
      <c r="I559" s="91" t="s">
        <v>31</v>
      </c>
      <c r="J559" s="761" t="str">
        <f>'WINE AND SPIRITS'!F89</f>
        <v>SAFE LIFTING</v>
      </c>
      <c r="K559" s="240">
        <f>'WINE AND SPIRITS'!G89</f>
        <v/>
      </c>
      <c r="L559" s="86" t="str">
        <f>IF(AND(K559=F559, K559=D559, K559=C559), "", "x")</f>
        <v>x</v>
      </c>
      <c r="M559" s="177"/>
      <c r="N559" s="177"/>
      <c r="O559" s="177"/>
      <c r="P559" s="177"/>
      <c r="Q559" s="177"/>
      <c r="R559" s="177"/>
      <c r="S559" s="177"/>
      <c r="T559" s="177"/>
      <c r="U559" s="177"/>
      <c r="V559" s="177"/>
      <c r="W559" s="177"/>
      <c r="X559" s="177"/>
      <c r="Y559" s="177"/>
      <c r="Z559" s="177"/>
      <c r="AA559" s="177"/>
      <c r="AB559" s="177"/>
      <c r="AC559" s="177"/>
      <c r="AD559" s="177"/>
      <c r="AE559" s="177"/>
      <c r="AF559" s="177"/>
      <c r="AG559" s="177"/>
      <c r="AH559" s="177"/>
      <c r="AI559" s="177"/>
      <c r="AJ559" s="177"/>
      <c r="AK559" s="177"/>
      <c r="AL559" s="177"/>
      <c r="AM559" s="177"/>
      <c r="AN559" s="177"/>
      <c r="AO559" s="177"/>
      <c r="AP559" s="177"/>
      <c r="AQ559" s="177"/>
      <c r="AR559" s="177"/>
      <c r="AS559" s="177"/>
      <c r="AT559" s="177"/>
      <c r="AU559" s="177"/>
      <c r="AV559" s="177"/>
      <c r="AW559" s="177"/>
      <c r="AX559" s="177"/>
      <c r="AY559" s="177"/>
      <c r="AZ559" s="87"/>
      <c r="BA559" s="87"/>
      <c r="BB559" s="87"/>
      <c r="BC559" s="87"/>
      <c r="BD559" s="87"/>
    </row>
    <row r="560" spans="1:64" customHeight="1" ht="12.75" hidden="true">
      <c r="A560" s="238"/>
      <c r="B560" s="238"/>
      <c r="C560" s="238" t="b">
        <f>IF(D560&gt;D559,D560,FALSE)</f>
        <v/>
      </c>
      <c r="D560" s="238">
        <f>D559+E560</f>
        <v>39</v>
      </c>
      <c r="E560" s="238">
        <f>IF(H560="X",1,0)</f>
        <v>0</v>
      </c>
      <c r="F560" s="88">
        <v>14</v>
      </c>
      <c r="G560" s="89">
        <f>'WINE AND SPIRITS'!C93</f>
        <v>10</v>
      </c>
      <c r="H560" s="89">
        <f>'WINE AND SPIRITS'!D93</f>
        <v/>
      </c>
      <c r="I560" s="91" t="s">
        <v>31</v>
      </c>
      <c r="J560" s="761" t="str">
        <f>'WINE AND SPIRITS'!F91</f>
        <v>SAFETY</v>
      </c>
      <c r="K560" s="240">
        <f>'WINE AND SPIRITS'!G91</f>
        <v/>
      </c>
      <c r="L560" s="86" t="str">
        <f>IF(AND(K560=F560, K560=D560, K560=C560), "", "x")</f>
        <v>x</v>
      </c>
      <c r="M560" s="177"/>
      <c r="N560" s="177"/>
      <c r="O560" s="177"/>
      <c r="P560" s="177"/>
      <c r="Q560" s="177"/>
      <c r="R560" s="177"/>
      <c r="S560" s="177"/>
      <c r="T560" s="177"/>
      <c r="U560" s="177"/>
      <c r="V560" s="177"/>
      <c r="W560" s="177"/>
      <c r="X560" s="177"/>
      <c r="Y560" s="177"/>
      <c r="Z560" s="177"/>
      <c r="AA560" s="177"/>
      <c r="AB560" s="177"/>
      <c r="AC560" s="177"/>
      <c r="AD560" s="177"/>
      <c r="AE560" s="177"/>
      <c r="AF560" s="177"/>
      <c r="AG560" s="177"/>
      <c r="AH560" s="177"/>
      <c r="AI560" s="177"/>
      <c r="AJ560" s="177"/>
      <c r="AK560" s="177"/>
      <c r="AL560" s="177"/>
      <c r="AM560" s="177"/>
      <c r="AN560" s="177"/>
      <c r="AO560" s="177"/>
      <c r="AP560" s="177"/>
      <c r="AQ560" s="177"/>
      <c r="AR560" s="177"/>
      <c r="AS560" s="177"/>
      <c r="AT560" s="177"/>
      <c r="AU560" s="177"/>
      <c r="AV560" s="177"/>
      <c r="AW560" s="177"/>
      <c r="AX560" s="177"/>
      <c r="AY560" s="177"/>
      <c r="AZ560" s="87"/>
      <c r="BA560" s="87"/>
      <c r="BB560" s="87"/>
      <c r="BC560" s="87"/>
      <c r="BD560" s="87"/>
    </row>
    <row r="561" spans="1:64" customHeight="1" ht="12.75" hidden="true">
      <c r="A561" s="238"/>
      <c r="B561" s="238"/>
      <c r="C561" s="238" t="b">
        <f>IF(D561&gt;D560,D561,FALSE)</f>
        <v/>
      </c>
      <c r="D561" s="238">
        <f>D560+E561</f>
        <v>39</v>
      </c>
      <c r="E561" s="238">
        <f>IF(H561="X",1,0)</f>
        <v>0</v>
      </c>
      <c r="F561" s="88">
        <v>15</v>
      </c>
      <c r="G561" s="89">
        <f>'WINE AND SPIRITS'!C98</f>
        <v>20</v>
      </c>
      <c r="H561" s="89">
        <f>'WINE AND SPIRITS'!D98</f>
        <v/>
      </c>
      <c r="I561" s="91" t="s">
        <v>31</v>
      </c>
      <c r="J561" s="761" t="str">
        <f>'WINE AND SPIRITS'!F94</f>
        <v>DEPARTMENT CLEANLINESS</v>
      </c>
      <c r="K561" s="240">
        <f>'WINE AND SPIRITS'!G94</f>
        <v/>
      </c>
      <c r="L561" s="86" t="str">
        <f>IF(AND(K561=F561, K561=D561, K561=C561), "", "x")</f>
        <v>x</v>
      </c>
      <c r="M561" s="177"/>
      <c r="N561" s="177"/>
      <c r="O561" s="177"/>
      <c r="P561" s="177"/>
      <c r="Q561" s="177"/>
      <c r="R561" s="177"/>
      <c r="S561" s="177"/>
      <c r="T561" s="177"/>
      <c r="U561" s="177"/>
      <c r="V561" s="177"/>
      <c r="W561" s="177"/>
      <c r="X561" s="177"/>
      <c r="Y561" s="177"/>
      <c r="Z561" s="177"/>
      <c r="AA561" s="177"/>
      <c r="AB561" s="177"/>
      <c r="AC561" s="177"/>
      <c r="AD561" s="177"/>
      <c r="AE561" s="177"/>
      <c r="AF561" s="177"/>
      <c r="AG561" s="177"/>
      <c r="AH561" s="177"/>
      <c r="AI561" s="177"/>
      <c r="AJ561" s="177"/>
      <c r="AK561" s="177"/>
      <c r="AL561" s="177"/>
      <c r="AM561" s="177"/>
      <c r="AN561" s="177"/>
      <c r="AO561" s="177"/>
      <c r="AP561" s="177"/>
      <c r="AQ561" s="177"/>
      <c r="AR561" s="177"/>
      <c r="AS561" s="177"/>
      <c r="AT561" s="177"/>
      <c r="AU561" s="177"/>
      <c r="AV561" s="177"/>
      <c r="AW561" s="177"/>
      <c r="AX561" s="177"/>
      <c r="AY561" s="177"/>
      <c r="AZ561" s="87"/>
      <c r="BA561" s="87"/>
      <c r="BB561" s="87"/>
      <c r="BC561" s="87"/>
      <c r="BD561" s="87"/>
    </row>
    <row r="562" spans="1:64" customHeight="1" ht="12.75" hidden="true">
      <c r="A562" s="238"/>
      <c r="B562" s="238"/>
      <c r="C562" s="238" t="b">
        <f>IF(D562&gt;D561,D562,FALSE)</f>
        <v/>
      </c>
      <c r="D562" s="238">
        <f>D561+E562</f>
        <v>39</v>
      </c>
      <c r="E562" s="238">
        <f>IF(H562="X",1,0)</f>
        <v>0</v>
      </c>
      <c r="F562" s="88">
        <v>16</v>
      </c>
      <c r="G562" s="89">
        <f>'WINE AND SPIRITS'!C101</f>
        <v>10</v>
      </c>
      <c r="H562" s="89">
        <f>'WINE AND SPIRITS'!D101</f>
        <v/>
      </c>
      <c r="I562" s="91" t="s">
        <v>31</v>
      </c>
      <c r="J562" s="761" t="str">
        <f>'WINE AND SPIRITS'!F99</f>
        <v>NEGATIVE STOCK BY ITEM (review daily &amp; previous week)</v>
      </c>
      <c r="K562" s="240">
        <f>'WINE AND SPIRITS'!G99</f>
        <v/>
      </c>
      <c r="L562" s="86" t="str">
        <f>IF(AND(K562=F562, K562=D562, K562=C562), "", "x")</f>
        <v>x</v>
      </c>
      <c r="M562" s="177"/>
      <c r="N562" s="177"/>
      <c r="O562" s="177"/>
      <c r="P562" s="177"/>
      <c r="Q562" s="177"/>
      <c r="R562" s="177"/>
      <c r="S562" s="177"/>
      <c r="T562" s="177"/>
      <c r="U562" s="177"/>
      <c r="V562" s="177"/>
      <c r="W562" s="177"/>
      <c r="X562" s="177"/>
      <c r="Y562" s="177"/>
      <c r="Z562" s="177"/>
      <c r="AA562" s="177"/>
      <c r="AB562" s="177"/>
      <c r="AC562" s="177"/>
      <c r="AD562" s="177"/>
      <c r="AE562" s="177"/>
      <c r="AF562" s="177"/>
      <c r="AG562" s="177"/>
      <c r="AH562" s="177"/>
      <c r="AI562" s="177"/>
      <c r="AJ562" s="177"/>
      <c r="AK562" s="177"/>
      <c r="AL562" s="177"/>
      <c r="AM562" s="177"/>
      <c r="AN562" s="177"/>
      <c r="AO562" s="177"/>
      <c r="AP562" s="177"/>
      <c r="AQ562" s="177"/>
      <c r="AR562" s="177"/>
      <c r="AS562" s="177"/>
      <c r="AT562" s="177"/>
      <c r="AU562" s="177"/>
      <c r="AV562" s="177"/>
      <c r="AW562" s="177"/>
      <c r="AX562" s="177"/>
      <c r="AY562" s="177"/>
      <c r="AZ562" s="87"/>
      <c r="BA562" s="87"/>
      <c r="BB562" s="87"/>
      <c r="BC562" s="87"/>
      <c r="BD562" s="87"/>
    </row>
    <row r="563" spans="1:64" customHeight="1" ht="12.75" hidden="true">
      <c r="A563" s="238"/>
      <c r="B563" s="238"/>
      <c r="C563" s="238" t="b">
        <f>IF(D563&gt;D562,D563,FALSE)</f>
        <v/>
      </c>
      <c r="D563" s="238">
        <f>D562+E563</f>
        <v>39</v>
      </c>
      <c r="E563" s="238">
        <f>IF(H563="X",1,0)</f>
        <v>0</v>
      </c>
      <c r="F563" s="88">
        <v>17</v>
      </c>
      <c r="G563" s="89">
        <f>'WINE AND SPIRITS'!C115</f>
        <v>15</v>
      </c>
      <c r="H563" s="89">
        <f>'WINE AND SPIRITS'!D115</f>
        <v/>
      </c>
      <c r="I563" s="91" t="s">
        <v>31</v>
      </c>
      <c r="J563" s="761" t="str">
        <f>'WINE AND SPIRITS'!F102</f>
        <v>OPEN ITEMS AGING</v>
      </c>
      <c r="K563" s="240">
        <f>'WINE AND SPIRITS'!G102</f>
        <v/>
      </c>
      <c r="L563" s="86" t="str">
        <f>IF(AND(K563=F563, K563=D563, K563=C563), "", "x")</f>
        <v>x</v>
      </c>
      <c r="M563" s="177"/>
      <c r="N563" s="177"/>
      <c r="O563" s="177"/>
      <c r="P563" s="177"/>
      <c r="Q563" s="177"/>
      <c r="R563" s="177"/>
      <c r="S563" s="177"/>
      <c r="T563" s="177"/>
      <c r="U563" s="177"/>
      <c r="V563" s="177"/>
      <c r="W563" s="177"/>
      <c r="X563" s="177"/>
      <c r="Y563" s="177"/>
      <c r="Z563" s="177"/>
      <c r="AA563" s="177"/>
      <c r="AB563" s="177"/>
      <c r="AC563" s="177"/>
      <c r="AD563" s="177"/>
      <c r="AE563" s="177"/>
      <c r="AF563" s="177"/>
      <c r="AG563" s="177"/>
      <c r="AH563" s="177"/>
      <c r="AI563" s="177"/>
      <c r="AJ563" s="177"/>
      <c r="AK563" s="177"/>
      <c r="AL563" s="177"/>
      <c r="AM563" s="177"/>
      <c r="AN563" s="177"/>
      <c r="AO563" s="177"/>
      <c r="AP563" s="177"/>
      <c r="AQ563" s="177"/>
      <c r="AR563" s="177"/>
      <c r="AS563" s="177"/>
      <c r="AT563" s="177"/>
      <c r="AU563" s="177"/>
      <c r="AV563" s="177"/>
      <c r="AW563" s="177"/>
      <c r="AX563" s="177"/>
      <c r="AY563" s="177"/>
      <c r="AZ563" s="87"/>
      <c r="BA563" s="87"/>
      <c r="BB563" s="87"/>
      <c r="BC563" s="87"/>
      <c r="BD563" s="87"/>
    </row>
    <row r="564" spans="1:64" customHeight="1" ht="12.75" hidden="true">
      <c r="A564" s="238"/>
      <c r="B564" s="238"/>
      <c r="C564" s="238" t="b">
        <f>IF(D564&gt;D563,D564,FALSE)</f>
        <v/>
      </c>
      <c r="D564" s="238">
        <f>D563+E564</f>
        <v>39</v>
      </c>
      <c r="E564" s="238">
        <f>IF(H564="X",1,0)</f>
        <v>0</v>
      </c>
      <c r="F564" s="88">
        <v>18</v>
      </c>
      <c r="G564" s="89">
        <f>'WINE AND SPIRITS'!C123</f>
        <v>10</v>
      </c>
      <c r="H564" s="89">
        <f>'WINE AND SPIRITS'!D123</f>
        <v/>
      </c>
      <c r="I564" s="91" t="s">
        <v>31</v>
      </c>
      <c r="J564" s="761" t="str">
        <f>'WINE AND SPIRITS'!F118</f>
        <v>LIQUOR LICENSE SCANNING</v>
      </c>
      <c r="K564" s="240">
        <f>'WINE AND SPIRITS'!G118</f>
        <v/>
      </c>
      <c r="L564" s="86" t="str">
        <f>IF(AND(K564=F564, K564=D564, K564=C564), "", "x")</f>
        <v>x</v>
      </c>
      <c r="M564" s="177"/>
      <c r="N564" s="177"/>
      <c r="O564" s="177"/>
      <c r="P564" s="177"/>
      <c r="Q564" s="177"/>
      <c r="R564" s="177"/>
      <c r="S564" s="177"/>
      <c r="T564" s="177"/>
      <c r="U564" s="177"/>
      <c r="V564" s="177"/>
      <c r="W564" s="177"/>
      <c r="X564" s="177"/>
      <c r="Y564" s="177"/>
      <c r="Z564" s="177"/>
      <c r="AA564" s="177"/>
      <c r="AB564" s="177"/>
      <c r="AC564" s="177"/>
      <c r="AD564" s="177"/>
      <c r="AE564" s="177"/>
      <c r="AF564" s="177"/>
      <c r="AG564" s="177"/>
      <c r="AH564" s="177"/>
      <c r="AI564" s="177"/>
      <c r="AJ564" s="177"/>
      <c r="AK564" s="177"/>
      <c r="AL564" s="177"/>
      <c r="AM564" s="177"/>
      <c r="AN564" s="177"/>
      <c r="AO564" s="177"/>
      <c r="AP564" s="177"/>
      <c r="AQ564" s="177"/>
      <c r="AR564" s="177"/>
      <c r="AS564" s="177"/>
      <c r="AT564" s="177"/>
      <c r="AU564" s="177"/>
      <c r="AV564" s="177"/>
      <c r="AW564" s="177"/>
      <c r="AX564" s="177"/>
      <c r="AY564" s="177"/>
      <c r="AZ564" s="87"/>
      <c r="BA564" s="87"/>
      <c r="BB564" s="87"/>
      <c r="BC564" s="87"/>
      <c r="BD564" s="87"/>
    </row>
    <row r="565" spans="1:64" customHeight="1" ht="12.75" hidden="true">
      <c r="A565" s="238"/>
      <c r="B565" s="238"/>
      <c r="C565" s="238" t="b">
        <f>IF(D565&gt;D564,D565,FALSE)</f>
        <v/>
      </c>
      <c r="D565" s="238">
        <f>D564+E565</f>
        <v>39</v>
      </c>
      <c r="E565" s="238">
        <f>IF(H565="X",1,0)</f>
        <v>0</v>
      </c>
      <c r="F565" s="88">
        <v>19</v>
      </c>
      <c r="G565" s="89">
        <f>'WINE AND SPIRITS'!C131</f>
        <v>10</v>
      </c>
      <c r="H565" s="89">
        <f>'WINE AND SPIRITS'!D131</f>
        <v/>
      </c>
      <c r="I565" s="91" t="s">
        <v>31</v>
      </c>
      <c r="J565" s="761" t="str">
        <f>'WINE AND SPIRITS'!F124</f>
        <v>AGE VERIFICATION &amp; CUSTOMER SIGN OFF</v>
      </c>
      <c r="K565" s="240">
        <f>'WINE AND SPIRITS'!G124</f>
        <v/>
      </c>
      <c r="L565" s="86" t="str">
        <f>IF(AND(K565=F565, K565=D565, K565=C565), "", "x")</f>
        <v>x</v>
      </c>
      <c r="M565" s="177"/>
      <c r="N565" s="177"/>
      <c r="O565" s="177"/>
      <c r="P565" s="177"/>
      <c r="Q565" s="177"/>
      <c r="R565" s="177"/>
      <c r="S565" s="177"/>
      <c r="T565" s="177"/>
      <c r="U565" s="177"/>
      <c r="V565" s="177"/>
      <c r="W565" s="177"/>
      <c r="X565" s="177"/>
      <c r="Y565" s="177"/>
      <c r="Z565" s="177"/>
      <c r="AA565" s="177"/>
      <c r="AB565" s="177"/>
      <c r="AC565" s="177"/>
      <c r="AD565" s="177"/>
      <c r="AE565" s="177"/>
      <c r="AF565" s="177"/>
      <c r="AG565" s="177"/>
      <c r="AH565" s="177"/>
      <c r="AI565" s="177"/>
      <c r="AJ565" s="177"/>
      <c r="AK565" s="177"/>
      <c r="AL565" s="177"/>
      <c r="AM565" s="177"/>
      <c r="AN565" s="177"/>
      <c r="AO565" s="177"/>
      <c r="AP565" s="177"/>
      <c r="AQ565" s="177"/>
      <c r="AR565" s="177"/>
      <c r="AS565" s="177"/>
      <c r="AT565" s="177"/>
      <c r="AU565" s="177"/>
      <c r="AV565" s="177"/>
      <c r="AW565" s="177"/>
      <c r="AX565" s="177"/>
      <c r="AY565" s="177"/>
      <c r="AZ565" s="87"/>
      <c r="BA565" s="87"/>
      <c r="BB565" s="87"/>
      <c r="BC565" s="87"/>
      <c r="BD565" s="87"/>
    </row>
    <row r="566" spans="1:64" customHeight="1" ht="12.75" hidden="true">
      <c r="A566" s="238"/>
      <c r="B566" s="238"/>
      <c r="C566" s="238" t="b">
        <f>IF(D566&gt;D565,D566,FALSE)</f>
        <v/>
      </c>
      <c r="D566" s="238">
        <f>D565+E566</f>
        <v>39</v>
      </c>
      <c r="E566" s="238">
        <f>IF(H566="X",1,0)</f>
        <v>0</v>
      </c>
      <c r="F566" s="88">
        <v>20</v>
      </c>
      <c r="G566" s="89">
        <f>'WINE AND SPIRITS'!C139</f>
        <v>15</v>
      </c>
      <c r="H566" s="89">
        <f>'WINE AND SPIRITS'!D139</f>
        <v/>
      </c>
      <c r="I566" s="91" t="s">
        <v>31</v>
      </c>
      <c r="J566" s="761" t="str">
        <f>'WINE AND SPIRITS'!F132</f>
        <v>FIRST RECEIVED REPORT</v>
      </c>
      <c r="K566" s="240">
        <f>'WINE AND SPIRITS'!G132</f>
        <v/>
      </c>
      <c r="L566" s="86" t="str">
        <f>IF(AND(K566=F566, K566=D566, K566=C566), "", "x")</f>
        <v>x</v>
      </c>
      <c r="M566" s="177"/>
      <c r="N566" s="177"/>
      <c r="O566" s="177"/>
      <c r="P566" s="177"/>
      <c r="Q566" s="177"/>
      <c r="R566" s="177"/>
      <c r="S566" s="177"/>
      <c r="T566" s="177"/>
      <c r="U566" s="177"/>
      <c r="V566" s="177"/>
      <c r="W566" s="177"/>
      <c r="X566" s="177"/>
      <c r="Y566" s="177"/>
      <c r="Z566" s="177"/>
      <c r="AA566" s="177"/>
      <c r="AB566" s="177"/>
      <c r="AC566" s="177"/>
      <c r="AD566" s="177"/>
      <c r="AE566" s="177"/>
      <c r="AF566" s="177"/>
      <c r="AG566" s="177"/>
      <c r="AH566" s="177"/>
      <c r="AI566" s="177"/>
      <c r="AJ566" s="177"/>
      <c r="AK566" s="177"/>
      <c r="AL566" s="177"/>
      <c r="AM566" s="177"/>
      <c r="AN566" s="177"/>
      <c r="AO566" s="177"/>
      <c r="AP566" s="177"/>
      <c r="AQ566" s="177"/>
      <c r="AR566" s="177"/>
      <c r="AS566" s="177"/>
      <c r="AT566" s="177"/>
      <c r="AU566" s="177"/>
      <c r="AV566" s="177"/>
      <c r="AW566" s="177"/>
      <c r="AX566" s="177"/>
      <c r="AY566" s="177"/>
      <c r="AZ566" s="87"/>
      <c r="BA566" s="87"/>
      <c r="BB566" s="87"/>
      <c r="BC566" s="87"/>
      <c r="BD566" s="87"/>
    </row>
    <row r="567" spans="1:64" customHeight="1" ht="12.75" hidden="true">
      <c r="A567" s="238"/>
      <c r="B567" s="238"/>
      <c r="C567" s="238" t="b">
        <f>IF(D567&gt;D566,D567,FALSE)</f>
        <v/>
      </c>
      <c r="D567" s="238">
        <f>D566+E567</f>
        <v>39</v>
      </c>
      <c r="E567" s="238">
        <f>IF(H567="X",1,0)</f>
        <v>0</v>
      </c>
      <c r="F567" s="88">
        <v>21</v>
      </c>
      <c r="G567" s="89">
        <f>'WINE AND SPIRITS'!C147</f>
        <v>25</v>
      </c>
      <c r="H567" s="89">
        <f>'WINE AND SPIRITS'!D147</f>
        <v/>
      </c>
      <c r="I567" s="91" t="s">
        <v>31</v>
      </c>
      <c r="J567" s="761" t="str">
        <f>'WINE AND SPIRITS'!F140</f>
        <v>CYCLE COUNTS</v>
      </c>
      <c r="K567" s="240">
        <f>'WINE AND SPIRITS'!G140</f>
        <v/>
      </c>
      <c r="L567" s="86" t="str">
        <f>IF(AND(K567=F567, K567=D567, K567=C567), "", "x")</f>
        <v>x</v>
      </c>
      <c r="M567" s="177"/>
      <c r="N567" s="177"/>
      <c r="O567" s="177"/>
      <c r="P567" s="177"/>
      <c r="Q567" s="177"/>
      <c r="R567" s="177"/>
      <c r="S567" s="177"/>
      <c r="T567" s="177"/>
      <c r="U567" s="177"/>
      <c r="V567" s="177"/>
      <c r="W567" s="177"/>
      <c r="X567" s="177"/>
      <c r="Y567" s="177"/>
      <c r="Z567" s="177"/>
      <c r="AA567" s="177"/>
      <c r="AB567" s="177"/>
      <c r="AC567" s="177"/>
      <c r="AD567" s="177"/>
      <c r="AE567" s="177"/>
      <c r="AF567" s="177"/>
      <c r="AG567" s="177"/>
      <c r="AH567" s="177"/>
      <c r="AI567" s="177"/>
      <c r="AJ567" s="177"/>
      <c r="AK567" s="177"/>
      <c r="AL567" s="177"/>
      <c r="AM567" s="177"/>
      <c r="AN567" s="177"/>
      <c r="AO567" s="177"/>
      <c r="AP567" s="177"/>
      <c r="AQ567" s="177"/>
      <c r="AR567" s="177"/>
      <c r="AS567" s="177"/>
      <c r="AT567" s="177"/>
      <c r="AU567" s="177"/>
      <c r="AV567" s="177"/>
      <c r="AW567" s="177"/>
      <c r="AX567" s="177"/>
      <c r="AY567" s="177"/>
      <c r="AZ567" s="87"/>
      <c r="BA567" s="87"/>
      <c r="BB567" s="87"/>
      <c r="BC567" s="87"/>
      <c r="BD567" s="87"/>
    </row>
    <row r="568" spans="1:64" customHeight="1" ht="12.75" hidden="true">
      <c r="A568" s="238"/>
      <c r="B568" s="238"/>
      <c r="C568" s="238" t="b">
        <f>IF(D568&gt;D567,D568,FALSE)</f>
        <v/>
      </c>
      <c r="D568" s="238">
        <f>D567+E568</f>
        <v>39</v>
      </c>
      <c r="E568" s="238">
        <f>IF(H568="X",1,0)</f>
        <v>0</v>
      </c>
      <c r="F568" s="88">
        <v>22</v>
      </c>
      <c r="G568" s="89">
        <f>'WINE AND SPIRITS'!C150</f>
        <v>20</v>
      </c>
      <c r="H568" s="89">
        <f>'WINE AND SPIRITS'!D150</f>
        <v/>
      </c>
      <c r="I568" s="91" t="s">
        <v>31</v>
      </c>
      <c r="J568" s="761" t="str">
        <f>'WINE AND SPIRITS'!F148</f>
        <v>SLA WEBSITE PRINT OUT (NY only)</v>
      </c>
      <c r="K568" s="240">
        <f>'WINE AND SPIRITS'!G148</f>
        <v/>
      </c>
      <c r="L568" s="86" t="str">
        <f>IF(AND(K568=F568, K568=D568, K568=C568), "", "x")</f>
        <v>x</v>
      </c>
      <c r="M568" s="177"/>
      <c r="N568" s="177"/>
      <c r="O568" s="177"/>
      <c r="P568" s="177"/>
      <c r="Q568" s="177"/>
      <c r="R568" s="177"/>
      <c r="S568" s="177"/>
      <c r="T568" s="177"/>
      <c r="U568" s="177"/>
      <c r="V568" s="177"/>
      <c r="W568" s="177"/>
      <c r="X568" s="177"/>
      <c r="Y568" s="177"/>
      <c r="Z568" s="177"/>
      <c r="AA568" s="177"/>
      <c r="AB568" s="177"/>
      <c r="AC568" s="177"/>
      <c r="AD568" s="177"/>
      <c r="AE568" s="177"/>
      <c r="AF568" s="177"/>
      <c r="AG568" s="177"/>
      <c r="AH568" s="177"/>
      <c r="AI568" s="177"/>
      <c r="AJ568" s="177"/>
      <c r="AK568" s="177"/>
      <c r="AL568" s="177"/>
      <c r="AM568" s="177"/>
      <c r="AN568" s="177"/>
      <c r="AO568" s="177"/>
      <c r="AP568" s="177"/>
      <c r="AQ568" s="177"/>
      <c r="AR568" s="177"/>
      <c r="AS568" s="177"/>
      <c r="AT568" s="177"/>
      <c r="AU568" s="177"/>
      <c r="AV568" s="177"/>
      <c r="AW568" s="177"/>
      <c r="AX568" s="177"/>
      <c r="AY568" s="177"/>
      <c r="AZ568" s="87"/>
      <c r="BA568" s="87"/>
      <c r="BB568" s="87"/>
      <c r="BC568" s="87"/>
      <c r="BD568" s="87"/>
    </row>
    <row r="569" spans="1:64" customHeight="1" ht="12.75" hidden="true">
      <c r="A569" s="238"/>
      <c r="B569" s="238"/>
      <c r="C569" s="238"/>
      <c r="D569" s="238"/>
      <c r="E569" s="238"/>
      <c r="F569" s="88"/>
      <c r="G569" s="89"/>
      <c r="H569" s="89"/>
      <c r="I569" s="91"/>
      <c r="J569" s="153"/>
      <c r="K569" s="253"/>
      <c r="L569" s="177"/>
      <c r="M569" s="177"/>
      <c r="N569" s="177"/>
      <c r="O569" s="177"/>
      <c r="P569" s="177"/>
      <c r="Q569" s="177"/>
      <c r="R569" s="177"/>
      <c r="S569" s="177"/>
      <c r="T569" s="177"/>
      <c r="U569" s="177"/>
      <c r="V569" s="177"/>
      <c r="W569" s="177"/>
      <c r="X569" s="177"/>
      <c r="Y569" s="177"/>
      <c r="Z569" s="177"/>
      <c r="AA569" s="177"/>
      <c r="AB569" s="177"/>
      <c r="AC569" s="177"/>
      <c r="AD569" s="177"/>
      <c r="AE569" s="177"/>
      <c r="AF569" s="177"/>
      <c r="AG569" s="177"/>
      <c r="AH569" s="177"/>
      <c r="AI569" s="177"/>
      <c r="AJ569" s="177"/>
      <c r="AK569" s="177"/>
      <c r="AL569" s="177"/>
      <c r="AM569" s="177"/>
      <c r="AN569" s="177"/>
      <c r="AO569" s="177"/>
      <c r="AP569" s="177"/>
      <c r="AQ569" s="177"/>
      <c r="AR569" s="177"/>
      <c r="AS569" s="177"/>
      <c r="AT569" s="177"/>
      <c r="AU569" s="177"/>
      <c r="AV569" s="177"/>
      <c r="AW569" s="177"/>
      <c r="AX569" s="177"/>
      <c r="AY569" s="177"/>
      <c r="AZ569" s="87"/>
      <c r="BA569" s="87"/>
      <c r="BB569" s="87"/>
      <c r="BC569" s="87"/>
      <c r="BD569" s="87"/>
    </row>
    <row r="570" spans="1:64" customHeight="1" ht="12.75" hidden="true">
      <c r="A570" s="238"/>
      <c r="B570" s="238"/>
      <c r="C570" s="238"/>
      <c r="D570" s="238"/>
      <c r="E570" s="238"/>
      <c r="F570" s="88"/>
      <c r="G570" s="89"/>
      <c r="H570" s="89"/>
      <c r="I570" s="91"/>
      <c r="J570" s="153"/>
      <c r="K570" s="253"/>
      <c r="L570" s="177"/>
      <c r="M570" s="177"/>
      <c r="N570" s="177"/>
      <c r="O570" s="177"/>
      <c r="P570" s="177"/>
      <c r="Q570" s="177"/>
      <c r="R570" s="177"/>
      <c r="S570" s="177"/>
      <c r="T570" s="177"/>
      <c r="U570" s="177"/>
      <c r="V570" s="177"/>
      <c r="W570" s="177"/>
      <c r="X570" s="177"/>
      <c r="Y570" s="177"/>
      <c r="Z570" s="177"/>
      <c r="AA570" s="177"/>
      <c r="AB570" s="177"/>
      <c r="AC570" s="177"/>
      <c r="AD570" s="177"/>
      <c r="AE570" s="177"/>
      <c r="AF570" s="177"/>
      <c r="AG570" s="177"/>
      <c r="AH570" s="177"/>
      <c r="AI570" s="177"/>
      <c r="AJ570" s="177"/>
      <c r="AK570" s="177"/>
      <c r="AL570" s="177"/>
      <c r="AM570" s="177"/>
      <c r="AN570" s="177"/>
      <c r="AO570" s="177"/>
      <c r="AP570" s="177"/>
      <c r="AQ570" s="177"/>
      <c r="AR570" s="177"/>
      <c r="AS570" s="177"/>
      <c r="AT570" s="177"/>
      <c r="AU570" s="177"/>
      <c r="AV570" s="177"/>
      <c r="AW570" s="177"/>
      <c r="AX570" s="177"/>
      <c r="AY570" s="177"/>
      <c r="AZ570" s="87"/>
      <c r="BA570" s="87"/>
      <c r="BB570" s="87"/>
      <c r="BC570" s="87"/>
      <c r="BD570" s="87"/>
    </row>
    <row r="571" spans="1:64" customHeight="1" ht="12.75" hidden="true">
      <c r="A571" s="238"/>
      <c r="B571" s="238"/>
      <c r="C571" s="238"/>
      <c r="D571" s="238"/>
      <c r="E571" s="238"/>
      <c r="F571" s="88"/>
      <c r="G571" s="89"/>
      <c r="H571" s="89"/>
      <c r="I571" s="91"/>
      <c r="J571" s="153"/>
      <c r="K571" s="253"/>
      <c r="L571" s="177"/>
      <c r="M571" s="177"/>
      <c r="N571" s="177"/>
      <c r="O571" s="177"/>
      <c r="P571" s="177"/>
      <c r="Q571" s="177"/>
      <c r="R571" s="177"/>
      <c r="S571" s="177"/>
      <c r="T571" s="177"/>
      <c r="U571" s="177"/>
      <c r="V571" s="177"/>
      <c r="W571" s="177"/>
      <c r="X571" s="177"/>
      <c r="Y571" s="177"/>
      <c r="Z571" s="177"/>
      <c r="AA571" s="177"/>
      <c r="AB571" s="177"/>
      <c r="AC571" s="177"/>
      <c r="AD571" s="177"/>
      <c r="AE571" s="177"/>
      <c r="AF571" s="177"/>
      <c r="AG571" s="177"/>
      <c r="AH571" s="177"/>
      <c r="AI571" s="177"/>
      <c r="AJ571" s="177"/>
      <c r="AK571" s="177"/>
      <c r="AL571" s="177"/>
      <c r="AM571" s="177"/>
      <c r="AN571" s="177"/>
      <c r="AO571" s="177"/>
      <c r="AP571" s="177"/>
      <c r="AQ571" s="177"/>
      <c r="AR571" s="177"/>
      <c r="AS571" s="177"/>
      <c r="AT571" s="177"/>
      <c r="AU571" s="177"/>
      <c r="AV571" s="177"/>
      <c r="AW571" s="177"/>
      <c r="AX571" s="177"/>
      <c r="AY571" s="177"/>
      <c r="AZ571" s="87"/>
      <c r="BA571" s="87"/>
      <c r="BB571" s="87"/>
      <c r="BC571" s="87"/>
      <c r="BD571" s="87"/>
    </row>
    <row r="572" spans="1:64" customHeight="1" ht="12.75" hidden="true">
      <c r="A572" s="238"/>
      <c r="B572" s="238"/>
      <c r="C572" s="238"/>
      <c r="D572" s="238"/>
      <c r="E572" s="238"/>
      <c r="F572" s="88"/>
      <c r="G572" s="89"/>
      <c r="H572" s="89"/>
      <c r="I572" s="91"/>
      <c r="J572" s="153"/>
      <c r="K572" s="253"/>
      <c r="L572" s="177"/>
      <c r="M572" s="177"/>
      <c r="N572" s="177"/>
      <c r="O572" s="177"/>
      <c r="P572" s="177"/>
      <c r="Q572" s="177"/>
      <c r="R572" s="177"/>
      <c r="S572" s="177"/>
      <c r="T572" s="177"/>
      <c r="U572" s="177"/>
      <c r="V572" s="177"/>
      <c r="W572" s="177"/>
      <c r="X572" s="177"/>
      <c r="Y572" s="177"/>
      <c r="Z572" s="177"/>
      <c r="AA572" s="177"/>
      <c r="AB572" s="177"/>
      <c r="AC572" s="177"/>
      <c r="AD572" s="177"/>
      <c r="AE572" s="177"/>
      <c r="AF572" s="177"/>
      <c r="AG572" s="177"/>
      <c r="AH572" s="177"/>
      <c r="AI572" s="177"/>
      <c r="AJ572" s="177"/>
      <c r="AK572" s="177"/>
      <c r="AL572" s="177"/>
      <c r="AM572" s="177"/>
      <c r="AN572" s="177"/>
      <c r="AO572" s="177"/>
      <c r="AP572" s="177"/>
      <c r="AQ572" s="177"/>
      <c r="AR572" s="177"/>
      <c r="AS572" s="177"/>
      <c r="AT572" s="177"/>
      <c r="AU572" s="177"/>
      <c r="AV572" s="177"/>
      <c r="AW572" s="177"/>
      <c r="AX572" s="177"/>
      <c r="AY572" s="177"/>
      <c r="AZ572" s="87"/>
      <c r="BA572" s="87"/>
      <c r="BB572" s="87"/>
      <c r="BC572" s="87"/>
      <c r="BD572" s="87"/>
    </row>
    <row r="573" spans="1:64" customHeight="1" ht="12.75" hidden="true">
      <c r="A573" s="238"/>
      <c r="B573" s="238"/>
      <c r="C573" s="238"/>
      <c r="D573" s="238"/>
      <c r="E573" s="238"/>
      <c r="F573" s="88"/>
      <c r="G573" s="89"/>
      <c r="H573" s="89"/>
      <c r="I573" s="91"/>
      <c r="J573" s="153"/>
      <c r="K573" s="253"/>
      <c r="L573" s="177"/>
      <c r="M573" s="177"/>
      <c r="N573" s="177"/>
      <c r="O573" s="177"/>
      <c r="P573" s="177"/>
      <c r="Q573" s="177"/>
      <c r="R573" s="177"/>
      <c r="S573" s="177"/>
      <c r="T573" s="177"/>
      <c r="U573" s="177"/>
      <c r="V573" s="177"/>
      <c r="W573" s="177"/>
      <c r="X573" s="177"/>
      <c r="Y573" s="177"/>
      <c r="Z573" s="177"/>
      <c r="AA573" s="177"/>
      <c r="AB573" s="177"/>
      <c r="AC573" s="177"/>
      <c r="AD573" s="177"/>
      <c r="AE573" s="177"/>
      <c r="AF573" s="177"/>
      <c r="AG573" s="177"/>
      <c r="AH573" s="177"/>
      <c r="AI573" s="177"/>
      <c r="AJ573" s="177"/>
      <c r="AK573" s="177"/>
      <c r="AL573" s="177"/>
      <c r="AM573" s="177"/>
      <c r="AN573" s="177"/>
      <c r="AO573" s="177"/>
      <c r="AP573" s="177"/>
      <c r="AQ573" s="177"/>
      <c r="AR573" s="177"/>
      <c r="AS573" s="177"/>
      <c r="AT573" s="177"/>
      <c r="AU573" s="177"/>
      <c r="AV573" s="177"/>
      <c r="AW573" s="177"/>
      <c r="AX573" s="177"/>
      <c r="AY573" s="177"/>
      <c r="AZ573" s="87"/>
      <c r="BA573" s="87"/>
      <c r="BB573" s="87"/>
      <c r="BC573" s="87"/>
      <c r="BD573" s="87"/>
    </row>
    <row r="574" spans="1:64" customHeight="1" ht="12.75" hidden="true">
      <c r="A574" s="238"/>
      <c r="B574" s="238"/>
      <c r="C574" s="238"/>
      <c r="D574" s="238"/>
      <c r="E574" s="238"/>
      <c r="F574" s="88"/>
      <c r="G574" s="89"/>
      <c r="H574" s="89"/>
      <c r="I574" s="91"/>
      <c r="J574" s="153"/>
      <c r="K574" s="253"/>
      <c r="L574" s="177"/>
      <c r="M574" s="177"/>
      <c r="N574" s="177"/>
      <c r="O574" s="177"/>
      <c r="P574" s="177"/>
      <c r="Q574" s="177"/>
      <c r="R574" s="177"/>
      <c r="S574" s="177"/>
      <c r="T574" s="177"/>
      <c r="U574" s="177"/>
      <c r="V574" s="177"/>
      <c r="W574" s="177"/>
      <c r="X574" s="177"/>
      <c r="Y574" s="177"/>
      <c r="Z574" s="177"/>
      <c r="AA574" s="177"/>
      <c r="AB574" s="177"/>
      <c r="AC574" s="177"/>
      <c r="AD574" s="177"/>
      <c r="AE574" s="177"/>
      <c r="AF574" s="177"/>
      <c r="AG574" s="177"/>
      <c r="AH574" s="177"/>
      <c r="AI574" s="177"/>
      <c r="AJ574" s="177"/>
      <c r="AK574" s="177"/>
      <c r="AL574" s="177"/>
      <c r="AM574" s="177"/>
      <c r="AN574" s="177"/>
      <c r="AO574" s="177"/>
      <c r="AP574" s="177"/>
      <c r="AQ574" s="177"/>
      <c r="AR574" s="177"/>
      <c r="AS574" s="177"/>
      <c r="AT574" s="177"/>
      <c r="AU574" s="177"/>
      <c r="AV574" s="177"/>
      <c r="AW574" s="177"/>
      <c r="AX574" s="177"/>
      <c r="AY574" s="177"/>
      <c r="AZ574" s="87"/>
      <c r="BA574" s="87"/>
      <c r="BB574" s="87"/>
      <c r="BC574" s="87"/>
      <c r="BD574" s="87"/>
    </row>
    <row r="575" spans="1:64" customHeight="1" ht="12.75" hidden="true">
      <c r="A575" s="238"/>
      <c r="B575" s="238"/>
      <c r="C575" s="238"/>
      <c r="D575" s="238"/>
      <c r="E575" s="238"/>
      <c r="F575" s="88"/>
      <c r="G575" s="89"/>
      <c r="H575" s="89"/>
      <c r="I575" s="91"/>
      <c r="J575" s="153"/>
      <c r="K575" s="253"/>
      <c r="L575" s="177"/>
      <c r="M575" s="177"/>
      <c r="N575" s="177"/>
      <c r="O575" s="177"/>
      <c r="P575" s="177"/>
      <c r="Q575" s="177"/>
      <c r="R575" s="177"/>
      <c r="S575" s="177"/>
      <c r="T575" s="177"/>
      <c r="U575" s="177"/>
      <c r="V575" s="177"/>
      <c r="W575" s="177"/>
      <c r="X575" s="177"/>
      <c r="Y575" s="177"/>
      <c r="Z575" s="177"/>
      <c r="AA575" s="177"/>
      <c r="AB575" s="177"/>
      <c r="AC575" s="177"/>
      <c r="AD575" s="177"/>
      <c r="AE575" s="177"/>
      <c r="AF575" s="177"/>
      <c r="AG575" s="177"/>
      <c r="AH575" s="177"/>
      <c r="AI575" s="177"/>
      <c r="AJ575" s="177"/>
      <c r="AK575" s="177"/>
      <c r="AL575" s="177"/>
      <c r="AM575" s="177"/>
      <c r="AN575" s="177"/>
      <c r="AO575" s="177"/>
      <c r="AP575" s="177"/>
      <c r="AQ575" s="177"/>
      <c r="AR575" s="177"/>
      <c r="AS575" s="177"/>
      <c r="AT575" s="177"/>
      <c r="AU575" s="177"/>
      <c r="AV575" s="177"/>
      <c r="AW575" s="177"/>
      <c r="AX575" s="177"/>
      <c r="AY575" s="177"/>
      <c r="AZ575" s="87"/>
      <c r="BA575" s="87"/>
      <c r="BB575" s="87"/>
      <c r="BC575" s="87"/>
      <c r="BD575" s="87"/>
    </row>
    <row r="576" spans="1:64" customHeight="1" ht="12.75" hidden="true">
      <c r="A576" s="238"/>
      <c r="B576" s="238"/>
      <c r="C576" s="238"/>
      <c r="D576" s="238"/>
      <c r="E576" s="238"/>
      <c r="F576" s="88"/>
      <c r="G576" s="89"/>
      <c r="H576" s="89"/>
      <c r="I576" s="91"/>
      <c r="J576" s="153"/>
      <c r="K576" s="253"/>
      <c r="L576" s="177"/>
      <c r="M576" s="177"/>
      <c r="N576" s="177"/>
      <c r="O576" s="177"/>
      <c r="P576" s="177"/>
      <c r="Q576" s="177"/>
      <c r="R576" s="177"/>
      <c r="S576" s="177"/>
      <c r="T576" s="177"/>
      <c r="U576" s="177"/>
      <c r="V576" s="177"/>
      <c r="W576" s="177"/>
      <c r="X576" s="177"/>
      <c r="Y576" s="177"/>
      <c r="Z576" s="177"/>
      <c r="AA576" s="177"/>
      <c r="AB576" s="177"/>
      <c r="AC576" s="177"/>
      <c r="AD576" s="177"/>
      <c r="AE576" s="177"/>
      <c r="AF576" s="177"/>
      <c r="AG576" s="177"/>
      <c r="AH576" s="177"/>
      <c r="AI576" s="177"/>
      <c r="AJ576" s="177"/>
      <c r="AK576" s="177"/>
      <c r="AL576" s="177"/>
      <c r="AM576" s="177"/>
      <c r="AN576" s="177"/>
      <c r="AO576" s="177"/>
      <c r="AP576" s="177"/>
      <c r="AQ576" s="177"/>
      <c r="AR576" s="177"/>
      <c r="AS576" s="177"/>
      <c r="AT576" s="177"/>
      <c r="AU576" s="177"/>
      <c r="AV576" s="177"/>
      <c r="AW576" s="177"/>
      <c r="AX576" s="177"/>
      <c r="AY576" s="177"/>
      <c r="AZ576" s="87"/>
      <c r="BA576" s="87"/>
      <c r="BB576" s="87"/>
      <c r="BC576" s="87"/>
      <c r="BD576" s="87"/>
    </row>
    <row r="577" spans="1:64" customHeight="1" ht="12.75" hidden="true">
      <c r="A577" s="238"/>
      <c r="B577" s="238"/>
      <c r="C577" s="238"/>
      <c r="D577" s="238"/>
      <c r="E577" s="238"/>
      <c r="F577" s="88"/>
      <c r="G577" s="89"/>
      <c r="H577" s="89"/>
      <c r="I577" s="91"/>
      <c r="J577" s="153"/>
      <c r="K577" s="253"/>
      <c r="L577" s="177"/>
      <c r="M577" s="177"/>
      <c r="N577" s="177"/>
      <c r="O577" s="177"/>
      <c r="P577" s="177"/>
      <c r="Q577" s="177"/>
      <c r="R577" s="177"/>
      <c r="S577" s="177"/>
      <c r="T577" s="177"/>
      <c r="U577" s="177"/>
      <c r="V577" s="177"/>
      <c r="W577" s="177"/>
      <c r="X577" s="177"/>
      <c r="Y577" s="177"/>
      <c r="Z577" s="177"/>
      <c r="AA577" s="177"/>
      <c r="AB577" s="177"/>
      <c r="AC577" s="177"/>
      <c r="AD577" s="177"/>
      <c r="AE577" s="177"/>
      <c r="AF577" s="177"/>
      <c r="AG577" s="177"/>
      <c r="AH577" s="177"/>
      <c r="AI577" s="177"/>
      <c r="AJ577" s="177"/>
      <c r="AK577" s="177"/>
      <c r="AL577" s="177"/>
      <c r="AM577" s="177"/>
      <c r="AN577" s="177"/>
      <c r="AO577" s="177"/>
      <c r="AP577" s="177"/>
      <c r="AQ577" s="177"/>
      <c r="AR577" s="177"/>
      <c r="AS577" s="177"/>
      <c r="AT577" s="177"/>
      <c r="AU577" s="177"/>
      <c r="AV577" s="177"/>
      <c r="AW577" s="177"/>
      <c r="AX577" s="177"/>
      <c r="AY577" s="177"/>
      <c r="AZ577" s="87"/>
      <c r="BA577" s="87"/>
      <c r="BB577" s="87"/>
      <c r="BC577" s="87"/>
      <c r="BD577" s="87"/>
    </row>
    <row r="578" spans="1:64" customHeight="1" ht="12.75" hidden="true">
      <c r="A578" s="238"/>
      <c r="B578" s="238"/>
      <c r="C578" s="238"/>
      <c r="D578" s="238"/>
      <c r="E578" s="238"/>
      <c r="F578" s="88"/>
      <c r="G578" s="89"/>
      <c r="H578" s="89"/>
      <c r="I578" s="91"/>
      <c r="J578" s="153"/>
      <c r="K578" s="253"/>
      <c r="L578" s="177"/>
      <c r="M578" s="177"/>
      <c r="N578" s="177"/>
      <c r="O578" s="177"/>
      <c r="P578" s="177"/>
      <c r="Q578" s="177"/>
      <c r="R578" s="177"/>
      <c r="S578" s="177"/>
      <c r="T578" s="177"/>
      <c r="U578" s="177"/>
      <c r="V578" s="177"/>
      <c r="W578" s="177"/>
      <c r="X578" s="177"/>
      <c r="Y578" s="177"/>
      <c r="Z578" s="177"/>
      <c r="AA578" s="177"/>
      <c r="AB578" s="177"/>
      <c r="AC578" s="177"/>
      <c r="AD578" s="177"/>
      <c r="AE578" s="177"/>
      <c r="AF578" s="177"/>
      <c r="AG578" s="177"/>
      <c r="AH578" s="177"/>
      <c r="AI578" s="177"/>
      <c r="AJ578" s="177"/>
      <c r="AK578" s="177"/>
      <c r="AL578" s="177"/>
      <c r="AM578" s="177"/>
      <c r="AN578" s="177"/>
      <c r="AO578" s="177"/>
      <c r="AP578" s="177"/>
      <c r="AQ578" s="177"/>
      <c r="AR578" s="177"/>
      <c r="AS578" s="177"/>
      <c r="AT578" s="177"/>
      <c r="AU578" s="177"/>
      <c r="AV578" s="177"/>
      <c r="AW578" s="177"/>
      <c r="AX578" s="177"/>
      <c r="AY578" s="177"/>
      <c r="AZ578" s="87"/>
      <c r="BA578" s="87"/>
      <c r="BB578" s="87"/>
      <c r="BC578" s="87"/>
      <c r="BD578" s="87"/>
    </row>
    <row r="579" spans="1:64" customHeight="1" ht="12.75" hidden="true">
      <c r="A579" s="238"/>
      <c r="B579" s="238"/>
      <c r="C579" s="238"/>
      <c r="D579" s="238"/>
      <c r="E579" s="238"/>
      <c r="F579" s="88"/>
      <c r="G579" s="89"/>
      <c r="H579" s="89"/>
      <c r="I579" s="91"/>
      <c r="J579" s="153"/>
      <c r="K579" s="253"/>
      <c r="L579" s="177"/>
      <c r="M579" s="177"/>
      <c r="N579" s="177"/>
      <c r="O579" s="177"/>
      <c r="P579" s="177"/>
      <c r="Q579" s="177"/>
      <c r="R579" s="177"/>
      <c r="S579" s="177"/>
      <c r="T579" s="177"/>
      <c r="U579" s="177"/>
      <c r="V579" s="177"/>
      <c r="W579" s="177"/>
      <c r="X579" s="177"/>
      <c r="Y579" s="177"/>
      <c r="Z579" s="177"/>
      <c r="AA579" s="177"/>
      <c r="AB579" s="177"/>
      <c r="AC579" s="177"/>
      <c r="AD579" s="177"/>
      <c r="AE579" s="177"/>
      <c r="AF579" s="177"/>
      <c r="AG579" s="177"/>
      <c r="AH579" s="177"/>
      <c r="AI579" s="177"/>
      <c r="AJ579" s="177"/>
      <c r="AK579" s="177"/>
      <c r="AL579" s="177"/>
      <c r="AM579" s="177"/>
      <c r="AN579" s="177"/>
      <c r="AO579" s="177"/>
      <c r="AP579" s="177"/>
      <c r="AQ579" s="177"/>
      <c r="AR579" s="177"/>
      <c r="AS579" s="177"/>
      <c r="AT579" s="177"/>
      <c r="AU579" s="177"/>
      <c r="AV579" s="177"/>
      <c r="AW579" s="177"/>
      <c r="AX579" s="177"/>
      <c r="AY579" s="177"/>
      <c r="AZ579" s="87"/>
      <c r="BA579" s="87"/>
      <c r="BB579" s="87"/>
      <c r="BC579" s="87"/>
      <c r="BD579" s="87"/>
    </row>
    <row r="580" spans="1:64" customHeight="1" ht="12.75" hidden="true">
      <c r="A580" s="238"/>
      <c r="B580" s="238"/>
      <c r="C580" s="238"/>
      <c r="D580" s="238"/>
      <c r="E580" s="238"/>
      <c r="F580" s="88"/>
      <c r="G580" s="89"/>
      <c r="H580" s="89"/>
      <c r="I580" s="91"/>
      <c r="J580" s="153"/>
      <c r="K580" s="253"/>
      <c r="L580" s="177"/>
      <c r="M580" s="177"/>
      <c r="N580" s="177"/>
      <c r="O580" s="177"/>
      <c r="P580" s="177"/>
      <c r="Q580" s="177"/>
      <c r="R580" s="177"/>
      <c r="S580" s="177"/>
      <c r="T580" s="177"/>
      <c r="U580" s="177"/>
      <c r="V580" s="177"/>
      <c r="W580" s="177"/>
      <c r="X580" s="177"/>
      <c r="Y580" s="177"/>
      <c r="Z580" s="177"/>
      <c r="AA580" s="177"/>
      <c r="AB580" s="177"/>
      <c r="AC580" s="177"/>
      <c r="AD580" s="177"/>
      <c r="AE580" s="177"/>
      <c r="AF580" s="177"/>
      <c r="AG580" s="177"/>
      <c r="AH580" s="177"/>
      <c r="AI580" s="177"/>
      <c r="AJ580" s="177"/>
      <c r="AK580" s="177"/>
      <c r="AL580" s="177"/>
      <c r="AM580" s="177"/>
      <c r="AN580" s="177"/>
      <c r="AO580" s="177"/>
      <c r="AP580" s="177"/>
      <c r="AQ580" s="177"/>
      <c r="AR580" s="177"/>
      <c r="AS580" s="177"/>
      <c r="AT580" s="177"/>
      <c r="AU580" s="177"/>
      <c r="AV580" s="177"/>
      <c r="AW580" s="177"/>
      <c r="AX580" s="177"/>
      <c r="AY580" s="177"/>
      <c r="AZ580" s="87"/>
      <c r="BA580" s="87"/>
      <c r="BB580" s="87"/>
      <c r="BC580" s="87"/>
      <c r="BD580" s="87"/>
    </row>
    <row r="581" spans="1:64" customHeight="1" ht="12.75" hidden="true">
      <c r="A581" s="238"/>
      <c r="B581" s="238"/>
      <c r="C581" s="238"/>
      <c r="D581" s="238"/>
      <c r="E581" s="238"/>
      <c r="F581" s="88"/>
      <c r="G581" s="89"/>
      <c r="H581" s="89"/>
      <c r="I581" s="91"/>
      <c r="J581" s="153"/>
      <c r="K581" s="253"/>
      <c r="L581" s="177"/>
      <c r="M581" s="177"/>
      <c r="N581" s="177"/>
      <c r="O581" s="177"/>
      <c r="P581" s="177"/>
      <c r="Q581" s="177"/>
      <c r="R581" s="177"/>
      <c r="S581" s="177"/>
      <c r="T581" s="177"/>
      <c r="U581" s="177"/>
      <c r="V581" s="177"/>
      <c r="W581" s="177"/>
      <c r="X581" s="177"/>
      <c r="Y581" s="177"/>
      <c r="Z581" s="177"/>
      <c r="AA581" s="177"/>
      <c r="AB581" s="177"/>
      <c r="AC581" s="177"/>
      <c r="AD581" s="177"/>
      <c r="AE581" s="177"/>
      <c r="AF581" s="177"/>
      <c r="AG581" s="177"/>
      <c r="AH581" s="177"/>
      <c r="AI581" s="177"/>
      <c r="AJ581" s="177"/>
      <c r="AK581" s="177"/>
      <c r="AL581" s="177"/>
      <c r="AM581" s="177"/>
      <c r="AN581" s="177"/>
      <c r="AO581" s="177"/>
      <c r="AP581" s="177"/>
      <c r="AQ581" s="177"/>
      <c r="AR581" s="177"/>
      <c r="AS581" s="177"/>
      <c r="AT581" s="177"/>
      <c r="AU581" s="177"/>
      <c r="AV581" s="177"/>
      <c r="AW581" s="177"/>
      <c r="AX581" s="177"/>
      <c r="AY581" s="177"/>
      <c r="AZ581" s="87"/>
      <c r="BA581" s="87"/>
      <c r="BB581" s="87"/>
      <c r="BC581" s="87"/>
      <c r="BD581" s="87"/>
    </row>
    <row r="582" spans="1:64" customHeight="1" ht="12.75" hidden="true">
      <c r="A582" s="238"/>
      <c r="B582" s="238"/>
      <c r="C582" s="238"/>
      <c r="D582" s="238"/>
      <c r="E582" s="238"/>
      <c r="F582" s="88"/>
      <c r="G582" s="89"/>
      <c r="H582" s="89"/>
      <c r="I582" s="91"/>
      <c r="J582" s="153"/>
      <c r="K582" s="253"/>
      <c r="L582" s="177"/>
      <c r="M582" s="177"/>
      <c r="N582" s="177"/>
      <c r="O582" s="177"/>
      <c r="P582" s="177"/>
      <c r="Q582" s="177"/>
      <c r="R582" s="177"/>
      <c r="S582" s="177"/>
      <c r="T582" s="177"/>
      <c r="U582" s="177"/>
      <c r="V582" s="177"/>
      <c r="W582" s="177"/>
      <c r="X582" s="177"/>
      <c r="Y582" s="177"/>
      <c r="Z582" s="177"/>
      <c r="AA582" s="177"/>
      <c r="AB582" s="177"/>
      <c r="AC582" s="177"/>
      <c r="AD582" s="177"/>
      <c r="AE582" s="177"/>
      <c r="AF582" s="177"/>
      <c r="AG582" s="177"/>
      <c r="AH582" s="177"/>
      <c r="AI582" s="177"/>
      <c r="AJ582" s="177"/>
      <c r="AK582" s="177"/>
      <c r="AL582" s="177"/>
      <c r="AM582" s="177"/>
      <c r="AN582" s="177"/>
      <c r="AO582" s="177"/>
      <c r="AP582" s="177"/>
      <c r="AQ582" s="177"/>
      <c r="AR582" s="177"/>
      <c r="AS582" s="177"/>
      <c r="AT582" s="177"/>
      <c r="AU582" s="177"/>
      <c r="AV582" s="177"/>
      <c r="AW582" s="177"/>
      <c r="AX582" s="177"/>
      <c r="AY582" s="177"/>
      <c r="AZ582" s="87"/>
      <c r="BA582" s="87"/>
      <c r="BB582" s="87"/>
      <c r="BC582" s="87"/>
      <c r="BD582" s="87"/>
    </row>
    <row r="583" spans="1:64" customHeight="1" ht="12.75" hidden="true">
      <c r="A583" s="238"/>
      <c r="B583" s="238"/>
      <c r="C583" s="238"/>
      <c r="D583" s="238"/>
      <c r="E583" s="238"/>
      <c r="F583" s="88"/>
      <c r="G583" s="89"/>
      <c r="H583" s="89"/>
      <c r="I583" s="91"/>
      <c r="J583" s="153"/>
      <c r="K583" s="253"/>
      <c r="L583" s="177"/>
      <c r="M583" s="177"/>
      <c r="N583" s="177"/>
      <c r="O583" s="177"/>
      <c r="P583" s="177"/>
      <c r="Q583" s="177"/>
      <c r="R583" s="177"/>
      <c r="S583" s="177"/>
      <c r="T583" s="177"/>
      <c r="U583" s="177"/>
      <c r="V583" s="177"/>
      <c r="W583" s="177"/>
      <c r="X583" s="177"/>
      <c r="Y583" s="177"/>
      <c r="Z583" s="177"/>
      <c r="AA583" s="177"/>
      <c r="AB583" s="177"/>
      <c r="AC583" s="177"/>
      <c r="AD583" s="177"/>
      <c r="AE583" s="177"/>
      <c r="AF583" s="177"/>
      <c r="AG583" s="177"/>
      <c r="AH583" s="177"/>
      <c r="AI583" s="177"/>
      <c r="AJ583" s="177"/>
      <c r="AK583" s="177"/>
      <c r="AL583" s="177"/>
      <c r="AM583" s="177"/>
      <c r="AN583" s="177"/>
      <c r="AO583" s="177"/>
      <c r="AP583" s="177"/>
      <c r="AQ583" s="177"/>
      <c r="AR583" s="177"/>
      <c r="AS583" s="177"/>
      <c r="AT583" s="177"/>
      <c r="AU583" s="177"/>
      <c r="AV583" s="177"/>
      <c r="AW583" s="177"/>
      <c r="AX583" s="177"/>
      <c r="AY583" s="177"/>
      <c r="AZ583" s="87"/>
      <c r="BA583" s="87"/>
      <c r="BB583" s="87"/>
      <c r="BC583" s="87"/>
      <c r="BD583" s="87"/>
    </row>
    <row r="584" spans="1:64" customHeight="1" ht="13.5" hidden="true">
      <c r="A584" s="238"/>
      <c r="B584" s="238" t="s">
        <v>21</v>
      </c>
      <c r="C584" s="244">
        <f>COUNTIF(C2:C574,"&gt;0")</f>
        <v>39</v>
      </c>
      <c r="D584" s="238"/>
      <c r="E584" s="238"/>
      <c r="F584" s="242" t="s">
        <v>21</v>
      </c>
      <c r="G584" s="238"/>
      <c r="H584" s="245"/>
      <c r="I584" s="245"/>
      <c r="J584" s="245"/>
      <c r="K584" s="245"/>
      <c r="L584" s="177" t="s">
        <v>32</v>
      </c>
      <c r="M584" s="177"/>
      <c r="N584" s="177"/>
      <c r="O584" s="177"/>
      <c r="P584" s="177"/>
      <c r="Q584" s="177"/>
      <c r="R584" s="177"/>
      <c r="S584" s="177"/>
      <c r="T584" s="177"/>
      <c r="U584" s="177"/>
      <c r="V584" s="177"/>
      <c r="W584" s="177"/>
      <c r="X584" s="177"/>
      <c r="Y584" s="177"/>
      <c r="Z584" s="177"/>
      <c r="AA584" s="177"/>
      <c r="AB584" s="177"/>
      <c r="AC584" s="177"/>
      <c r="AD584" s="177"/>
      <c r="AE584" s="177"/>
      <c r="AF584" s="177"/>
      <c r="AG584" s="177"/>
      <c r="AH584" s="177"/>
      <c r="AI584" s="177"/>
      <c r="AJ584" s="177"/>
      <c r="AK584" s="177"/>
      <c r="AL584" s="177"/>
      <c r="AM584" s="177"/>
      <c r="AN584" s="177"/>
      <c r="AO584" s="177"/>
      <c r="AP584" s="177"/>
      <c r="AQ584" s="177"/>
      <c r="AR584" s="177"/>
      <c r="AS584" s="177"/>
      <c r="AT584" s="177"/>
      <c r="AU584" s="177"/>
      <c r="AV584" s="177"/>
      <c r="AW584" s="177"/>
      <c r="AX584" s="177"/>
      <c r="AY584" s="177"/>
      <c r="AZ584" s="87"/>
      <c r="BA584" s="87"/>
      <c r="BB584" s="87"/>
      <c r="BC584" s="87"/>
      <c r="BD584" s="87"/>
    </row>
    <row r="585" spans="1:64" customHeight="1" ht="12.75">
      <c r="A585" s="238"/>
      <c r="B585" s="238"/>
      <c r="C585" s="243"/>
      <c r="D585" s="243"/>
      <c r="E585" s="243"/>
      <c r="F585" s="243"/>
      <c r="G585" s="243"/>
      <c r="H585" s="1211" t="s">
        <v>33</v>
      </c>
      <c r="I585" s="1212"/>
      <c r="J585" s="1212"/>
      <c r="K585" s="1213"/>
      <c r="L585" s="1092" t="s">
        <v>34</v>
      </c>
      <c r="M585" s="1093"/>
      <c r="N585" s="1093"/>
      <c r="O585" s="1094"/>
      <c r="P585" s="1218" t="s">
        <v>35</v>
      </c>
      <c r="Q585" s="1219"/>
      <c r="R585" s="1219"/>
      <c r="S585" s="1219"/>
      <c r="T585" s="1219"/>
      <c r="U585" s="1219"/>
      <c r="V585" s="1216">
        <v>23</v>
      </c>
      <c r="W585" s="1216"/>
      <c r="X585" s="1216"/>
      <c r="Y585" s="1216"/>
      <c r="Z585" s="1216"/>
      <c r="AA585" s="1216"/>
      <c r="AB585" s="1217"/>
      <c r="AC585" s="1218" t="s">
        <v>36</v>
      </c>
      <c r="AD585" s="1219"/>
      <c r="AE585" s="1219"/>
      <c r="AF585" s="1219"/>
      <c r="AG585" s="1220"/>
      <c r="AH585" s="1220"/>
      <c r="AI585" s="1220"/>
      <c r="AJ585" s="1220"/>
      <c r="AK585" s="1221"/>
      <c r="AL585" s="1218" t="s">
        <v>37</v>
      </c>
      <c r="AM585" s="1219"/>
      <c r="AN585" s="1219"/>
      <c r="AO585" s="1219"/>
      <c r="AP585" s="1220"/>
      <c r="AQ585" s="1220"/>
      <c r="AR585" s="1220"/>
      <c r="AS585" s="1220"/>
      <c r="AT585" s="1221"/>
      <c r="AU585" s="1218" t="s">
        <v>38</v>
      </c>
      <c r="AV585" s="1219"/>
      <c r="AW585" s="1219"/>
      <c r="AX585" s="1219"/>
      <c r="AY585" s="1220"/>
      <c r="AZ585" s="1220"/>
      <c r="BA585" s="1220"/>
      <c r="BB585" s="1220"/>
      <c r="BC585" s="1221"/>
    </row>
    <row r="586" spans="1:64" customHeight="1" ht="15.75">
      <c r="A586" s="238"/>
      <c r="B586" s="238"/>
      <c r="C586" s="243"/>
      <c r="D586" s="243"/>
      <c r="E586" s="243"/>
      <c r="F586" s="243"/>
      <c r="G586" s="243"/>
      <c r="H586" s="1181">
        <f>(AH610+AN610+AT610+AZ610)/(AF610+AL610+AR610+AX610)</f>
        <v>0.93459504592263</v>
      </c>
      <c r="I586" s="1174"/>
      <c r="J586" s="1174"/>
      <c r="K586" s="1182"/>
      <c r="L586" s="1173">
        <f>(AH610+AJ610+AN610+AP610+AT610+AV610+AZ610+BB610)/(AF610+AL610+AR610+AX610)</f>
        <v>0.93459504592263</v>
      </c>
      <c r="M586" s="1174"/>
      <c r="N586" s="1174"/>
      <c r="O586" s="1175"/>
      <c r="P586" s="1179" t="s">
        <v>39</v>
      </c>
      <c r="Q586" s="1180"/>
      <c r="R586" s="1180"/>
      <c r="S586" s="1180"/>
      <c r="T586" s="1180"/>
      <c r="U586" s="1180"/>
      <c r="V586" s="1185">
        <v>2020</v>
      </c>
      <c r="W586" s="1185"/>
      <c r="X586" s="1185"/>
      <c r="Y586" s="1185"/>
      <c r="Z586" s="1185"/>
      <c r="AA586" s="1185"/>
      <c r="AB586" s="1186"/>
      <c r="AC586" s="1179" t="s">
        <v>40</v>
      </c>
      <c r="AD586" s="1180"/>
      <c r="AE586" s="1180"/>
      <c r="AF586" s="1180"/>
      <c r="AG586" s="1214"/>
      <c r="AH586" s="1214"/>
      <c r="AI586" s="1214"/>
      <c r="AJ586" s="1214"/>
      <c r="AK586" s="1215"/>
      <c r="AL586" s="1179" t="s">
        <v>24</v>
      </c>
      <c r="AM586" s="1180"/>
      <c r="AN586" s="1180"/>
      <c r="AO586" s="1180"/>
      <c r="AP586" s="1214"/>
      <c r="AQ586" s="1214"/>
      <c r="AR586" s="1214"/>
      <c r="AS586" s="1214"/>
      <c r="AT586" s="1215"/>
      <c r="AU586" s="1179" t="s">
        <v>41</v>
      </c>
      <c r="AV586" s="1180"/>
      <c r="AW586" s="1180"/>
      <c r="AX586" s="1180"/>
      <c r="AY586" s="1214"/>
      <c r="AZ586" s="1214"/>
      <c r="BA586" s="1214"/>
      <c r="BB586" s="1214"/>
      <c r="BC586" s="1215"/>
      <c r="BE586" s="177"/>
      <c r="BF586" s="177"/>
      <c r="BG586" s="177"/>
      <c r="BH586" s="177"/>
      <c r="BI586" s="177"/>
      <c r="BJ586" s="177"/>
      <c r="BK586" s="177"/>
      <c r="BL586" s="177"/>
    </row>
    <row r="587" spans="1:64" customHeight="1" ht="13.5">
      <c r="A587" s="238"/>
      <c r="B587" s="238"/>
      <c r="C587" s="243"/>
      <c r="D587" s="243"/>
      <c r="E587" s="243"/>
      <c r="F587" s="243"/>
      <c r="G587" s="243"/>
      <c r="H587" s="1183"/>
      <c r="I587" s="1177"/>
      <c r="J587" s="1177"/>
      <c r="K587" s="1184"/>
      <c r="L587" s="1176"/>
      <c r="M587" s="1177"/>
      <c r="N587" s="1177"/>
      <c r="O587" s="1178"/>
      <c r="P587" s="1179" t="s">
        <v>42</v>
      </c>
      <c r="Q587" s="1180"/>
      <c r="R587" s="1180"/>
      <c r="S587" s="1180"/>
      <c r="T587" s="1180"/>
      <c r="U587" s="1180"/>
      <c r="V587" s="1185">
        <v>4</v>
      </c>
      <c r="W587" s="1185"/>
      <c r="X587" s="1185"/>
      <c r="Y587" s="1185"/>
      <c r="Z587" s="1185"/>
      <c r="AA587" s="1185"/>
      <c r="AB587" s="1186"/>
      <c r="AC587" s="1179" t="s">
        <v>43</v>
      </c>
      <c r="AD587" s="1180"/>
      <c r="AE587" s="1180"/>
      <c r="AF587" s="1180"/>
      <c r="AG587" s="1214"/>
      <c r="AH587" s="1214"/>
      <c r="AI587" s="1214"/>
      <c r="AJ587" s="1214"/>
      <c r="AK587" s="1215"/>
      <c r="AL587" s="1179" t="s">
        <v>44</v>
      </c>
      <c r="AM587" s="1180"/>
      <c r="AN587" s="1180"/>
      <c r="AO587" s="1180"/>
      <c r="AP587" s="1214"/>
      <c r="AQ587" s="1214"/>
      <c r="AR587" s="1214"/>
      <c r="AS587" s="1214"/>
      <c r="AT587" s="1215"/>
      <c r="AU587" s="1179" t="s">
        <v>45</v>
      </c>
      <c r="AV587" s="1180"/>
      <c r="AW587" s="1180"/>
      <c r="AX587" s="1180"/>
      <c r="AY587" s="1214"/>
      <c r="AZ587" s="1214"/>
      <c r="BA587" s="1214"/>
      <c r="BB587" s="1214"/>
      <c r="BC587" s="1215"/>
    </row>
    <row r="588" spans="1:64" customHeight="1" ht="13.5">
      <c r="A588" s="238"/>
      <c r="B588" s="238"/>
      <c r="C588" s="243"/>
      <c r="D588" s="243"/>
      <c r="E588" s="243"/>
      <c r="F588" s="243"/>
      <c r="G588" s="243"/>
      <c r="H588" s="1123" t="s">
        <v>46</v>
      </c>
      <c r="I588" s="1124"/>
      <c r="J588" s="1124"/>
      <c r="K588" s="1124"/>
      <c r="L588" s="1124"/>
      <c r="M588" s="1124"/>
      <c r="N588" s="1124"/>
      <c r="O588" s="1125"/>
      <c r="P588" s="1179" t="s">
        <v>47</v>
      </c>
      <c r="Q588" s="1180"/>
      <c r="R588" s="1180"/>
      <c r="S588" s="1180"/>
      <c r="T588" s="1180"/>
      <c r="U588" s="1180"/>
      <c r="V588" s="1214" t="s">
        <v>48</v>
      </c>
      <c r="W588" s="1214"/>
      <c r="X588" s="1214"/>
      <c r="Y588" s="1214"/>
      <c r="Z588" s="1214"/>
      <c r="AA588" s="1214"/>
      <c r="AB588" s="1215"/>
      <c r="AC588" s="1179" t="s">
        <v>49</v>
      </c>
      <c r="AD588" s="1180"/>
      <c r="AE588" s="1180"/>
      <c r="AF588" s="1180"/>
      <c r="AG588" s="1214"/>
      <c r="AH588" s="1214"/>
      <c r="AI588" s="1214"/>
      <c r="AJ588" s="1214"/>
      <c r="AK588" s="1215"/>
      <c r="AL588" s="1179" t="s">
        <v>50</v>
      </c>
      <c r="AM588" s="1180"/>
      <c r="AN588" s="1180"/>
      <c r="AO588" s="1180"/>
      <c r="AP588" s="1214"/>
      <c r="AQ588" s="1214"/>
      <c r="AR588" s="1214"/>
      <c r="AS588" s="1214"/>
      <c r="AT588" s="1215"/>
      <c r="AU588" s="1179" t="s">
        <v>45</v>
      </c>
      <c r="AV588" s="1180"/>
      <c r="AW588" s="1180"/>
      <c r="AX588" s="1180"/>
      <c r="AY588" s="1214"/>
      <c r="AZ588" s="1214"/>
      <c r="BA588" s="1214"/>
      <c r="BB588" s="1214"/>
      <c r="BC588" s="1215"/>
    </row>
    <row r="589" spans="1:64" customHeight="1" ht="13.5">
      <c r="A589" s="238"/>
      <c r="B589" s="238"/>
      <c r="C589" s="243"/>
      <c r="D589" s="243"/>
      <c r="E589" s="243"/>
      <c r="F589" s="243"/>
      <c r="G589" s="243"/>
      <c r="H589" s="1211" t="s">
        <v>33</v>
      </c>
      <c r="I589" s="1212"/>
      <c r="J589" s="1212"/>
      <c r="K589" s="1213"/>
      <c r="L589" s="1092" t="s">
        <v>34</v>
      </c>
      <c r="M589" s="1093"/>
      <c r="N589" s="1093"/>
      <c r="O589" s="1094"/>
      <c r="P589" s="1179" t="s">
        <v>51</v>
      </c>
      <c r="Q589" s="1180"/>
      <c r="R589" s="1180"/>
      <c r="S589" s="1180"/>
      <c r="T589" s="1180"/>
      <c r="U589" s="1180"/>
      <c r="V589" s="1214"/>
      <c r="W589" s="1214"/>
      <c r="X589" s="1214"/>
      <c r="Y589" s="1214"/>
      <c r="Z589" s="1214"/>
      <c r="AA589" s="1214"/>
      <c r="AB589" s="1215"/>
      <c r="AC589" s="1179" t="s">
        <v>52</v>
      </c>
      <c r="AD589" s="1180"/>
      <c r="AE589" s="1180"/>
      <c r="AF589" s="1180"/>
      <c r="AG589" s="1214"/>
      <c r="AH589" s="1214"/>
      <c r="AI589" s="1214"/>
      <c r="AJ589" s="1214"/>
      <c r="AK589" s="1215"/>
      <c r="AL589" s="1179" t="s">
        <v>27</v>
      </c>
      <c r="AM589" s="1180"/>
      <c r="AN589" s="1180"/>
      <c r="AO589" s="1180"/>
      <c r="AP589" s="1214"/>
      <c r="AQ589" s="1214"/>
      <c r="AR589" s="1214"/>
      <c r="AS589" s="1214"/>
      <c r="AT589" s="1215"/>
      <c r="AU589" s="1179" t="s">
        <v>45</v>
      </c>
      <c r="AV589" s="1180"/>
      <c r="AW589" s="1180"/>
      <c r="AX589" s="1180"/>
      <c r="AY589" s="1214"/>
      <c r="AZ589" s="1214"/>
      <c r="BA589" s="1214"/>
      <c r="BB589" s="1214"/>
      <c r="BC589" s="1215"/>
    </row>
    <row r="590" spans="1:64" customHeight="1" ht="12.75">
      <c r="A590" s="238"/>
      <c r="B590" s="238"/>
      <c r="C590" s="243"/>
      <c r="D590" s="243"/>
      <c r="E590" s="243"/>
      <c r="F590" s="243"/>
      <c r="G590" s="243"/>
      <c r="H590" s="1086">
        <f>(AH601+AH603+AH607+AH596+AH597+AH609)/(AF601+AF603+AF607+AF596+AF597+AF609)</f>
        <v>0.88785046728972</v>
      </c>
      <c r="I590" s="1087"/>
      <c r="J590" s="1087"/>
      <c r="K590" s="1088"/>
      <c r="L590" s="1107">
        <f>(AH601+AJ601+AH603+AJ603+AH607+AJ607+AH597+AH596+AH609)/(AF601+AF603+AF607+AF596+AF597+AF609)</f>
        <v>0.88785046728972</v>
      </c>
      <c r="M590" s="1087"/>
      <c r="N590" s="1087"/>
      <c r="O590" s="1108"/>
      <c r="P590" s="1179" t="s">
        <v>53</v>
      </c>
      <c r="Q590" s="1180"/>
      <c r="R590" s="1180"/>
      <c r="S590" s="1180"/>
      <c r="T590" s="1180"/>
      <c r="U590" s="1180"/>
      <c r="V590" s="1214"/>
      <c r="W590" s="1214"/>
      <c r="X590" s="1214"/>
      <c r="Y590" s="1214"/>
      <c r="Z590" s="1214"/>
      <c r="AA590" s="1214"/>
      <c r="AB590" s="1215"/>
      <c r="AC590" s="1179" t="s">
        <v>20</v>
      </c>
      <c r="AD590" s="1180"/>
      <c r="AE590" s="1180"/>
      <c r="AF590" s="1180"/>
      <c r="AG590" s="1214"/>
      <c r="AH590" s="1214"/>
      <c r="AI590" s="1214"/>
      <c r="AJ590" s="1214"/>
      <c r="AK590" s="1215"/>
      <c r="AL590" s="1179" t="s">
        <v>54</v>
      </c>
      <c r="AM590" s="1180"/>
      <c r="AN590" s="1180"/>
      <c r="AO590" s="1180"/>
      <c r="AP590" s="1214"/>
      <c r="AQ590" s="1214"/>
      <c r="AR590" s="1214"/>
      <c r="AS590" s="1214"/>
      <c r="AT590" s="1215"/>
      <c r="AU590" s="1179" t="s">
        <v>45</v>
      </c>
      <c r="AV590" s="1180"/>
      <c r="AW590" s="1180"/>
      <c r="AX590" s="1180"/>
      <c r="AY590" s="1214"/>
      <c r="AZ590" s="1214"/>
      <c r="BA590" s="1214"/>
      <c r="BB590" s="1214"/>
      <c r="BC590" s="1215"/>
      <c r="BD590" s="87"/>
    </row>
    <row r="591" spans="1:64" customHeight="1" ht="13.5">
      <c r="A591" s="238"/>
      <c r="B591" s="238"/>
      <c r="C591" s="243"/>
      <c r="D591" s="243"/>
      <c r="E591" s="243"/>
      <c r="F591" s="243"/>
      <c r="G591" s="243"/>
      <c r="H591" s="1089"/>
      <c r="I591" s="1090"/>
      <c r="J591" s="1090"/>
      <c r="K591" s="1091"/>
      <c r="L591" s="1109"/>
      <c r="M591" s="1090"/>
      <c r="N591" s="1090"/>
      <c r="O591" s="1110"/>
      <c r="P591" s="1408" t="s">
        <v>53</v>
      </c>
      <c r="Q591" s="1409"/>
      <c r="R591" s="1409"/>
      <c r="S591" s="1409"/>
      <c r="T591" s="1409"/>
      <c r="U591" s="1409"/>
      <c r="V591" s="1410"/>
      <c r="W591" s="1410"/>
      <c r="X591" s="1410"/>
      <c r="Y591" s="1410"/>
      <c r="Z591" s="1410"/>
      <c r="AA591" s="1410"/>
      <c r="AB591" s="1411"/>
      <c r="AC591" s="1408" t="s">
        <v>55</v>
      </c>
      <c r="AD591" s="1409"/>
      <c r="AE591" s="1409"/>
      <c r="AF591" s="1409"/>
      <c r="AG591" s="1410"/>
      <c r="AH591" s="1410"/>
      <c r="AI591" s="1410"/>
      <c r="AJ591" s="1410"/>
      <c r="AK591" s="1411"/>
      <c r="AL591" s="1408" t="s">
        <v>56</v>
      </c>
      <c r="AM591" s="1409"/>
      <c r="AN591" s="1409"/>
      <c r="AO591" s="1409"/>
      <c r="AP591" s="1410"/>
      <c r="AQ591" s="1410"/>
      <c r="AR591" s="1410"/>
      <c r="AS591" s="1410"/>
      <c r="AT591" s="1411"/>
      <c r="AU591" s="1408" t="s">
        <v>57</v>
      </c>
      <c r="AV591" s="1409"/>
      <c r="AW591" s="1409"/>
      <c r="AX591" s="1409"/>
      <c r="AY591" s="1421" t="s">
        <v>58</v>
      </c>
      <c r="AZ591" s="1421"/>
      <c r="BA591" s="1421"/>
      <c r="BB591" s="1421"/>
      <c r="BC591" s="1422"/>
    </row>
    <row r="592" spans="1:64" customHeight="1" ht="13.5">
      <c r="A592" s="238"/>
      <c r="B592" s="238"/>
      <c r="C592" s="243"/>
      <c r="D592" s="243"/>
      <c r="E592" s="243"/>
      <c r="F592" s="243"/>
      <c r="G592" s="243"/>
      <c r="H592" s="1098" t="s">
        <v>59</v>
      </c>
      <c r="I592" s="1099"/>
      <c r="J592" s="1099"/>
      <c r="K592" s="1099"/>
      <c r="L592" s="1100"/>
      <c r="M592" s="1310" t="s">
        <v>60</v>
      </c>
      <c r="N592" s="1311"/>
      <c r="O592" s="1312"/>
      <c r="P592" s="1310" t="s">
        <v>60</v>
      </c>
      <c r="Q592" s="1311"/>
      <c r="R592" s="1312"/>
      <c r="S592" s="1418" t="s">
        <v>61</v>
      </c>
      <c r="T592" s="1419"/>
      <c r="U592" s="1420"/>
      <c r="V592" s="1415" t="s">
        <v>62</v>
      </c>
      <c r="W592" s="1416"/>
      <c r="X592" s="1415" t="s">
        <v>63</v>
      </c>
      <c r="Y592" s="1417"/>
      <c r="Z592" s="1416"/>
      <c r="AA592" s="1415" t="s">
        <v>64</v>
      </c>
      <c r="AB592" s="1416"/>
      <c r="AC592" s="1425" t="s">
        <v>65</v>
      </c>
      <c r="AD592" s="1426"/>
      <c r="AE592" s="1427"/>
      <c r="AF592" s="1412" t="s">
        <v>66</v>
      </c>
      <c r="AG592" s="1413"/>
      <c r="AH592" s="1413"/>
      <c r="AI592" s="1413"/>
      <c r="AJ592" s="1413"/>
      <c r="AK592" s="1414"/>
      <c r="AL592" s="1313" t="s">
        <v>67</v>
      </c>
      <c r="AM592" s="1314"/>
      <c r="AN592" s="1314"/>
      <c r="AO592" s="1314"/>
      <c r="AP592" s="1314"/>
      <c r="AQ592" s="1315"/>
      <c r="AR592" s="1399" t="s">
        <v>68</v>
      </c>
      <c r="AS592" s="1400"/>
      <c r="AT592" s="1400"/>
      <c r="AU592" s="1400"/>
      <c r="AV592" s="1400"/>
      <c r="AW592" s="1401"/>
      <c r="AX592" s="1387" t="s">
        <v>28</v>
      </c>
      <c r="AY592" s="1388"/>
      <c r="AZ592" s="1388"/>
      <c r="BA592" s="1388"/>
      <c r="BB592" s="1388"/>
      <c r="BC592" s="1389"/>
    </row>
    <row r="593" spans="1:64" customHeight="1" ht="13.5">
      <c r="A593" s="238"/>
      <c r="B593" s="238"/>
      <c r="C593" s="243"/>
      <c r="D593" s="243"/>
      <c r="E593" s="243"/>
      <c r="F593" s="243"/>
      <c r="G593" s="243"/>
      <c r="H593" s="1101"/>
      <c r="I593" s="1102"/>
      <c r="J593" s="1102"/>
      <c r="K593" s="1102"/>
      <c r="L593" s="1103"/>
      <c r="M593" s="1117" t="s">
        <v>69</v>
      </c>
      <c r="N593" s="1118"/>
      <c r="O593" s="1119"/>
      <c r="P593" s="1117" t="s">
        <v>70</v>
      </c>
      <c r="Q593" s="1118"/>
      <c r="R593" s="1119"/>
      <c r="S593" s="1423" t="s">
        <v>71</v>
      </c>
      <c r="T593" s="1430"/>
      <c r="U593" s="1424"/>
      <c r="V593" s="1423" t="s">
        <v>72</v>
      </c>
      <c r="W593" s="1424"/>
      <c r="X593" s="1423" t="s">
        <v>73</v>
      </c>
      <c r="Y593" s="1430"/>
      <c r="Z593" s="1424"/>
      <c r="AA593" s="1423" t="s">
        <v>74</v>
      </c>
      <c r="AB593" s="1424"/>
      <c r="AC593" s="1431" t="s">
        <v>75</v>
      </c>
      <c r="AD593" s="1432"/>
      <c r="AE593" s="1433"/>
      <c r="AF593" s="1392" t="s">
        <v>76</v>
      </c>
      <c r="AG593" s="1393"/>
      <c r="AH593" s="1394" t="s">
        <v>77</v>
      </c>
      <c r="AI593" s="1394"/>
      <c r="AJ593" s="1394" t="s">
        <v>78</v>
      </c>
      <c r="AK593" s="1407"/>
      <c r="AL593" s="1397" t="s">
        <v>76</v>
      </c>
      <c r="AM593" s="1398"/>
      <c r="AN593" s="1390" t="s">
        <v>77</v>
      </c>
      <c r="AO593" s="1390"/>
      <c r="AP593" s="1390" t="s">
        <v>78</v>
      </c>
      <c r="AQ593" s="1391"/>
      <c r="AR593" s="1402" t="s">
        <v>76</v>
      </c>
      <c r="AS593" s="1403"/>
      <c r="AT593" s="1383" t="s">
        <v>77</v>
      </c>
      <c r="AU593" s="1383"/>
      <c r="AV593" s="1383" t="s">
        <v>78</v>
      </c>
      <c r="AW593" s="1384"/>
      <c r="AX593" s="1385" t="s">
        <v>76</v>
      </c>
      <c r="AY593" s="1386"/>
      <c r="AZ593" s="1395" t="s">
        <v>77</v>
      </c>
      <c r="BA593" s="1395"/>
      <c r="BB593" s="1395" t="s">
        <v>78</v>
      </c>
      <c r="BC593" s="1396"/>
    </row>
    <row r="594" spans="1:64" customHeight="1" ht="13.5">
      <c r="A594" s="238"/>
      <c r="B594" s="238"/>
      <c r="C594" s="243"/>
      <c r="D594" s="243"/>
      <c r="E594" s="243"/>
      <c r="F594" s="243"/>
      <c r="G594" s="243"/>
      <c r="H594" s="1104" t="s">
        <v>10</v>
      </c>
      <c r="I594" s="1105"/>
      <c r="J594" s="1105"/>
      <c r="K594" s="1105"/>
      <c r="L594" s="1106"/>
      <c r="M594" s="1302">
        <f>AT594/AR594</f>
        <v>0.98882681564246</v>
      </c>
      <c r="N594" s="1303"/>
      <c r="O594" s="1304"/>
      <c r="P594" s="1114">
        <f>(AT594+AV594)/AR594</f>
        <v>0.98882681564246</v>
      </c>
      <c r="Q594" s="1115"/>
      <c r="R594" s="1116"/>
      <c r="S594" s="1404">
        <v>1</v>
      </c>
      <c r="T594" s="1405"/>
      <c r="U594" s="1406"/>
      <c r="V594" s="1428">
        <f>P594-S594</f>
        <v>-0.011173184357542</v>
      </c>
      <c r="W594" s="1429"/>
      <c r="X594" s="1404">
        <v>1</v>
      </c>
      <c r="Y594" s="1405"/>
      <c r="Z594" s="1406"/>
      <c r="AA594" s="1428">
        <f>P594-X594</f>
        <v>-0.011173184357542</v>
      </c>
      <c r="AB594" s="1429"/>
      <c r="AC594" s="1266">
        <f>ADMINISTRATION!$C$1</f>
        <v>44191</v>
      </c>
      <c r="AD594" s="1267"/>
      <c r="AE594" s="1268"/>
      <c r="AF594" s="1270" t="s">
        <v>21</v>
      </c>
      <c r="AG594" s="1270"/>
      <c r="AH594" s="1270"/>
      <c r="AI594" s="1270"/>
      <c r="AJ594" s="1270"/>
      <c r="AK594" s="1270"/>
      <c r="AL594" s="1270"/>
      <c r="AM594" s="1270"/>
      <c r="AN594" s="1270"/>
      <c r="AO594" s="1270"/>
      <c r="AP594" s="1270"/>
      <c r="AQ594" s="1270"/>
      <c r="AR594" s="1255">
        <f>ADMINISTRATION!I2</f>
        <v>358</v>
      </c>
      <c r="AS594" s="1256"/>
      <c r="AT594" s="1256">
        <f>ADMINISTRATION!J2</f>
        <v>354</v>
      </c>
      <c r="AU594" s="1256"/>
      <c r="AV594" s="1256">
        <v>0.0</v>
      </c>
      <c r="AW594" s="1275"/>
      <c r="AX594" s="1376" t="s">
        <v>21</v>
      </c>
      <c r="AY594" s="1376"/>
      <c r="AZ594" s="1376"/>
      <c r="BA594" s="1376"/>
      <c r="BB594" s="1376"/>
      <c r="BC594" s="1377"/>
      <c r="BD594" s="87"/>
    </row>
    <row r="595" spans="1:64" customHeight="1" ht="13.5">
      <c r="A595" s="238"/>
      <c r="B595" s="238"/>
      <c r="C595" s="243"/>
      <c r="D595" s="243"/>
      <c r="E595" s="243"/>
      <c r="F595" s="243"/>
      <c r="G595" s="243"/>
      <c r="H595" s="1095" t="s">
        <v>16</v>
      </c>
      <c r="I595" s="1096"/>
      <c r="J595" s="1096"/>
      <c r="K595" s="1096"/>
      <c r="L595" s="1097"/>
      <c r="M595" s="1299">
        <f>AT595/AR595</f>
        <v>0.94047619047619</v>
      </c>
      <c r="N595" s="1300"/>
      <c r="O595" s="1301"/>
      <c r="P595" s="1141">
        <f>(AT595+AV595)/AR595</f>
        <v>0.94047619047619</v>
      </c>
      <c r="Q595" s="1142"/>
      <c r="R595" s="1143"/>
      <c r="S595" s="1138">
        <v>1</v>
      </c>
      <c r="T595" s="1139"/>
      <c r="U595" s="1140"/>
      <c r="V595" s="1287">
        <f>P595-S595</f>
        <v>-0.05952380952381</v>
      </c>
      <c r="W595" s="1288"/>
      <c r="X595" s="1138">
        <v>1</v>
      </c>
      <c r="Y595" s="1139"/>
      <c r="Z595" s="1140"/>
      <c r="AA595" s="1287">
        <f>P595-X595</f>
        <v>-0.05952380952381</v>
      </c>
      <c r="AB595" s="1288"/>
      <c r="AC595" s="1266">
        <f>CASHROOM!$C$1</f>
        <v>44118</v>
      </c>
      <c r="AD595" s="1267"/>
      <c r="AE595" s="1268"/>
      <c r="AF595" s="1270"/>
      <c r="AG595" s="1270"/>
      <c r="AH595" s="1270"/>
      <c r="AI595" s="1270"/>
      <c r="AJ595" s="1270"/>
      <c r="AK595" s="1270"/>
      <c r="AL595" s="1270"/>
      <c r="AM595" s="1270"/>
      <c r="AN595" s="1270"/>
      <c r="AO595" s="1270"/>
      <c r="AP595" s="1270"/>
      <c r="AQ595" s="1270"/>
      <c r="AR595" s="1255">
        <f>CASHROOM!I2</f>
        <v>336</v>
      </c>
      <c r="AS595" s="1256"/>
      <c r="AT595" s="1256">
        <f>CASHROOM!J2</f>
        <v>316</v>
      </c>
      <c r="AU595" s="1256"/>
      <c r="AV595" s="1256">
        <v>0.0</v>
      </c>
      <c r="AW595" s="1275"/>
      <c r="AX595" s="1376"/>
      <c r="AY595" s="1376"/>
      <c r="AZ595" s="1376"/>
      <c r="BA595" s="1376"/>
      <c r="BB595" s="1376"/>
      <c r="BC595" s="1377"/>
      <c r="BD595" s="87"/>
    </row>
    <row r="596" spans="1:64" customHeight="1" ht="13.5">
      <c r="A596" s="238"/>
      <c r="B596" s="238"/>
      <c r="C596" s="243"/>
      <c r="D596" s="243"/>
      <c r="E596" s="243"/>
      <c r="F596" s="243"/>
      <c r="G596" s="243"/>
      <c r="H596" s="1095" t="s">
        <v>79</v>
      </c>
      <c r="I596" s="1096"/>
      <c r="J596" s="1096"/>
      <c r="K596" s="1096"/>
      <c r="L596" s="1097"/>
      <c r="M596" s="1299">
        <f>(AH596+AN596+AT596)/(AF596+AL596+AR596)</f>
        <v>0.93032015065913</v>
      </c>
      <c r="N596" s="1300"/>
      <c r="O596" s="1301"/>
      <c r="P596" s="1141">
        <f>(AH596+AJ596+AN596+AP596+AT596+AV596)/(AF596+AL596+AR596)</f>
        <v>0.93032015065913</v>
      </c>
      <c r="Q596" s="1142"/>
      <c r="R596" s="1143"/>
      <c r="S596" s="1138">
        <v>1</v>
      </c>
      <c r="T596" s="1139"/>
      <c r="U596" s="1140"/>
      <c r="V596" s="1287">
        <f>P596-S596</f>
        <v>-0.069679849340866</v>
      </c>
      <c r="W596" s="1288"/>
      <c r="X596" s="1138">
        <v>1</v>
      </c>
      <c r="Y596" s="1139"/>
      <c r="Z596" s="1140"/>
      <c r="AA596" s="1287">
        <f>P596-X596</f>
        <v>-0.069679849340866</v>
      </c>
      <c r="AB596" s="1288"/>
      <c r="AC596" s="1266">
        <f>DAIRYFREEZER!$C$1</f>
        <v>44118</v>
      </c>
      <c r="AD596" s="1267"/>
      <c r="AE596" s="1268"/>
      <c r="AF596" s="1343">
        <f>DAIRYFREEZER!I2</f>
        <v>145</v>
      </c>
      <c r="AG596" s="1344"/>
      <c r="AH596" s="1344">
        <f>DAIRYFREEZER!J2</f>
        <v>120</v>
      </c>
      <c r="AI596" s="1344"/>
      <c r="AJ596" s="1344">
        <v>0.0</v>
      </c>
      <c r="AK596" s="1346"/>
      <c r="AL596" s="1272">
        <f>DAIRYFREEZER!I3</f>
        <v>76</v>
      </c>
      <c r="AM596" s="1250"/>
      <c r="AN596" s="1250">
        <f>DAIRYFREEZER!J3</f>
        <v>64</v>
      </c>
      <c r="AO596" s="1250"/>
      <c r="AP596" s="1250">
        <v>0.0</v>
      </c>
      <c r="AQ596" s="1251"/>
      <c r="AR596" s="1255">
        <f>DAIRYFREEZER!I4</f>
        <v>310</v>
      </c>
      <c r="AS596" s="1256"/>
      <c r="AT596" s="1256">
        <f>DAIRYFREEZER!J4</f>
        <v>310</v>
      </c>
      <c r="AU596" s="1256"/>
      <c r="AV596" s="1256">
        <v>0.0</v>
      </c>
      <c r="AW596" s="1275"/>
      <c r="AX596" s="1376"/>
      <c r="AY596" s="1376"/>
      <c r="AZ596" s="1376"/>
      <c r="BA596" s="1376"/>
      <c r="BB596" s="1376"/>
      <c r="BC596" s="1377"/>
      <c r="BD596" s="87"/>
    </row>
    <row r="597" spans="1:64" customHeight="1" ht="13.5">
      <c r="A597" s="238"/>
      <c r="B597" s="238"/>
      <c r="C597" s="243"/>
      <c r="D597" s="243"/>
      <c r="E597" s="243"/>
      <c r="F597" s="243"/>
      <c r="G597" s="243"/>
      <c r="H597" s="1095" t="s">
        <v>18</v>
      </c>
      <c r="I597" s="1096"/>
      <c r="J597" s="1096"/>
      <c r="K597" s="1096"/>
      <c r="L597" s="1097"/>
      <c r="M597" s="1299">
        <f>(AH597+AN597+AT597+AZ597)/(AF597+AL597+AR597+AX597)</f>
        <v>0.8997668997669</v>
      </c>
      <c r="N597" s="1300"/>
      <c r="O597" s="1301"/>
      <c r="P597" s="1141">
        <f>(AH597+AJ597+AN597+AP597+AT597+AV597)/(AF597+AL597+AR597)</f>
        <v>0.8997668997669</v>
      </c>
      <c r="Q597" s="1142"/>
      <c r="R597" s="1143"/>
      <c r="S597" s="1138">
        <v>1</v>
      </c>
      <c r="T597" s="1139"/>
      <c r="U597" s="1140"/>
      <c r="V597" s="1287">
        <f>P597-S597</f>
        <v>-0.1002331002331</v>
      </c>
      <c r="W597" s="1288"/>
      <c r="X597" s="1138">
        <v>1</v>
      </c>
      <c r="Y597" s="1139"/>
      <c r="Z597" s="1140"/>
      <c r="AA597" s="1287">
        <f>P597-X597</f>
        <v>-0.1002331002331</v>
      </c>
      <c r="AB597" s="1288"/>
      <c r="AC597" s="1266">
        <f>FLOOR!$C$1</f>
        <v>44114</v>
      </c>
      <c r="AD597" s="1267"/>
      <c r="AE597" s="1268"/>
      <c r="AF597" s="1343">
        <f>FLOOR!I2</f>
        <v>100</v>
      </c>
      <c r="AG597" s="1344"/>
      <c r="AH597" s="1344">
        <f>FLOOR!J2</f>
        <v>100</v>
      </c>
      <c r="AI597" s="1344"/>
      <c r="AJ597" s="1344">
        <v>0.0</v>
      </c>
      <c r="AK597" s="1346"/>
      <c r="AL597" s="1272">
        <f>FLOOR!I3</f>
        <v>42</v>
      </c>
      <c r="AM597" s="1250"/>
      <c r="AN597" s="1250">
        <f>FLOOR!J3</f>
        <v>34</v>
      </c>
      <c r="AO597" s="1250"/>
      <c r="AP597" s="1250">
        <v>0.0</v>
      </c>
      <c r="AQ597" s="1251"/>
      <c r="AR597" s="1255">
        <f>FLOOR!I4</f>
        <v>287</v>
      </c>
      <c r="AS597" s="1256"/>
      <c r="AT597" s="1256">
        <f>FLOOR!J4</f>
        <v>252</v>
      </c>
      <c r="AU597" s="1256"/>
      <c r="AV597" s="1256">
        <v>0.0</v>
      </c>
      <c r="AW597" s="1275"/>
      <c r="AX597" s="1376"/>
      <c r="AY597" s="1376"/>
      <c r="AZ597" s="1376"/>
      <c r="BA597" s="1376"/>
      <c r="BB597" s="1376"/>
      <c r="BC597" s="1377"/>
      <c r="BD597" s="87"/>
    </row>
    <row r="598" spans="1:64" customHeight="1" ht="13.5">
      <c r="A598" s="238"/>
      <c r="B598" s="238"/>
      <c r="C598" s="243"/>
      <c r="D598" s="243"/>
      <c r="E598" s="243"/>
      <c r="F598" s="243"/>
      <c r="G598" s="243"/>
      <c r="H598" s="1095" t="s">
        <v>19</v>
      </c>
      <c r="I598" s="1096"/>
      <c r="J598" s="1096"/>
      <c r="K598" s="1096"/>
      <c r="L598" s="1097"/>
      <c r="M598" s="1299">
        <f>(AN598+AT598+AZ598)/(AL598+AR598+AX598)</f>
        <v>0.98891966759003</v>
      </c>
      <c r="N598" s="1300"/>
      <c r="O598" s="1301"/>
      <c r="P598" s="1141">
        <f>(AN598+AP598+AT598+AV598+AZ598+BB598)/(AL598+AR598+AX598)</f>
        <v>0.98891966759003</v>
      </c>
      <c r="Q598" s="1142"/>
      <c r="R598" s="1143"/>
      <c r="S598" s="1138">
        <v>1</v>
      </c>
      <c r="T598" s="1139"/>
      <c r="U598" s="1140"/>
      <c r="V598" s="1287">
        <f>P598-S598</f>
        <v>-0.011080332409972</v>
      </c>
      <c r="W598" s="1288"/>
      <c r="X598" s="1138">
        <v>1</v>
      </c>
      <c r="Y598" s="1139"/>
      <c r="Z598" s="1140"/>
      <c r="AA598" s="1287">
        <f>P598-X598</f>
        <v>-0.011080332409972</v>
      </c>
      <c r="AB598" s="1288"/>
      <c r="AC598" s="1266">
        <f>FRONTEND!$C$1</f>
        <v>44113</v>
      </c>
      <c r="AD598" s="1267"/>
      <c r="AE598" s="1268"/>
      <c r="AF598" s="1270"/>
      <c r="AG598" s="1270"/>
      <c r="AH598" s="1270"/>
      <c r="AI598" s="1270"/>
      <c r="AJ598" s="1270"/>
      <c r="AK598" s="1270"/>
      <c r="AL598" s="1272">
        <f>FRONTEND!I4</f>
        <v>39</v>
      </c>
      <c r="AM598" s="1250"/>
      <c r="AN598" s="1250">
        <f>FRONTEND!J4</f>
        <v>39</v>
      </c>
      <c r="AO598" s="1250"/>
      <c r="AP598" s="1250">
        <v>0.0</v>
      </c>
      <c r="AQ598" s="1251"/>
      <c r="AR598" s="1255">
        <f>FRONTEND!I2</f>
        <v>310</v>
      </c>
      <c r="AS598" s="1256"/>
      <c r="AT598" s="1256">
        <f>FRONTEND!J2</f>
        <v>306</v>
      </c>
      <c r="AU598" s="1256"/>
      <c r="AV598" s="1256">
        <v>0.0</v>
      </c>
      <c r="AW598" s="1275"/>
      <c r="AX598" s="1378">
        <f>FRONTEND!I3</f>
        <v>12</v>
      </c>
      <c r="AY598" s="1274"/>
      <c r="AZ598" s="1274">
        <f>FRONTEND!J3</f>
        <v>12</v>
      </c>
      <c r="BA598" s="1274"/>
      <c r="BB598" s="1274">
        <v>0.0</v>
      </c>
      <c r="BC598" s="1291"/>
      <c r="BD598" s="87"/>
    </row>
    <row r="599" spans="1:64" customHeight="1" ht="13.5">
      <c r="A599" s="238"/>
      <c r="B599" s="238"/>
      <c r="C599" s="243"/>
      <c r="D599" s="243"/>
      <c r="E599" s="243"/>
      <c r="F599" s="243"/>
      <c r="G599" s="243"/>
      <c r="H599" s="1095" t="s">
        <v>20</v>
      </c>
      <c r="I599" s="1096"/>
      <c r="J599" s="1096"/>
      <c r="K599" s="1096"/>
      <c r="L599" s="1097"/>
      <c r="M599" s="1299">
        <f>(AN599+AT599+AZ599)/(AL599+AR599+AX599)</f>
        <v>0.90931677018634</v>
      </c>
      <c r="N599" s="1300"/>
      <c r="O599" s="1301"/>
      <c r="P599" s="1141">
        <f>(AN599+AP599+AT599+AV599+AZ599+BB599)/(AL599+AR599+AX599)</f>
        <v>0.90931677018634</v>
      </c>
      <c r="Q599" s="1142"/>
      <c r="R599" s="1143"/>
      <c r="S599" s="1138">
        <v>1</v>
      </c>
      <c r="T599" s="1139"/>
      <c r="U599" s="1140"/>
      <c r="V599" s="1287">
        <f>P599-S599</f>
        <v>-0.090683229813665</v>
      </c>
      <c r="W599" s="1288"/>
      <c r="X599" s="1138">
        <v>1</v>
      </c>
      <c r="Y599" s="1139"/>
      <c r="Z599" s="1140"/>
      <c r="AA599" s="1287">
        <f>P599-X599</f>
        <v>-0.090683229813665</v>
      </c>
      <c r="AB599" s="1288"/>
      <c r="AC599" s="1266">
        <f>GEN.OPS!$C$1</f>
        <v>44105</v>
      </c>
      <c r="AD599" s="1267"/>
      <c r="AE599" s="1268"/>
      <c r="AF599" s="1270"/>
      <c r="AG599" s="1270"/>
      <c r="AH599" s="1270"/>
      <c r="AI599" s="1270"/>
      <c r="AJ599" s="1270"/>
      <c r="AK599" s="1270"/>
      <c r="AL599" s="1272">
        <f>GEN.OPS!I3</f>
        <v>196</v>
      </c>
      <c r="AM599" s="1250"/>
      <c r="AN599" s="1250">
        <f>GEN.OPS!J3</f>
        <v>188</v>
      </c>
      <c r="AO599" s="1250"/>
      <c r="AP599" s="1250">
        <v>0.0</v>
      </c>
      <c r="AQ599" s="1251"/>
      <c r="AR599" s="1255">
        <f>GEN.OPS!I2</f>
        <v>541</v>
      </c>
      <c r="AS599" s="1256"/>
      <c r="AT599" s="1256">
        <f>GEN.OPS!J2</f>
        <v>491</v>
      </c>
      <c r="AU599" s="1256"/>
      <c r="AV599" s="1256">
        <v>0.0</v>
      </c>
      <c r="AW599" s="1275"/>
      <c r="AX599" s="1378">
        <f>GEN.OPS!I4</f>
        <v>68</v>
      </c>
      <c r="AY599" s="1274"/>
      <c r="AZ599" s="1274">
        <f>GEN.OPS!J4</f>
        <v>53</v>
      </c>
      <c r="BA599" s="1274"/>
      <c r="BB599" s="1274">
        <v>0.0</v>
      </c>
      <c r="BC599" s="1291"/>
      <c r="BD599" s="87"/>
    </row>
    <row r="600" spans="1:64" customHeight="1" ht="13.5">
      <c r="A600" s="238"/>
      <c r="B600" s="238"/>
      <c r="C600" s="243"/>
      <c r="D600" s="243"/>
      <c r="E600" s="243"/>
      <c r="F600" s="243"/>
      <c r="G600" s="243"/>
      <c r="H600" s="1095" t="s">
        <v>80</v>
      </c>
      <c r="I600" s="1096"/>
      <c r="J600" s="1096"/>
      <c r="K600" s="1096"/>
      <c r="L600" s="1097"/>
      <c r="M600" s="1299">
        <f>AT600/AR600</f>
        <v>0.95</v>
      </c>
      <c r="N600" s="1300"/>
      <c r="O600" s="1301"/>
      <c r="P600" s="1141">
        <f>(AT600+AV600)/AR600</f>
        <v>0.95</v>
      </c>
      <c r="Q600" s="1142"/>
      <c r="R600" s="1143"/>
      <c r="S600" s="1138">
        <v>1</v>
      </c>
      <c r="T600" s="1139"/>
      <c r="U600" s="1140"/>
      <c r="V600" s="1287">
        <f>P600-S600</f>
        <v>-0.05</v>
      </c>
      <c r="W600" s="1288"/>
      <c r="X600" s="1138">
        <v>1</v>
      </c>
      <c r="Y600" s="1139"/>
      <c r="Z600" s="1140"/>
      <c r="AA600" s="1287">
        <f>P600-X600</f>
        <v>-0.05</v>
      </c>
      <c r="AB600" s="1288"/>
      <c r="AC600" s="1266">
        <f>INVENTORY.CONTROL!$C$1</f>
        <v>44167</v>
      </c>
      <c r="AD600" s="1267"/>
      <c r="AE600" s="1268"/>
      <c r="AF600" s="1270" t="s">
        <v>21</v>
      </c>
      <c r="AG600" s="1270"/>
      <c r="AH600" s="1270"/>
      <c r="AI600" s="1270"/>
      <c r="AJ600" s="1270"/>
      <c r="AK600" s="1270"/>
      <c r="AL600" s="1270"/>
      <c r="AM600" s="1270"/>
      <c r="AN600" s="1270"/>
      <c r="AO600" s="1270"/>
      <c r="AP600" s="1270"/>
      <c r="AQ600" s="1270"/>
      <c r="AR600" s="1255">
        <f>INVENTORY.CONTROL!I2</f>
        <v>460</v>
      </c>
      <c r="AS600" s="1256"/>
      <c r="AT600" s="1256">
        <f>INVENTORY.CONTROL!J2</f>
        <v>437</v>
      </c>
      <c r="AU600" s="1256"/>
      <c r="AV600" s="1256">
        <v>0.0</v>
      </c>
      <c r="AW600" s="1275"/>
      <c r="AX600" s="1282" t="s">
        <v>21</v>
      </c>
      <c r="AY600" s="1282"/>
      <c r="AZ600" s="1282"/>
      <c r="BA600" s="1282"/>
      <c r="BB600" s="1282"/>
      <c r="BC600" s="1283"/>
      <c r="BD600" s="87"/>
    </row>
    <row r="601" spans="1:64" customHeight="1" ht="13.5">
      <c r="A601" s="238"/>
      <c r="B601" s="238"/>
      <c r="C601" s="243"/>
      <c r="D601" s="243"/>
      <c r="E601" s="243"/>
      <c r="F601" s="243"/>
      <c r="G601" s="243"/>
      <c r="H601" s="1135" t="s">
        <v>81</v>
      </c>
      <c r="I601" s="1136"/>
      <c r="J601" s="1136"/>
      <c r="K601" s="1136"/>
      <c r="L601" s="1137"/>
      <c r="M601" s="1299">
        <f>(AH601+AN601+AT601)/(AF601+AL601+AR601)</f>
        <v>0.9236641221374</v>
      </c>
      <c r="N601" s="1300"/>
      <c r="O601" s="1301"/>
      <c r="P601" s="1141">
        <f>(AH601+AJ601+AN601+AP601+AT601+AV601)/(AF601+AL601+AR601)</f>
        <v>0.9236641221374</v>
      </c>
      <c r="Q601" s="1142"/>
      <c r="R601" s="1143"/>
      <c r="S601" s="1138">
        <v>1</v>
      </c>
      <c r="T601" s="1139"/>
      <c r="U601" s="1140"/>
      <c r="V601" s="1287">
        <f>P601-S601</f>
        <v>-0.076335877862595</v>
      </c>
      <c r="W601" s="1288"/>
      <c r="X601" s="1138">
        <v>1</v>
      </c>
      <c r="Y601" s="1139"/>
      <c r="Z601" s="1140"/>
      <c r="AA601" s="1287">
        <f>P601-X601</f>
        <v>-0.076335877862595</v>
      </c>
      <c r="AB601" s="1288"/>
      <c r="AC601" s="1266">
        <f>FRESH.MEAT.AND.PROVISIONS!$C$1</f>
        <v>44117</v>
      </c>
      <c r="AD601" s="1267"/>
      <c r="AE601" s="1268"/>
      <c r="AF601" s="1343">
        <f>FRESH.MEAT.AND.PROVISIONS!I2</f>
        <v>310</v>
      </c>
      <c r="AG601" s="1344"/>
      <c r="AH601" s="1344">
        <f>FRESH.MEAT.AND.PROVISIONS!J2</f>
        <v>285</v>
      </c>
      <c r="AI601" s="1344"/>
      <c r="AJ601" s="1344">
        <v>0.0</v>
      </c>
      <c r="AK601" s="1346"/>
      <c r="AL601" s="1272">
        <f>FRESH.MEAT.AND.PROVISIONS!I3</f>
        <v>86</v>
      </c>
      <c r="AM601" s="1250"/>
      <c r="AN601" s="1250">
        <f>FRESH.MEAT.AND.PROVISIONS!J3</f>
        <v>86</v>
      </c>
      <c r="AO601" s="1250"/>
      <c r="AP601" s="1250">
        <v>0.0</v>
      </c>
      <c r="AQ601" s="1251"/>
      <c r="AR601" s="1255">
        <f>FRESH.MEAT.AND.PROVISIONS!I4</f>
        <v>390</v>
      </c>
      <c r="AS601" s="1256"/>
      <c r="AT601" s="1256">
        <f>FRESH.MEAT.AND.PROVISIONS!J4</f>
        <v>355</v>
      </c>
      <c r="AU601" s="1256"/>
      <c r="AV601" s="1256">
        <v>0.0</v>
      </c>
      <c r="AW601" s="1275"/>
      <c r="AX601" s="1282"/>
      <c r="AY601" s="1282"/>
      <c r="AZ601" s="1282"/>
      <c r="BA601" s="1282"/>
      <c r="BB601" s="1282"/>
      <c r="BC601" s="1283"/>
      <c r="BD601" s="87"/>
    </row>
    <row r="602" spans="1:64" customHeight="1" ht="13.5">
      <c r="A602" s="238"/>
      <c r="B602" s="238"/>
      <c r="C602" s="243"/>
      <c r="D602" s="243"/>
      <c r="E602" s="243"/>
      <c r="F602" s="243"/>
      <c r="G602" s="243"/>
      <c r="H602" s="1095" t="s">
        <v>82</v>
      </c>
      <c r="I602" s="1096"/>
      <c r="J602" s="1096"/>
      <c r="K602" s="1096"/>
      <c r="L602" s="1097"/>
      <c r="M602" s="1299">
        <f>AN602/AL602</f>
        <v>0.71698113207547</v>
      </c>
      <c r="N602" s="1300"/>
      <c r="O602" s="1301"/>
      <c r="P602" s="1141">
        <f>(AN602+AP602)/AL602</f>
        <v>0.71698113207547</v>
      </c>
      <c r="Q602" s="1142"/>
      <c r="R602" s="1143"/>
      <c r="S602" s="1138">
        <v>1</v>
      </c>
      <c r="T602" s="1139"/>
      <c r="U602" s="1140"/>
      <c r="V602" s="1287">
        <f>P602-S602</f>
        <v>-0.28301886792453</v>
      </c>
      <c r="W602" s="1288"/>
      <c r="X602" s="1138">
        <v>1</v>
      </c>
      <c r="Y602" s="1139"/>
      <c r="Z602" s="1140"/>
      <c r="AA602" s="1287">
        <f>P602-X602</f>
        <v>-0.28301886792453</v>
      </c>
      <c r="AB602" s="1288"/>
      <c r="AC602" s="1266">
        <f>'PEST CONTROL'!$C$1</f>
        <v>44183</v>
      </c>
      <c r="AD602" s="1267"/>
      <c r="AE602" s="1268"/>
      <c r="AF602" s="1270" t="s">
        <v>21</v>
      </c>
      <c r="AG602" s="1270"/>
      <c r="AH602" s="1270"/>
      <c r="AI602" s="1270"/>
      <c r="AJ602" s="1270"/>
      <c r="AK602" s="1270"/>
      <c r="AL602" s="1272">
        <f>'PEST CONTROL'!I2</f>
        <v>106</v>
      </c>
      <c r="AM602" s="1250"/>
      <c r="AN602" s="1250">
        <f>'PEST CONTROL'!J2</f>
        <v>76</v>
      </c>
      <c r="AO602" s="1250"/>
      <c r="AP602" s="1250">
        <v>0.0</v>
      </c>
      <c r="AQ602" s="1251"/>
      <c r="AR602" s="1270" t="s">
        <v>21</v>
      </c>
      <c r="AS602" s="1270"/>
      <c r="AT602" s="1270"/>
      <c r="AU602" s="1270"/>
      <c r="AV602" s="1270"/>
      <c r="AW602" s="1271"/>
      <c r="AX602" s="1281"/>
      <c r="AY602" s="1282"/>
      <c r="AZ602" s="1282"/>
      <c r="BA602" s="1282"/>
      <c r="BB602" s="1282"/>
      <c r="BC602" s="1283"/>
      <c r="BD602" s="87"/>
    </row>
    <row r="603" spans="1:64" customHeight="1" ht="13.5">
      <c r="A603" s="238"/>
      <c r="B603" s="238"/>
      <c r="C603" s="243"/>
      <c r="D603" s="243"/>
      <c r="E603" s="243"/>
      <c r="F603" s="243"/>
      <c r="G603" s="243"/>
      <c r="H603" s="1095" t="s">
        <v>25</v>
      </c>
      <c r="I603" s="1096"/>
      <c r="J603" s="1096"/>
      <c r="K603" s="1096"/>
      <c r="L603" s="1097"/>
      <c r="M603" s="1299">
        <f>SUM(AH603+AN603+AT603)/(AF603+AL603+AR603)</f>
        <v>0.89072426937738</v>
      </c>
      <c r="N603" s="1300"/>
      <c r="O603" s="1301"/>
      <c r="P603" s="1141">
        <f>(AH603+AJ603+AN603+AP603+AT603+AV603)/(AF603+AL603+AR603)</f>
        <v>0.89072426937738</v>
      </c>
      <c r="Q603" s="1142"/>
      <c r="R603" s="1143"/>
      <c r="S603" s="1138">
        <v>1</v>
      </c>
      <c r="T603" s="1139"/>
      <c r="U603" s="1140"/>
      <c r="V603" s="1287">
        <f>P603-S603</f>
        <v>-0.10927573062262</v>
      </c>
      <c r="W603" s="1288"/>
      <c r="X603" s="1138">
        <v>1</v>
      </c>
      <c r="Y603" s="1139"/>
      <c r="Z603" s="1140"/>
      <c r="AA603" s="1287">
        <f>P603-X603</f>
        <v>-0.10927573062262</v>
      </c>
      <c r="AB603" s="1288"/>
      <c r="AC603" s="1266">
        <f>FRESH.PRODUCE!$C$1</f>
        <v>44147</v>
      </c>
      <c r="AD603" s="1267"/>
      <c r="AE603" s="1268"/>
      <c r="AF603" s="1343">
        <f>FRESH.PRODUCE!I2</f>
        <v>405</v>
      </c>
      <c r="AG603" s="1344"/>
      <c r="AH603" s="1344">
        <f>FRESH.PRODUCE!J2</f>
        <v>335</v>
      </c>
      <c r="AI603" s="1344"/>
      <c r="AJ603" s="1344">
        <v>0.0</v>
      </c>
      <c r="AK603" s="1346"/>
      <c r="AL603" s="1272">
        <f>FRESH.PRODUCE!I3</f>
        <v>92</v>
      </c>
      <c r="AM603" s="1250"/>
      <c r="AN603" s="1250">
        <f>FRESH.PRODUCE!J3</f>
        <v>92</v>
      </c>
      <c r="AO603" s="1250"/>
      <c r="AP603" s="1250">
        <v>0.0</v>
      </c>
      <c r="AQ603" s="1251"/>
      <c r="AR603" s="1255">
        <f>FRESH.PRODUCE!I4</f>
        <v>290</v>
      </c>
      <c r="AS603" s="1256"/>
      <c r="AT603" s="1256">
        <f>FRESH.PRODUCE!J4</f>
        <v>274</v>
      </c>
      <c r="AU603" s="1256"/>
      <c r="AV603" s="1256">
        <v>0.0</v>
      </c>
      <c r="AW603" s="1275"/>
      <c r="AX603" s="1282"/>
      <c r="AY603" s="1282"/>
      <c r="AZ603" s="1282"/>
      <c r="BA603" s="1282"/>
      <c r="BB603" s="1282"/>
      <c r="BC603" s="1283"/>
      <c r="BD603" s="87"/>
    </row>
    <row r="604" spans="1:64" customHeight="1" ht="13.5">
      <c r="A604" s="238"/>
      <c r="B604" s="238"/>
      <c r="C604" s="243"/>
      <c r="D604" s="243"/>
      <c r="E604" s="243"/>
      <c r="F604" s="243"/>
      <c r="G604" s="243"/>
      <c r="H604" s="1095" t="s">
        <v>26</v>
      </c>
      <c r="I604" s="1096"/>
      <c r="J604" s="1096"/>
      <c r="K604" s="1096"/>
      <c r="L604" s="1097"/>
      <c r="M604" s="1299">
        <f>(AN604+AT604+AZ604)/(AL604+AR604+AX604)</f>
        <v>0.94708994708995</v>
      </c>
      <c r="N604" s="1300"/>
      <c r="O604" s="1301"/>
      <c r="P604" s="1141">
        <f>(AN604+AP604+AT604+AV604+AZ604+BB604)/(AL604+AR604+AX604)</f>
        <v>0.94708994708995</v>
      </c>
      <c r="Q604" s="1142"/>
      <c r="R604" s="1143"/>
      <c r="S604" s="1138">
        <v>1</v>
      </c>
      <c r="T604" s="1139"/>
      <c r="U604" s="1140"/>
      <c r="V604" s="1287">
        <f>P604-S604</f>
        <v>-0.052910052910053</v>
      </c>
      <c r="W604" s="1288"/>
      <c r="X604" s="1138">
        <v>1</v>
      </c>
      <c r="Y604" s="1139"/>
      <c r="Z604" s="1140"/>
      <c r="AA604" s="1287">
        <f>P604-X604</f>
        <v>-0.052910052910053</v>
      </c>
      <c r="AB604" s="1288"/>
      <c r="AC604" s="1266">
        <f>RECEIVING!C1</f>
        <v>44147</v>
      </c>
      <c r="AD604" s="1267"/>
      <c r="AE604" s="1268"/>
      <c r="AF604" s="1380"/>
      <c r="AG604" s="1342"/>
      <c r="AH604" s="1342"/>
      <c r="AI604" s="1342"/>
      <c r="AJ604" s="1342"/>
      <c r="AK604" s="1381"/>
      <c r="AL604" s="1272">
        <f>RECEIVING!I4</f>
        <v>136</v>
      </c>
      <c r="AM604" s="1250"/>
      <c r="AN604" s="1250">
        <f>RECEIVING!J4</f>
        <v>136</v>
      </c>
      <c r="AO604" s="1250"/>
      <c r="AP604" s="1250">
        <v>0.0</v>
      </c>
      <c r="AQ604" s="1251"/>
      <c r="AR604" s="1255">
        <f>RECEIVING!I2</f>
        <v>207</v>
      </c>
      <c r="AS604" s="1256"/>
      <c r="AT604" s="1256">
        <f>RECEIVING!J2</f>
        <v>187</v>
      </c>
      <c r="AU604" s="1256"/>
      <c r="AV604" s="1256">
        <v>0.0</v>
      </c>
      <c r="AW604" s="1275"/>
      <c r="AX604" s="1289">
        <f>RECEIVING!I3</f>
        <v>35</v>
      </c>
      <c r="AY604" s="1290"/>
      <c r="AZ604" s="1290">
        <f>RECEIVING!J3</f>
        <v>35</v>
      </c>
      <c r="BA604" s="1290"/>
      <c r="BB604" s="1290">
        <v>0.0</v>
      </c>
      <c r="BC604" s="1305"/>
      <c r="BD604" s="87"/>
    </row>
    <row r="605" spans="1:64" customHeight="1" ht="13.5">
      <c r="A605" s="238"/>
      <c r="B605" s="238"/>
      <c r="C605" s="243"/>
      <c r="D605" s="243"/>
      <c r="E605" s="243"/>
      <c r="F605" s="243"/>
      <c r="G605" s="243"/>
      <c r="H605" s="1095" t="s">
        <v>27</v>
      </c>
      <c r="I605" s="1096"/>
      <c r="J605" s="1096"/>
      <c r="K605" s="1096"/>
      <c r="L605" s="1097"/>
      <c r="M605" s="1299">
        <f>(AN605+AT605+AZ605)/(AL605+AR605+AX605)</f>
        <v>0.98275862068966</v>
      </c>
      <c r="N605" s="1300"/>
      <c r="O605" s="1301"/>
      <c r="P605" s="1141">
        <f>(AT605+AV605+AZ605+BB605)/(AR605+AX605)</f>
        <v>0.98275862068966</v>
      </c>
      <c r="Q605" s="1142"/>
      <c r="R605" s="1143"/>
      <c r="S605" s="1138">
        <v>1</v>
      </c>
      <c r="T605" s="1139"/>
      <c r="U605" s="1140"/>
      <c r="V605" s="1287">
        <f>P605-S605</f>
        <v>-0.017241379310345</v>
      </c>
      <c r="W605" s="1288"/>
      <c r="X605" s="1138">
        <v>1</v>
      </c>
      <c r="Y605" s="1139"/>
      <c r="Z605" s="1140"/>
      <c r="AA605" s="1287">
        <f>P605-X605</f>
        <v>-0.017241379310345</v>
      </c>
      <c r="AB605" s="1288"/>
      <c r="AC605" s="1266">
        <f>RECEPTION!$C$1</f>
        <v>44191</v>
      </c>
      <c r="AD605" s="1267"/>
      <c r="AE605" s="1268"/>
      <c r="AF605" s="1269" t="s">
        <v>21</v>
      </c>
      <c r="AG605" s="1270"/>
      <c r="AH605" s="1270"/>
      <c r="AI605" s="1270"/>
      <c r="AJ605" s="1270"/>
      <c r="AK605" s="1270"/>
      <c r="AL605" s="1270"/>
      <c r="AM605" s="1270"/>
      <c r="AN605" s="1270"/>
      <c r="AO605" s="1270"/>
      <c r="AP605" s="1270"/>
      <c r="AQ605" s="1271"/>
      <c r="AR605" s="1255">
        <f>RECEPTION!I2</f>
        <v>228</v>
      </c>
      <c r="AS605" s="1256"/>
      <c r="AT605" s="1256">
        <f>RECEPTION!J2</f>
        <v>224</v>
      </c>
      <c r="AU605" s="1256"/>
      <c r="AV605" s="1256">
        <v>0.0</v>
      </c>
      <c r="AW605" s="1307"/>
      <c r="AX605" s="1276">
        <f>RECEPTION!I3</f>
        <v>4</v>
      </c>
      <c r="AY605" s="1277"/>
      <c r="AZ605" s="1274">
        <f>RECEPTION!J3</f>
        <v>4</v>
      </c>
      <c r="BA605" s="1274"/>
      <c r="BB605" s="1274">
        <v>0.0</v>
      </c>
      <c r="BC605" s="1291"/>
      <c r="BD605" s="87"/>
    </row>
    <row r="606" spans="1:64" customHeight="1" ht="13.5">
      <c r="A606" s="238"/>
      <c r="B606" s="238"/>
      <c r="C606" s="243"/>
      <c r="D606" s="243"/>
      <c r="E606" s="243"/>
      <c r="F606" s="243"/>
      <c r="G606" s="243"/>
      <c r="H606" s="1095" t="s">
        <v>28</v>
      </c>
      <c r="I606" s="1096"/>
      <c r="J606" s="1096"/>
      <c r="K606" s="1096"/>
      <c r="L606" s="1097"/>
      <c r="M606" s="1299">
        <f>AZ606/AX606</f>
        <v>0.96673596673597</v>
      </c>
      <c r="N606" s="1300"/>
      <c r="O606" s="1301"/>
      <c r="P606" s="1141">
        <f>(AZ606+BB606)/AX606</f>
        <v>0.96673596673597</v>
      </c>
      <c r="Q606" s="1142"/>
      <c r="R606" s="1143"/>
      <c r="S606" s="1138">
        <v>1</v>
      </c>
      <c r="T606" s="1139"/>
      <c r="U606" s="1140"/>
      <c r="V606" s="1287">
        <f>P606-S606</f>
        <v>-0.033264033264033</v>
      </c>
      <c r="W606" s="1288"/>
      <c r="X606" s="1138">
        <v>1</v>
      </c>
      <c r="Y606" s="1139"/>
      <c r="Z606" s="1140"/>
      <c r="AA606" s="1287">
        <f>P606-X606</f>
        <v>-0.033264033264033</v>
      </c>
      <c r="AB606" s="1288"/>
      <c r="AC606" s="1266">
        <f>SAFETY!$C$1</f>
        <v>44183</v>
      </c>
      <c r="AD606" s="1267"/>
      <c r="AE606" s="1268"/>
      <c r="AF606" s="1349" t="s">
        <v>21</v>
      </c>
      <c r="AG606" s="1350"/>
      <c r="AH606" s="1350"/>
      <c r="AI606" s="1350"/>
      <c r="AJ606" s="1350"/>
      <c r="AK606" s="1350"/>
      <c r="AL606" s="1350"/>
      <c r="AM606" s="1350"/>
      <c r="AN606" s="1350"/>
      <c r="AO606" s="1350"/>
      <c r="AP606" s="1350"/>
      <c r="AQ606" s="1350"/>
      <c r="AR606" s="1350"/>
      <c r="AS606" s="1350"/>
      <c r="AT606" s="1350"/>
      <c r="AU606" s="1350"/>
      <c r="AV606" s="1350"/>
      <c r="AW606" s="1351"/>
      <c r="AX606" s="1306">
        <f>SAFETY!I2</f>
        <v>481</v>
      </c>
      <c r="AY606" s="1246"/>
      <c r="AZ606" s="1246">
        <f>SAFETY!J2</f>
        <v>465</v>
      </c>
      <c r="BA606" s="1246"/>
      <c r="BB606" s="1246">
        <v>0.0</v>
      </c>
      <c r="BC606" s="1273"/>
      <c r="BD606" s="87"/>
    </row>
    <row r="607" spans="1:64" customHeight="1" ht="13.5">
      <c r="A607" s="238"/>
      <c r="B607" s="238"/>
      <c r="C607" s="243"/>
      <c r="D607" s="243"/>
      <c r="E607" s="243"/>
      <c r="F607" s="243"/>
      <c r="G607" s="243"/>
      <c r="H607" s="1095" t="s">
        <v>29</v>
      </c>
      <c r="I607" s="1096"/>
      <c r="J607" s="1096"/>
      <c r="K607" s="1096"/>
      <c r="L607" s="1097"/>
      <c r="M607" s="1299">
        <f>(AH607+AN607+AT607)/(AF607+AL607+AR607)</f>
        <v>0.91522157996146</v>
      </c>
      <c r="N607" s="1300"/>
      <c r="O607" s="1301"/>
      <c r="P607" s="1141">
        <f>(AH607+AJ607+AN607+AP607+AT607+AV607)/(AF607+AL607+AR607)</f>
        <v>0.91522157996146</v>
      </c>
      <c r="Q607" s="1142"/>
      <c r="R607" s="1143"/>
      <c r="S607" s="1138">
        <v>1</v>
      </c>
      <c r="T607" s="1139"/>
      <c r="U607" s="1140"/>
      <c r="V607" s="1287">
        <f>P607-S607</f>
        <v>-0.084778420038536</v>
      </c>
      <c r="W607" s="1288"/>
      <c r="X607" s="1138">
        <v>1</v>
      </c>
      <c r="Y607" s="1139"/>
      <c r="Z607" s="1140"/>
      <c r="AA607" s="1287">
        <f>P607-X607</f>
        <v>-0.084778420038536</v>
      </c>
      <c r="AB607" s="1288"/>
      <c r="AC607" s="1266">
        <f>FRESH.SEAFOOD!$C$1</f>
        <v>44158</v>
      </c>
      <c r="AD607" s="1267"/>
      <c r="AE607" s="1268"/>
      <c r="AF607" s="1382">
        <f>FRESH.SEAFOOD!I2</f>
        <v>90</v>
      </c>
      <c r="AG607" s="1309"/>
      <c r="AH607" s="1308">
        <f>FRESH.SEAFOOD!J2</f>
        <v>90</v>
      </c>
      <c r="AI607" s="1309"/>
      <c r="AJ607" s="1308">
        <v>0.0</v>
      </c>
      <c r="AK607" s="1309"/>
      <c r="AL607" s="1374">
        <f>FRESH.SEAFOOD!I3</f>
        <v>144</v>
      </c>
      <c r="AM607" s="1379"/>
      <c r="AN607" s="1374">
        <f>FRESH.SEAFOOD!J3</f>
        <v>112</v>
      </c>
      <c r="AO607" s="1379"/>
      <c r="AP607" s="1374">
        <v>0.0</v>
      </c>
      <c r="AQ607" s="1375"/>
      <c r="AR607" s="1255">
        <f>FRESH.SEAFOOD!I4</f>
        <v>285</v>
      </c>
      <c r="AS607" s="1256"/>
      <c r="AT607" s="1256">
        <f>FRESH.SEAFOOD!J4</f>
        <v>273</v>
      </c>
      <c r="AU607" s="1256"/>
      <c r="AV607" s="1256">
        <v>0.0</v>
      </c>
      <c r="AW607" s="1275"/>
      <c r="AX607" s="1278"/>
      <c r="AY607" s="1279"/>
      <c r="AZ607" s="1279"/>
      <c r="BA607" s="1279"/>
      <c r="BB607" s="1279"/>
      <c r="BC607" s="1280"/>
      <c r="BD607" s="87"/>
    </row>
    <row r="608" spans="1:64" customHeight="1" ht="13.5">
      <c r="A608" s="238"/>
      <c r="B608" s="238"/>
      <c r="C608" s="243"/>
      <c r="D608" s="243"/>
      <c r="E608" s="243"/>
      <c r="F608" s="243"/>
      <c r="G608" s="243"/>
      <c r="H608" s="1095" t="s">
        <v>30</v>
      </c>
      <c r="I608" s="1096"/>
      <c r="J608" s="1096"/>
      <c r="K608" s="1096"/>
      <c r="L608" s="1097"/>
      <c r="M608" s="1299">
        <f>(AT608)/(AR608)</f>
        <v>0.98305084745763</v>
      </c>
      <c r="N608" s="1300"/>
      <c r="O608" s="1301"/>
      <c r="P608" s="1141">
        <f>(AT608+AV608)/AR608</f>
        <v>0.98305084745763</v>
      </c>
      <c r="Q608" s="1142"/>
      <c r="R608" s="1143"/>
      <c r="S608" s="1138">
        <v>1</v>
      </c>
      <c r="T608" s="1139"/>
      <c r="U608" s="1140"/>
      <c r="V608" s="1287">
        <f>P608-S608</f>
        <v>-0.016949152542373</v>
      </c>
      <c r="W608" s="1288"/>
      <c r="X608" s="1138">
        <v>1</v>
      </c>
      <c r="Y608" s="1139"/>
      <c r="Z608" s="1140"/>
      <c r="AA608" s="1287">
        <f>P608-X608</f>
        <v>-0.016949152542373</v>
      </c>
      <c r="AB608" s="1288"/>
      <c r="AC608" s="1266">
        <f>SMALLWARES!$C$1</f>
        <v>44155</v>
      </c>
      <c r="AD608" s="1267"/>
      <c r="AE608" s="1268"/>
      <c r="AF608" s="1342"/>
      <c r="AG608" s="1342"/>
      <c r="AH608" s="1342"/>
      <c r="AI608" s="1342"/>
      <c r="AJ608" s="1342"/>
      <c r="AK608" s="1342"/>
      <c r="AL608" s="1342"/>
      <c r="AM608" s="1342"/>
      <c r="AN608" s="1342"/>
      <c r="AO608" s="1342"/>
      <c r="AP608" s="1342"/>
      <c r="AQ608" s="1342"/>
      <c r="AR608" s="1255">
        <f>SMALLWARES!I2</f>
        <v>354</v>
      </c>
      <c r="AS608" s="1256"/>
      <c r="AT608" s="1256">
        <f>SMALLWARES!J2</f>
        <v>348</v>
      </c>
      <c r="AU608" s="1256"/>
      <c r="AV608" s="1256">
        <v>0.0</v>
      </c>
      <c r="AW608" s="1275"/>
      <c r="AX608" s="1281"/>
      <c r="AY608" s="1282"/>
      <c r="AZ608" s="1282"/>
      <c r="BA608" s="1282"/>
      <c r="BB608" s="1282"/>
      <c r="BC608" s="1283"/>
      <c r="BD608" s="87"/>
    </row>
    <row r="609" spans="1:64" customHeight="1" ht="13.5">
      <c r="A609" s="238"/>
      <c r="B609" s="238"/>
      <c r="C609" s="243"/>
      <c r="D609" s="243"/>
      <c r="E609" s="243"/>
      <c r="F609" s="243"/>
      <c r="G609" s="243"/>
      <c r="H609" s="1132" t="s">
        <v>83</v>
      </c>
      <c r="I609" s="1133"/>
      <c r="J609" s="1133"/>
      <c r="K609" s="1133"/>
      <c r="L609" s="1134"/>
      <c r="M609" s="1111">
        <f>(AT609+AN609+AH609)/(AR609+AL609+AF609)</f>
        <v>1</v>
      </c>
      <c r="N609" s="1112"/>
      <c r="O609" s="1113"/>
      <c r="P609" s="1260">
        <f>(AT609+AV609+AN609+AP609+AH609+AJ609)/(AR609+AL609+AF609)</f>
        <v>1</v>
      </c>
      <c r="Q609" s="1261"/>
      <c r="R609" s="1262"/>
      <c r="S609" s="1294">
        <v>1</v>
      </c>
      <c r="T609" s="1295"/>
      <c r="U609" s="1296"/>
      <c r="V609" s="1320">
        <f>P609-S609</f>
        <v>0</v>
      </c>
      <c r="W609" s="1321"/>
      <c r="X609" s="1294">
        <v>1</v>
      </c>
      <c r="Y609" s="1295"/>
      <c r="Z609" s="1296"/>
      <c r="AA609" s="1320">
        <f>P609-X609</f>
        <v>0</v>
      </c>
      <c r="AB609" s="1321"/>
      <c r="AC609" s="1266">
        <f>'WINE AND SPIRITS'!$C$1</f>
        <v/>
      </c>
      <c r="AD609" s="1267"/>
      <c r="AE609" s="1268"/>
      <c r="AF609" s="1343">
        <f>'WINE AND SPIRITS'!I2</f>
        <v>20</v>
      </c>
      <c r="AG609" s="1344"/>
      <c r="AH609" s="1344">
        <f>'WINE AND SPIRITS'!J2</f>
        <v>20</v>
      </c>
      <c r="AI609" s="1344"/>
      <c r="AJ609" s="1344">
        <v>0.0</v>
      </c>
      <c r="AK609" s="1346"/>
      <c r="AL609" s="1272">
        <f>'WINE AND SPIRITS'!I3</f>
        <v>19</v>
      </c>
      <c r="AM609" s="1250"/>
      <c r="AN609" s="1250">
        <f>'WINE AND SPIRITS'!J3</f>
        <v>19</v>
      </c>
      <c r="AO609" s="1250"/>
      <c r="AP609" s="1250">
        <v>0.0</v>
      </c>
      <c r="AQ609" s="1251"/>
      <c r="AR609" s="1255">
        <f>'WINE AND SPIRITS'!I4</f>
        <v>224</v>
      </c>
      <c r="AS609" s="1256"/>
      <c r="AT609" s="1256">
        <f>'WINE AND SPIRITS'!J4</f>
        <v>224</v>
      </c>
      <c r="AU609" s="1256"/>
      <c r="AV609" s="1256">
        <v>0.0</v>
      </c>
      <c r="AW609" s="1275"/>
      <c r="AX609" s="1284"/>
      <c r="AY609" s="1285"/>
      <c r="AZ609" s="1285"/>
      <c r="BA609" s="1285"/>
      <c r="BB609" s="1285"/>
      <c r="BC609" s="1286"/>
      <c r="BD609" s="87"/>
    </row>
    <row r="610" spans="1:64" customHeight="1" ht="22.5">
      <c r="A610" s="238"/>
      <c r="B610" s="238"/>
      <c r="C610" s="243"/>
      <c r="D610" s="243"/>
      <c r="E610" s="243"/>
      <c r="F610" s="243"/>
      <c r="G610" s="243"/>
      <c r="H610" s="1129" t="s">
        <v>24</v>
      </c>
      <c r="I610" s="1130"/>
      <c r="J610" s="1130"/>
      <c r="K610" s="1130"/>
      <c r="L610" s="1130"/>
      <c r="M610" s="1130"/>
      <c r="N610" s="1130"/>
      <c r="O610" s="1131"/>
      <c r="P610" s="1352" t="str">
        <f>IF('PEST CONTROL'!D12="x","FAIL","PASS")</f>
        <v>FAIL</v>
      </c>
      <c r="Q610" s="1352"/>
      <c r="R610" s="1353"/>
      <c r="S610" s="1263" t="s">
        <v>84</v>
      </c>
      <c r="T610" s="1264"/>
      <c r="U610" s="1264"/>
      <c r="V610" s="1264"/>
      <c r="W610" s="1265"/>
      <c r="X610" s="1263" t="s">
        <v>85</v>
      </c>
      <c r="Y610" s="1264"/>
      <c r="Z610" s="1264"/>
      <c r="AA610" s="1264"/>
      <c r="AB610" s="1265"/>
      <c r="AC610" s="1253"/>
      <c r="AD610" s="1253"/>
      <c r="AE610" s="1253"/>
      <c r="AF610" s="1297">
        <f>AF596+AF597+AF601+AF603+AF607+AF609</f>
        <v>1070</v>
      </c>
      <c r="AG610" s="1298"/>
      <c r="AH610" s="1298">
        <f>AH596+AH597+AH601+AH603+AH607+AH609</f>
        <v>950</v>
      </c>
      <c r="AI610" s="1298"/>
      <c r="AJ610" s="1298">
        <f>AJ596+AJ597+AJ601+AJ603+AJ607+AJ609</f>
        <v>0</v>
      </c>
      <c r="AK610" s="1345"/>
      <c r="AL610" s="1254">
        <f>AL596+AL597+AL598+AL599+AL601+AL602+AL603+AL604+AL607+AL609</f>
        <v>936</v>
      </c>
      <c r="AM610" s="1252"/>
      <c r="AN610" s="1252">
        <f>AN596+AN597+AN598+AN599+AN601+AN602+AN603+AN604+AN607+AN609</f>
        <v>846</v>
      </c>
      <c r="AO610" s="1252"/>
      <c r="AP610" s="1252">
        <f>AP596+AP597+AP598+AP599+AP601+AP602+AP603+AP604+AP607+AP609</f>
        <v>0</v>
      </c>
      <c r="AQ610" s="1319"/>
      <c r="AR610" s="1338">
        <f>AR594+AR595+AR596+AR597+AR598+AR599+AR600+AR601+AR603+AR604+AR605+AR607+AR608+AR609</f>
        <v>4580</v>
      </c>
      <c r="AS610" s="1292"/>
      <c r="AT610" s="1292">
        <f>AT594+AT595+AT596+AT597+AT598+AT599+AT600+AT601+AT603+AT604+AT605+AT607+AT608+AT609</f>
        <v>4351</v>
      </c>
      <c r="AU610" s="1292"/>
      <c r="AV610" s="1292">
        <f>AV594+AV595+AV596+AV597+AV598+AV599+AV600+AV601+AV603+AV604+AV605+AV607+AV608+AV609</f>
        <v>0</v>
      </c>
      <c r="AW610" s="1293"/>
      <c r="AX610" s="1289">
        <f>AX598+AX599+AX604+AX605+AX606</f>
        <v>600</v>
      </c>
      <c r="AY610" s="1290"/>
      <c r="AZ610" s="1290">
        <f>AZ598+AZ599+AZ604+AZ605+AZ606</f>
        <v>569</v>
      </c>
      <c r="BA610" s="1290"/>
      <c r="BB610" s="1290">
        <f>BB598+BB599+BB604+BB605+BB606</f>
        <v>0</v>
      </c>
      <c r="BC610" s="1305"/>
      <c r="BD610" s="87"/>
    </row>
    <row r="611" spans="1:64" customHeight="1" ht="24">
      <c r="A611" s="238"/>
      <c r="B611" s="238"/>
      <c r="C611" s="243"/>
      <c r="D611" s="243"/>
      <c r="E611" s="243"/>
      <c r="F611" s="243"/>
      <c r="G611" s="243"/>
      <c r="H611" s="1126" t="s">
        <v>67</v>
      </c>
      <c r="I611" s="1127"/>
      <c r="J611" s="1127"/>
      <c r="K611" s="1127"/>
      <c r="L611" s="1128"/>
      <c r="M611" s="1327">
        <f>(AH610+AN610)/(AF610+AL610)</f>
        <v>0.89531405782652</v>
      </c>
      <c r="N611" s="1328"/>
      <c r="O611" s="1328"/>
      <c r="P611" s="1367">
        <f>(AH610+AJ610+AN610+AP610)/(AF610+AL610)</f>
        <v>0.89531405782652</v>
      </c>
      <c r="Q611" s="1367"/>
      <c r="R611" s="1368"/>
      <c r="S611" s="1372">
        <v>1</v>
      </c>
      <c r="T611" s="1373"/>
      <c r="U611" s="1373"/>
      <c r="V611" s="1347">
        <f>P611-S611</f>
        <v>-0.10468594217348</v>
      </c>
      <c r="W611" s="1348"/>
      <c r="X611" s="1372">
        <v>1</v>
      </c>
      <c r="Y611" s="1373"/>
      <c r="Z611" s="1373"/>
      <c r="AA611" s="1347">
        <f>P611-X611</f>
        <v>-0.10468594217348</v>
      </c>
      <c r="AB611" s="1348"/>
      <c r="AC611" s="1253"/>
      <c r="AD611" s="1253"/>
      <c r="AE611" s="1253"/>
      <c r="AF611" s="1354">
        <f>(AH610+AJ610)/AF610</f>
        <v>0.88785046728972</v>
      </c>
      <c r="AG611" s="1355"/>
      <c r="AH611" s="1356"/>
      <c r="AI611" s="1356"/>
      <c r="AJ611" s="1356"/>
      <c r="AK611" s="1357"/>
      <c r="AL611" s="1247">
        <f>(AN610+AP610)/AL610</f>
        <v>0.90384615384615</v>
      </c>
      <c r="AM611" s="1248"/>
      <c r="AN611" s="1248"/>
      <c r="AO611" s="1248"/>
      <c r="AP611" s="1248"/>
      <c r="AQ611" s="1249"/>
      <c r="AR611" s="1316">
        <f>(AT610+AV610)/AR610</f>
        <v>0.95</v>
      </c>
      <c r="AS611" s="1317"/>
      <c r="AT611" s="1317"/>
      <c r="AU611" s="1317"/>
      <c r="AV611" s="1317"/>
      <c r="AW611" s="1318"/>
      <c r="AX611" s="1339">
        <f>(AZ610+BB610)/AX610</f>
        <v>0.94833333333333</v>
      </c>
      <c r="AY611" s="1340"/>
      <c r="AZ611" s="1340"/>
      <c r="BA611" s="1340"/>
      <c r="BB611" s="1340"/>
      <c r="BC611" s="1341"/>
      <c r="BD611" s="87"/>
    </row>
    <row r="612" spans="1:64" customHeight="1" ht="13.5">
      <c r="A612" s="238">
        <f>IF(B612&lt;$C$584,B612,IF(B612=$C$584,B612,0))</f>
        <v>1</v>
      </c>
      <c r="B612" s="238">
        <v>1</v>
      </c>
      <c r="C612" s="243"/>
      <c r="D612" s="243"/>
      <c r="E612" s="243"/>
      <c r="F612" s="243"/>
      <c r="G612" s="243"/>
      <c r="H612" s="1156">
        <f>A612</f>
        <v>1</v>
      </c>
      <c r="I612" s="1157"/>
      <c r="J612" s="1120" t="s">
        <v>2</v>
      </c>
      <c r="K612" s="1121"/>
      <c r="L612" s="1121"/>
      <c r="M612" s="1122"/>
      <c r="N612" s="1257" t="str">
        <f>LOOKUP(H612,$C$1:$C$583,$J$1:$J$612)</f>
        <v>STATE/COMPANY POSTING REQUIREMENTS</v>
      </c>
      <c r="O612" s="1258"/>
      <c r="P612" s="1258"/>
      <c r="Q612" s="1258"/>
      <c r="R612" s="1258"/>
      <c r="S612" s="1258"/>
      <c r="T612" s="1258"/>
      <c r="U612" s="1258"/>
      <c r="V612" s="1258"/>
      <c r="W612" s="1258"/>
      <c r="X612" s="1258"/>
      <c r="Y612" s="1258"/>
      <c r="Z612" s="1258"/>
      <c r="AA612" s="1258"/>
      <c r="AB612" s="1258"/>
      <c r="AC612" s="1258"/>
      <c r="AD612" s="1258"/>
      <c r="AE612" s="1258"/>
      <c r="AF612" s="1258"/>
      <c r="AG612" s="1259"/>
      <c r="AH612" s="1332" t="s">
        <v>86</v>
      </c>
      <c r="AI612" s="1332"/>
      <c r="AJ612" s="1332"/>
      <c r="AK612" s="1332"/>
      <c r="AL612" s="1332"/>
      <c r="AM612" s="1332"/>
      <c r="AN612" s="1333"/>
      <c r="AO612" s="1335" t="s">
        <v>87</v>
      </c>
      <c r="AP612" s="1336"/>
      <c r="AQ612" s="1336"/>
      <c r="AR612" s="1336"/>
      <c r="AS612" s="1336"/>
      <c r="AT612" s="1336"/>
      <c r="AU612" s="1336"/>
      <c r="AV612" s="1336"/>
      <c r="AW612" s="1336"/>
      <c r="AX612" s="1337"/>
      <c r="AY612" s="1329" t="s">
        <v>88</v>
      </c>
      <c r="AZ612" s="1330"/>
      <c r="BA612" s="1330"/>
      <c r="BB612" s="1330"/>
      <c r="BC612" s="1331"/>
      <c r="BD612" s="87"/>
    </row>
    <row r="613" spans="1:64" customHeight="1" ht="13.5">
      <c r="A613" s="238"/>
      <c r="B613" s="238"/>
      <c r="C613" s="243"/>
      <c r="D613" s="243"/>
      <c r="E613" s="243"/>
      <c r="F613" s="243"/>
      <c r="G613" s="243"/>
      <c r="H613" s="1156" t="s">
        <v>3</v>
      </c>
      <c r="I613" s="1334"/>
      <c r="J613" s="1334"/>
      <c r="K613" s="1157"/>
      <c r="L613" s="1324" t="str">
        <f>LOOKUP(H612,$C$2:$C$583,$I$2:$I$583)</f>
        <v>ADMIN</v>
      </c>
      <c r="M613" s="1325"/>
      <c r="N613" s="1325"/>
      <c r="O613" s="1325"/>
      <c r="P613" s="1325"/>
      <c r="Q613" s="1325"/>
      <c r="R613" s="1325"/>
      <c r="S613" s="1325"/>
      <c r="T613" s="1325"/>
      <c r="U613" s="1326"/>
      <c r="V613" s="1156" t="s">
        <v>89</v>
      </c>
      <c r="W613" s="1334"/>
      <c r="X613" s="1334"/>
      <c r="Y613" s="1157"/>
      <c r="Z613" s="1322">
        <f>LOOKUP(H612,$C$2:$C$583,$F$2:$F$583)</f>
        <v>15</v>
      </c>
      <c r="AA613" s="1323"/>
      <c r="AB613" s="1156" t="s">
        <v>90</v>
      </c>
      <c r="AC613" s="1334"/>
      <c r="AD613" s="1334"/>
      <c r="AE613" s="1157"/>
      <c r="AF613" s="1322">
        <f>LOOKUP(H612,$C$2:$C$583,$G$2:$G$583)</f>
        <v>4</v>
      </c>
      <c r="AG613" s="1323"/>
      <c r="AH613" s="1203"/>
      <c r="AI613" s="1203"/>
      <c r="AJ613" s="1203"/>
      <c r="AK613" s="1203"/>
      <c r="AL613" s="1203"/>
      <c r="AM613" s="1203"/>
      <c r="AN613" s="1204"/>
      <c r="AO613" s="1225"/>
      <c r="AP613" s="1226"/>
      <c r="AQ613" s="1226"/>
      <c r="AR613" s="1226"/>
      <c r="AS613" s="1226"/>
      <c r="AT613" s="1226"/>
      <c r="AU613" s="1226"/>
      <c r="AV613" s="1226"/>
      <c r="AW613" s="1226"/>
      <c r="AX613" s="1227"/>
      <c r="AY613" s="1208"/>
      <c r="AZ613" s="1209"/>
      <c r="BA613" s="1209"/>
      <c r="BB613" s="1209"/>
      <c r="BC613" s="1210"/>
      <c r="BD613" s="87"/>
    </row>
    <row r="614" spans="1:64" customHeight="1" ht="13.5">
      <c r="A614" s="238"/>
      <c r="B614" s="238"/>
      <c r="C614" s="243"/>
      <c r="D614" s="243"/>
      <c r="E614" s="243"/>
      <c r="F614" s="243"/>
      <c r="G614" s="243"/>
      <c r="H614" s="1167" t="str">
        <f>LOOKUP(H612,$C$2:$C$583,$K$2:$K$583)</f>
        <v>Missing poster by time clock</v>
      </c>
      <c r="I614" s="1168"/>
      <c r="J614" s="1168"/>
      <c r="K614" s="1168"/>
      <c r="L614" s="1168"/>
      <c r="M614" s="1168"/>
      <c r="N614" s="1168"/>
      <c r="O614" s="1168"/>
      <c r="P614" s="1168"/>
      <c r="Q614" s="1168"/>
      <c r="R614" s="1168"/>
      <c r="S614" s="1168"/>
      <c r="T614" s="1168"/>
      <c r="U614" s="1168"/>
      <c r="V614" s="1168"/>
      <c r="W614" s="1168"/>
      <c r="X614" s="1168"/>
      <c r="Y614" s="1168"/>
      <c r="Z614" s="1168"/>
      <c r="AA614" s="1168"/>
      <c r="AB614" s="1168"/>
      <c r="AC614" s="1168"/>
      <c r="AD614" s="1168"/>
      <c r="AE614" s="1168"/>
      <c r="AF614" s="1168"/>
      <c r="AG614" s="1169"/>
      <c r="AH614" s="1228" t="s">
        <v>91</v>
      </c>
      <c r="AI614" s="1229"/>
      <c r="AJ614" s="1229"/>
      <c r="AK614" s="1229"/>
      <c r="AL614" s="1229"/>
      <c r="AM614" s="1229"/>
      <c r="AN614" s="1229"/>
      <c r="AO614" s="1229"/>
      <c r="AP614" s="1229"/>
      <c r="AQ614" s="1229"/>
      <c r="AR614" s="1229"/>
      <c r="AS614" s="1229"/>
      <c r="AT614" s="1229"/>
      <c r="AU614" s="1229"/>
      <c r="AV614" s="1229"/>
      <c r="AW614" s="1229"/>
      <c r="AX614" s="1229"/>
      <c r="AY614" s="1229"/>
      <c r="AZ614" s="1229"/>
      <c r="BA614" s="1229"/>
      <c r="BB614" s="1229"/>
      <c r="BC614" s="1230"/>
      <c r="BD614" s="87"/>
    </row>
    <row r="615" spans="1:64" customHeight="1" ht="12.75">
      <c r="A615" s="238"/>
      <c r="B615" s="238"/>
      <c r="C615" s="243"/>
      <c r="D615" s="243"/>
      <c r="E615" s="243"/>
      <c r="F615" s="243"/>
      <c r="G615" s="243"/>
      <c r="H615" s="1167"/>
      <c r="I615" s="1168"/>
      <c r="J615" s="1168"/>
      <c r="K615" s="1168"/>
      <c r="L615" s="1168"/>
      <c r="M615" s="1168"/>
      <c r="N615" s="1168"/>
      <c r="O615" s="1168"/>
      <c r="P615" s="1168"/>
      <c r="Q615" s="1168"/>
      <c r="R615" s="1168"/>
      <c r="S615" s="1168"/>
      <c r="T615" s="1168"/>
      <c r="U615" s="1168"/>
      <c r="V615" s="1168"/>
      <c r="W615" s="1168"/>
      <c r="X615" s="1168"/>
      <c r="Y615" s="1168"/>
      <c r="Z615" s="1168"/>
      <c r="AA615" s="1168"/>
      <c r="AB615" s="1168"/>
      <c r="AC615" s="1168"/>
      <c r="AD615" s="1168"/>
      <c r="AE615" s="1168"/>
      <c r="AF615" s="1168"/>
      <c r="AG615" s="1169"/>
      <c r="AH615" s="1231"/>
      <c r="AI615" s="1232"/>
      <c r="AJ615" s="1232"/>
      <c r="AK615" s="1232"/>
      <c r="AL615" s="1232"/>
      <c r="AM615" s="1232"/>
      <c r="AN615" s="1232"/>
      <c r="AO615" s="1232"/>
      <c r="AP615" s="1232"/>
      <c r="AQ615" s="1232"/>
      <c r="AR615" s="1232"/>
      <c r="AS615" s="1232"/>
      <c r="AT615" s="1232"/>
      <c r="AU615" s="1232"/>
      <c r="AV615" s="1232"/>
      <c r="AW615" s="1232"/>
      <c r="AX615" s="1232"/>
      <c r="AY615" s="1232"/>
      <c r="AZ615" s="1232"/>
      <c r="BA615" s="1232"/>
      <c r="BB615" s="1232"/>
      <c r="BC615" s="1233"/>
      <c r="BD615" s="87"/>
    </row>
    <row r="616" spans="1:64" customHeight="1" ht="13.5">
      <c r="A616" s="238"/>
      <c r="B616" s="238"/>
      <c r="C616" s="243"/>
      <c r="D616" s="243"/>
      <c r="E616" s="243"/>
      <c r="F616" s="243"/>
      <c r="G616" s="243"/>
      <c r="H616" s="1167"/>
      <c r="I616" s="1168"/>
      <c r="J616" s="1168"/>
      <c r="K616" s="1168"/>
      <c r="L616" s="1168"/>
      <c r="M616" s="1168"/>
      <c r="N616" s="1168"/>
      <c r="O616" s="1168"/>
      <c r="P616" s="1168"/>
      <c r="Q616" s="1168"/>
      <c r="R616" s="1168"/>
      <c r="S616" s="1168"/>
      <c r="T616" s="1168"/>
      <c r="U616" s="1168"/>
      <c r="V616" s="1168"/>
      <c r="W616" s="1168"/>
      <c r="X616" s="1168"/>
      <c r="Y616" s="1168"/>
      <c r="Z616" s="1168"/>
      <c r="AA616" s="1168"/>
      <c r="AB616" s="1168"/>
      <c r="AC616" s="1168"/>
      <c r="AD616" s="1168"/>
      <c r="AE616" s="1168"/>
      <c r="AF616" s="1168"/>
      <c r="AG616" s="1169"/>
      <c r="AH616" s="1231"/>
      <c r="AI616" s="1232"/>
      <c r="AJ616" s="1232"/>
      <c r="AK616" s="1232"/>
      <c r="AL616" s="1232"/>
      <c r="AM616" s="1232"/>
      <c r="AN616" s="1232"/>
      <c r="AO616" s="1232"/>
      <c r="AP616" s="1232"/>
      <c r="AQ616" s="1232"/>
      <c r="AR616" s="1232"/>
      <c r="AS616" s="1232"/>
      <c r="AT616" s="1232"/>
      <c r="AU616" s="1232"/>
      <c r="AV616" s="1232"/>
      <c r="AW616" s="1232"/>
      <c r="AX616" s="1232"/>
      <c r="AY616" s="1232"/>
      <c r="AZ616" s="1232"/>
      <c r="BA616" s="1232"/>
      <c r="BB616" s="1232"/>
      <c r="BC616" s="1233"/>
      <c r="BD616" s="87"/>
    </row>
    <row r="617" spans="1:64" customHeight="1" ht="12.75">
      <c r="A617" s="238"/>
      <c r="B617" s="238"/>
      <c r="C617" s="243"/>
      <c r="D617" s="243"/>
      <c r="E617" s="243"/>
      <c r="F617" s="243"/>
      <c r="G617" s="243"/>
      <c r="H617" s="1167"/>
      <c r="I617" s="1168"/>
      <c r="J617" s="1168"/>
      <c r="K617" s="1168"/>
      <c r="L617" s="1168"/>
      <c r="M617" s="1168"/>
      <c r="N617" s="1168"/>
      <c r="O617" s="1168"/>
      <c r="P617" s="1168"/>
      <c r="Q617" s="1168"/>
      <c r="R617" s="1168"/>
      <c r="S617" s="1168"/>
      <c r="T617" s="1168"/>
      <c r="U617" s="1168"/>
      <c r="V617" s="1168"/>
      <c r="W617" s="1168"/>
      <c r="X617" s="1168"/>
      <c r="Y617" s="1168"/>
      <c r="Z617" s="1168"/>
      <c r="AA617" s="1168"/>
      <c r="AB617" s="1168"/>
      <c r="AC617" s="1168"/>
      <c r="AD617" s="1168"/>
      <c r="AE617" s="1168"/>
      <c r="AF617" s="1168"/>
      <c r="AG617" s="1169"/>
      <c r="AH617" s="1231"/>
      <c r="AI617" s="1232"/>
      <c r="AJ617" s="1232"/>
      <c r="AK617" s="1232"/>
      <c r="AL617" s="1232"/>
      <c r="AM617" s="1232"/>
      <c r="AN617" s="1232"/>
      <c r="AO617" s="1232"/>
      <c r="AP617" s="1232"/>
      <c r="AQ617" s="1232"/>
      <c r="AR617" s="1232"/>
      <c r="AS617" s="1232"/>
      <c r="AT617" s="1232"/>
      <c r="AU617" s="1232"/>
      <c r="AV617" s="1232"/>
      <c r="AW617" s="1232"/>
      <c r="AX617" s="1232"/>
      <c r="AY617" s="1232"/>
      <c r="AZ617" s="1232"/>
      <c r="BA617" s="1232"/>
      <c r="BB617" s="1232"/>
      <c r="BC617" s="1233"/>
      <c r="BD617" s="87"/>
    </row>
    <row r="618" spans="1:64" customHeight="1" ht="12.75">
      <c r="A618" s="238"/>
      <c r="B618" s="238"/>
      <c r="C618" s="243"/>
      <c r="D618" s="243"/>
      <c r="E618" s="243"/>
      <c r="F618" s="243"/>
      <c r="G618" s="243"/>
      <c r="H618" s="1167"/>
      <c r="I618" s="1168"/>
      <c r="J618" s="1168"/>
      <c r="K618" s="1168"/>
      <c r="L618" s="1168"/>
      <c r="M618" s="1168"/>
      <c r="N618" s="1168"/>
      <c r="O618" s="1168"/>
      <c r="P618" s="1168"/>
      <c r="Q618" s="1168"/>
      <c r="R618" s="1168"/>
      <c r="S618" s="1168"/>
      <c r="T618" s="1168"/>
      <c r="U618" s="1168"/>
      <c r="V618" s="1168"/>
      <c r="W618" s="1168"/>
      <c r="X618" s="1168"/>
      <c r="Y618" s="1168"/>
      <c r="Z618" s="1168"/>
      <c r="AA618" s="1168"/>
      <c r="AB618" s="1168"/>
      <c r="AC618" s="1168"/>
      <c r="AD618" s="1168"/>
      <c r="AE618" s="1168"/>
      <c r="AF618" s="1168"/>
      <c r="AG618" s="1169"/>
      <c r="AH618" s="1231"/>
      <c r="AI618" s="1232"/>
      <c r="AJ618" s="1232"/>
      <c r="AK618" s="1232"/>
      <c r="AL618" s="1232"/>
      <c r="AM618" s="1232"/>
      <c r="AN618" s="1232"/>
      <c r="AO618" s="1232"/>
      <c r="AP618" s="1232"/>
      <c r="AQ618" s="1232"/>
      <c r="AR618" s="1232"/>
      <c r="AS618" s="1232"/>
      <c r="AT618" s="1232"/>
      <c r="AU618" s="1232"/>
      <c r="AV618" s="1232"/>
      <c r="AW618" s="1232"/>
      <c r="AX618" s="1232"/>
      <c r="AY618" s="1232"/>
      <c r="AZ618" s="1232"/>
      <c r="BA618" s="1232"/>
      <c r="BB618" s="1232"/>
      <c r="BC618" s="1233"/>
      <c r="BD618" s="87"/>
    </row>
    <row r="619" spans="1:64" customHeight="1" ht="13.5">
      <c r="A619" s="238"/>
      <c r="B619" s="238"/>
      <c r="C619" s="243"/>
      <c r="D619" s="243"/>
      <c r="E619" s="243"/>
      <c r="F619" s="243"/>
      <c r="G619" s="243"/>
      <c r="H619" s="1170"/>
      <c r="I619" s="1171"/>
      <c r="J619" s="1171"/>
      <c r="K619" s="1171"/>
      <c r="L619" s="1171"/>
      <c r="M619" s="1171"/>
      <c r="N619" s="1171"/>
      <c r="O619" s="1171"/>
      <c r="P619" s="1171"/>
      <c r="Q619" s="1171"/>
      <c r="R619" s="1171"/>
      <c r="S619" s="1171"/>
      <c r="T619" s="1171"/>
      <c r="U619" s="1171"/>
      <c r="V619" s="1171"/>
      <c r="W619" s="1171"/>
      <c r="X619" s="1171"/>
      <c r="Y619" s="1171"/>
      <c r="Z619" s="1171"/>
      <c r="AA619" s="1171"/>
      <c r="AB619" s="1171"/>
      <c r="AC619" s="1171"/>
      <c r="AD619" s="1171"/>
      <c r="AE619" s="1171"/>
      <c r="AF619" s="1171"/>
      <c r="AG619" s="1172"/>
      <c r="AH619" s="1234"/>
      <c r="AI619" s="1235"/>
      <c r="AJ619" s="1235"/>
      <c r="AK619" s="1235"/>
      <c r="AL619" s="1235"/>
      <c r="AM619" s="1235"/>
      <c r="AN619" s="1235"/>
      <c r="AO619" s="1235"/>
      <c r="AP619" s="1235"/>
      <c r="AQ619" s="1235"/>
      <c r="AR619" s="1235"/>
      <c r="AS619" s="1235"/>
      <c r="AT619" s="1235"/>
      <c r="AU619" s="1235"/>
      <c r="AV619" s="1235"/>
      <c r="AW619" s="1235"/>
      <c r="AX619" s="1235"/>
      <c r="AY619" s="1235"/>
      <c r="AZ619" s="1235"/>
      <c r="BA619" s="1235"/>
      <c r="BB619" s="1235"/>
      <c r="BC619" s="1236"/>
      <c r="BD619" s="87"/>
    </row>
    <row r="620" spans="1:64" customHeight="1" ht="13.5">
      <c r="A620" s="238">
        <f>IF(B620&lt;$C$584,B620,IF(B620=$C$584,B620,0))</f>
        <v>2</v>
      </c>
      <c r="B620" s="238">
        <v>2</v>
      </c>
      <c r="C620" s="243"/>
      <c r="D620" s="243"/>
      <c r="E620" s="243"/>
      <c r="F620" s="243"/>
      <c r="G620" s="243"/>
      <c r="H620" s="1158">
        <f>A620</f>
        <v>2</v>
      </c>
      <c r="I620" s="1160"/>
      <c r="J620" s="1120" t="s">
        <v>2</v>
      </c>
      <c r="K620" s="1121"/>
      <c r="L620" s="1121"/>
      <c r="M620" s="1122"/>
      <c r="N620" s="1144" t="str">
        <f>LOOKUP(H620,$C$1:$C$583,$J$1:$J$612)</f>
        <v>DEPOSIT COMPARISON</v>
      </c>
      <c r="O620" s="1145"/>
      <c r="P620" s="1145"/>
      <c r="Q620" s="1145"/>
      <c r="R620" s="1145"/>
      <c r="S620" s="1145"/>
      <c r="T620" s="1145"/>
      <c r="U620" s="1145"/>
      <c r="V620" s="1145"/>
      <c r="W620" s="1145"/>
      <c r="X620" s="1145"/>
      <c r="Y620" s="1145"/>
      <c r="Z620" s="1145"/>
      <c r="AA620" s="1145"/>
      <c r="AB620" s="1145"/>
      <c r="AC620" s="1145"/>
      <c r="AD620" s="1145"/>
      <c r="AE620" s="1145"/>
      <c r="AF620" s="1145"/>
      <c r="AG620" s="1146"/>
      <c r="AH620" s="1199" t="s">
        <v>86</v>
      </c>
      <c r="AI620" s="1200"/>
      <c r="AJ620" s="1200"/>
      <c r="AK620" s="1200"/>
      <c r="AL620" s="1200"/>
      <c r="AM620" s="1200"/>
      <c r="AN620" s="1201"/>
      <c r="AO620" s="1222" t="s">
        <v>87</v>
      </c>
      <c r="AP620" s="1223"/>
      <c r="AQ620" s="1223"/>
      <c r="AR620" s="1223"/>
      <c r="AS620" s="1223"/>
      <c r="AT620" s="1223"/>
      <c r="AU620" s="1223"/>
      <c r="AV620" s="1223"/>
      <c r="AW620" s="1223"/>
      <c r="AX620" s="1224"/>
      <c r="AY620" s="1205" t="s">
        <v>88</v>
      </c>
      <c r="AZ620" s="1206"/>
      <c r="BA620" s="1206"/>
      <c r="BB620" s="1206"/>
      <c r="BC620" s="1207"/>
      <c r="BD620" s="87"/>
    </row>
    <row r="621" spans="1:64" customHeight="1" ht="13.5">
      <c r="A621" s="238"/>
      <c r="B621" s="238"/>
      <c r="C621" s="243"/>
      <c r="D621" s="243"/>
      <c r="E621" s="243"/>
      <c r="F621" s="243"/>
      <c r="G621" s="243"/>
      <c r="H621" s="1158" t="s">
        <v>3</v>
      </c>
      <c r="I621" s="1159"/>
      <c r="J621" s="1159"/>
      <c r="K621" s="1160"/>
      <c r="L621" s="1161" t="str">
        <f>LOOKUP(H620,$C$2:$C$583,$I$2:$I$583)</f>
        <v>CASHROOM</v>
      </c>
      <c r="M621" s="1162"/>
      <c r="N621" s="1162"/>
      <c r="O621" s="1162"/>
      <c r="P621" s="1162"/>
      <c r="Q621" s="1162"/>
      <c r="R621" s="1162"/>
      <c r="S621" s="1162"/>
      <c r="T621" s="1162"/>
      <c r="U621" s="1163"/>
      <c r="V621" s="1158" t="s">
        <v>89</v>
      </c>
      <c r="W621" s="1159"/>
      <c r="X621" s="1159"/>
      <c r="Y621" s="1160"/>
      <c r="Z621" s="1120">
        <f>LOOKUP(H620,$C$2:$C$583,$F$2:$F$583)</f>
        <v>17</v>
      </c>
      <c r="AA621" s="1122"/>
      <c r="AB621" s="1158" t="s">
        <v>90</v>
      </c>
      <c r="AC621" s="1159"/>
      <c r="AD621" s="1159"/>
      <c r="AE621" s="1160"/>
      <c r="AF621" s="1120">
        <f>LOOKUP(H620,$C$2:$C$583,$G$2:$G$583)</f>
        <v>20</v>
      </c>
      <c r="AG621" s="1122"/>
      <c r="AH621" s="1202"/>
      <c r="AI621" s="1203"/>
      <c r="AJ621" s="1203"/>
      <c r="AK621" s="1203"/>
      <c r="AL621" s="1203"/>
      <c r="AM621" s="1203"/>
      <c r="AN621" s="1204"/>
      <c r="AO621" s="1225"/>
      <c r="AP621" s="1226"/>
      <c r="AQ621" s="1226"/>
      <c r="AR621" s="1226"/>
      <c r="AS621" s="1226"/>
      <c r="AT621" s="1226"/>
      <c r="AU621" s="1226"/>
      <c r="AV621" s="1226"/>
      <c r="AW621" s="1226"/>
      <c r="AX621" s="1227"/>
      <c r="AY621" s="1208"/>
      <c r="AZ621" s="1209"/>
      <c r="BA621" s="1209"/>
      <c r="BB621" s="1209"/>
      <c r="BC621" s="1210"/>
      <c r="BD621" s="87"/>
    </row>
    <row r="622" spans="1:64" customHeight="1" ht="12.75">
      <c r="A622" s="238"/>
      <c r="B622" s="238"/>
      <c r="C622" s="243"/>
      <c r="D622" s="243"/>
      <c r="E622" s="243"/>
      <c r="F622" s="243"/>
      <c r="G622" s="243"/>
      <c r="H622" s="1164" t="str">
        <f>LOOKUP(H620,$C$2:$C$583,$K$2:$K$583)</f>
        <v>Business day not closed consistanly on weekends </v>
      </c>
      <c r="I622" s="1165"/>
      <c r="J622" s="1165"/>
      <c r="K622" s="1165"/>
      <c r="L622" s="1165"/>
      <c r="M622" s="1165"/>
      <c r="N622" s="1165"/>
      <c r="O622" s="1165"/>
      <c r="P622" s="1165"/>
      <c r="Q622" s="1165"/>
      <c r="R622" s="1165"/>
      <c r="S622" s="1165"/>
      <c r="T622" s="1165"/>
      <c r="U622" s="1165"/>
      <c r="V622" s="1165"/>
      <c r="W622" s="1165"/>
      <c r="X622" s="1165"/>
      <c r="Y622" s="1165"/>
      <c r="Z622" s="1165"/>
      <c r="AA622" s="1165"/>
      <c r="AB622" s="1165"/>
      <c r="AC622" s="1165"/>
      <c r="AD622" s="1165"/>
      <c r="AE622" s="1165"/>
      <c r="AF622" s="1165"/>
      <c r="AG622" s="1166"/>
      <c r="AH622" s="1358" t="s">
        <v>92</v>
      </c>
      <c r="AI622" s="1359"/>
      <c r="AJ622" s="1359"/>
      <c r="AK622" s="1359"/>
      <c r="AL622" s="1359"/>
      <c r="AM622" s="1359"/>
      <c r="AN622" s="1359"/>
      <c r="AO622" s="1359"/>
      <c r="AP622" s="1359"/>
      <c r="AQ622" s="1359"/>
      <c r="AR622" s="1359"/>
      <c r="AS622" s="1359"/>
      <c r="AT622" s="1359"/>
      <c r="AU622" s="1359"/>
      <c r="AV622" s="1359"/>
      <c r="AW622" s="1359"/>
      <c r="AX622" s="1359"/>
      <c r="AY622" s="1359"/>
      <c r="AZ622" s="1359"/>
      <c r="BA622" s="1359"/>
      <c r="BB622" s="1359"/>
      <c r="BC622" s="1360"/>
      <c r="BD622" s="87"/>
    </row>
    <row r="623" spans="1:64" customHeight="1" ht="12.75">
      <c r="A623" s="238"/>
      <c r="B623" s="238"/>
      <c r="C623" s="243"/>
      <c r="D623" s="243"/>
      <c r="E623" s="243"/>
      <c r="F623" s="243"/>
      <c r="G623" s="243"/>
      <c r="H623" s="1167"/>
      <c r="I623" s="1168"/>
      <c r="J623" s="1168"/>
      <c r="K623" s="1168"/>
      <c r="L623" s="1168"/>
      <c r="M623" s="1168"/>
      <c r="N623" s="1168"/>
      <c r="O623" s="1168"/>
      <c r="P623" s="1168"/>
      <c r="Q623" s="1168"/>
      <c r="R623" s="1168"/>
      <c r="S623" s="1168"/>
      <c r="T623" s="1168"/>
      <c r="U623" s="1168"/>
      <c r="V623" s="1168"/>
      <c r="W623" s="1168"/>
      <c r="X623" s="1168"/>
      <c r="Y623" s="1168"/>
      <c r="Z623" s="1168"/>
      <c r="AA623" s="1168"/>
      <c r="AB623" s="1168"/>
      <c r="AC623" s="1168"/>
      <c r="AD623" s="1168"/>
      <c r="AE623" s="1168"/>
      <c r="AF623" s="1168"/>
      <c r="AG623" s="1169"/>
      <c r="AH623" s="1361"/>
      <c r="AI623" s="1362"/>
      <c r="AJ623" s="1362"/>
      <c r="AK623" s="1362"/>
      <c r="AL623" s="1362"/>
      <c r="AM623" s="1362"/>
      <c r="AN623" s="1362"/>
      <c r="AO623" s="1362"/>
      <c r="AP623" s="1362"/>
      <c r="AQ623" s="1362"/>
      <c r="AR623" s="1362"/>
      <c r="AS623" s="1362"/>
      <c r="AT623" s="1362"/>
      <c r="AU623" s="1362"/>
      <c r="AV623" s="1362"/>
      <c r="AW623" s="1362"/>
      <c r="AX623" s="1362"/>
      <c r="AY623" s="1362"/>
      <c r="AZ623" s="1362"/>
      <c r="BA623" s="1362"/>
      <c r="BB623" s="1362"/>
      <c r="BC623" s="1363"/>
      <c r="BD623" s="87"/>
    </row>
    <row r="624" spans="1:64" customHeight="1" ht="12.75">
      <c r="A624" s="238"/>
      <c r="B624" s="238"/>
      <c r="C624" s="243"/>
      <c r="D624" s="243"/>
      <c r="E624" s="243"/>
      <c r="F624" s="243"/>
      <c r="G624" s="243"/>
      <c r="H624" s="1167"/>
      <c r="I624" s="1168"/>
      <c r="J624" s="1168"/>
      <c r="K624" s="1168"/>
      <c r="L624" s="1168"/>
      <c r="M624" s="1168"/>
      <c r="N624" s="1168"/>
      <c r="O624" s="1168"/>
      <c r="P624" s="1168"/>
      <c r="Q624" s="1168"/>
      <c r="R624" s="1168"/>
      <c r="S624" s="1168"/>
      <c r="T624" s="1168"/>
      <c r="U624" s="1168"/>
      <c r="V624" s="1168"/>
      <c r="W624" s="1168"/>
      <c r="X624" s="1168"/>
      <c r="Y624" s="1168"/>
      <c r="Z624" s="1168"/>
      <c r="AA624" s="1168"/>
      <c r="AB624" s="1168"/>
      <c r="AC624" s="1168"/>
      <c r="AD624" s="1168"/>
      <c r="AE624" s="1168"/>
      <c r="AF624" s="1168"/>
      <c r="AG624" s="1169"/>
      <c r="AH624" s="1361"/>
      <c r="AI624" s="1362"/>
      <c r="AJ624" s="1362"/>
      <c r="AK624" s="1362"/>
      <c r="AL624" s="1362"/>
      <c r="AM624" s="1362"/>
      <c r="AN624" s="1362"/>
      <c r="AO624" s="1362"/>
      <c r="AP624" s="1362"/>
      <c r="AQ624" s="1362"/>
      <c r="AR624" s="1362"/>
      <c r="AS624" s="1362"/>
      <c r="AT624" s="1362"/>
      <c r="AU624" s="1362"/>
      <c r="AV624" s="1362"/>
      <c r="AW624" s="1362"/>
      <c r="AX624" s="1362"/>
      <c r="AY624" s="1362"/>
      <c r="AZ624" s="1362"/>
      <c r="BA624" s="1362"/>
      <c r="BB624" s="1362"/>
      <c r="BC624" s="1363"/>
      <c r="BD624" s="87"/>
    </row>
    <row r="625" spans="1:64" customHeight="1" ht="12.75">
      <c r="A625" s="238"/>
      <c r="B625" s="238"/>
      <c r="C625" s="243"/>
      <c r="D625" s="243"/>
      <c r="E625" s="243"/>
      <c r="F625" s="243"/>
      <c r="G625" s="243"/>
      <c r="H625" s="1167"/>
      <c r="I625" s="1168"/>
      <c r="J625" s="1168"/>
      <c r="K625" s="1168"/>
      <c r="L625" s="1168"/>
      <c r="M625" s="1168"/>
      <c r="N625" s="1168"/>
      <c r="O625" s="1168"/>
      <c r="P625" s="1168"/>
      <c r="Q625" s="1168"/>
      <c r="R625" s="1168"/>
      <c r="S625" s="1168"/>
      <c r="T625" s="1168"/>
      <c r="U625" s="1168"/>
      <c r="V625" s="1168"/>
      <c r="W625" s="1168"/>
      <c r="X625" s="1168"/>
      <c r="Y625" s="1168"/>
      <c r="Z625" s="1168"/>
      <c r="AA625" s="1168"/>
      <c r="AB625" s="1168"/>
      <c r="AC625" s="1168"/>
      <c r="AD625" s="1168"/>
      <c r="AE625" s="1168"/>
      <c r="AF625" s="1168"/>
      <c r="AG625" s="1169"/>
      <c r="AH625" s="1361"/>
      <c r="AI625" s="1362"/>
      <c r="AJ625" s="1362"/>
      <c r="AK625" s="1362"/>
      <c r="AL625" s="1362"/>
      <c r="AM625" s="1362"/>
      <c r="AN625" s="1362"/>
      <c r="AO625" s="1362"/>
      <c r="AP625" s="1362"/>
      <c r="AQ625" s="1362"/>
      <c r="AR625" s="1362"/>
      <c r="AS625" s="1362"/>
      <c r="AT625" s="1362"/>
      <c r="AU625" s="1362"/>
      <c r="AV625" s="1362"/>
      <c r="AW625" s="1362"/>
      <c r="AX625" s="1362"/>
      <c r="AY625" s="1362"/>
      <c r="AZ625" s="1362"/>
      <c r="BA625" s="1362"/>
      <c r="BB625" s="1362"/>
      <c r="BC625" s="1363"/>
      <c r="BD625" s="87"/>
    </row>
    <row r="626" spans="1:64" customHeight="1" ht="12.75">
      <c r="A626" s="238"/>
      <c r="B626" s="238"/>
      <c r="C626" s="243"/>
      <c r="D626" s="243"/>
      <c r="E626" s="243"/>
      <c r="F626" s="243"/>
      <c r="G626" s="243"/>
      <c r="H626" s="1167"/>
      <c r="I626" s="1168"/>
      <c r="J626" s="1168"/>
      <c r="K626" s="1168"/>
      <c r="L626" s="1168"/>
      <c r="M626" s="1168"/>
      <c r="N626" s="1168"/>
      <c r="O626" s="1168"/>
      <c r="P626" s="1168"/>
      <c r="Q626" s="1168"/>
      <c r="R626" s="1168"/>
      <c r="S626" s="1168"/>
      <c r="T626" s="1168"/>
      <c r="U626" s="1168"/>
      <c r="V626" s="1168"/>
      <c r="W626" s="1168"/>
      <c r="X626" s="1168"/>
      <c r="Y626" s="1168"/>
      <c r="Z626" s="1168"/>
      <c r="AA626" s="1168"/>
      <c r="AB626" s="1168"/>
      <c r="AC626" s="1168"/>
      <c r="AD626" s="1168"/>
      <c r="AE626" s="1168"/>
      <c r="AF626" s="1168"/>
      <c r="AG626" s="1169"/>
      <c r="AH626" s="1361"/>
      <c r="AI626" s="1362"/>
      <c r="AJ626" s="1362"/>
      <c r="AK626" s="1362"/>
      <c r="AL626" s="1362"/>
      <c r="AM626" s="1362"/>
      <c r="AN626" s="1362"/>
      <c r="AO626" s="1362"/>
      <c r="AP626" s="1362"/>
      <c r="AQ626" s="1362"/>
      <c r="AR626" s="1362"/>
      <c r="AS626" s="1362"/>
      <c r="AT626" s="1362"/>
      <c r="AU626" s="1362"/>
      <c r="AV626" s="1362"/>
      <c r="AW626" s="1362"/>
      <c r="AX626" s="1362"/>
      <c r="AY626" s="1362"/>
      <c r="AZ626" s="1362"/>
      <c r="BA626" s="1362"/>
      <c r="BB626" s="1362"/>
      <c r="BC626" s="1363"/>
      <c r="BD626" s="87"/>
    </row>
    <row r="627" spans="1:64" customHeight="1" ht="13.5">
      <c r="A627" s="238"/>
      <c r="B627" s="238"/>
      <c r="C627" s="243"/>
      <c r="D627" s="243"/>
      <c r="E627" s="243"/>
      <c r="F627" s="243"/>
      <c r="G627" s="243"/>
      <c r="H627" s="1170"/>
      <c r="I627" s="1171"/>
      <c r="J627" s="1171"/>
      <c r="K627" s="1171"/>
      <c r="L627" s="1171"/>
      <c r="M627" s="1171"/>
      <c r="N627" s="1171"/>
      <c r="O627" s="1171"/>
      <c r="P627" s="1171"/>
      <c r="Q627" s="1171"/>
      <c r="R627" s="1171"/>
      <c r="S627" s="1171"/>
      <c r="T627" s="1171"/>
      <c r="U627" s="1171"/>
      <c r="V627" s="1171"/>
      <c r="W627" s="1171"/>
      <c r="X627" s="1171"/>
      <c r="Y627" s="1171"/>
      <c r="Z627" s="1171"/>
      <c r="AA627" s="1171"/>
      <c r="AB627" s="1171"/>
      <c r="AC627" s="1171"/>
      <c r="AD627" s="1171"/>
      <c r="AE627" s="1171"/>
      <c r="AF627" s="1171"/>
      <c r="AG627" s="1172"/>
      <c r="AH627" s="1364"/>
      <c r="AI627" s="1365"/>
      <c r="AJ627" s="1365"/>
      <c r="AK627" s="1365"/>
      <c r="AL627" s="1365"/>
      <c r="AM627" s="1365"/>
      <c r="AN627" s="1365"/>
      <c r="AO627" s="1365"/>
      <c r="AP627" s="1365"/>
      <c r="AQ627" s="1365"/>
      <c r="AR627" s="1365"/>
      <c r="AS627" s="1365"/>
      <c r="AT627" s="1365"/>
      <c r="AU627" s="1365"/>
      <c r="AV627" s="1365"/>
      <c r="AW627" s="1365"/>
      <c r="AX627" s="1365"/>
      <c r="AY627" s="1365"/>
      <c r="AZ627" s="1365"/>
      <c r="BA627" s="1365"/>
      <c r="BB627" s="1365"/>
      <c r="BC627" s="1366"/>
      <c r="BD627" s="87"/>
    </row>
    <row r="628" spans="1:64" customHeight="1" ht="13.5">
      <c r="A628" s="238">
        <f>IF(B628&lt;$C$584,B628,IF(B628=$C$584,B628,0))</f>
        <v>3</v>
      </c>
      <c r="B628" s="238">
        <v>3</v>
      </c>
      <c r="C628" s="243"/>
      <c r="D628" s="243"/>
      <c r="E628" s="243"/>
      <c r="F628" s="243"/>
      <c r="G628" s="243"/>
      <c r="H628" s="1158">
        <f>A628</f>
        <v>3</v>
      </c>
      <c r="I628" s="1160"/>
      <c r="J628" s="1120" t="s">
        <v>2</v>
      </c>
      <c r="K628" s="1121"/>
      <c r="L628" s="1121"/>
      <c r="M628" s="1122"/>
      <c r="N628" s="1144" t="str">
        <f>LOOKUP(H628,$C$1:$C$583,$J$1:$J$612)</f>
        <v>BLOCK TAGGING - Dairy</v>
      </c>
      <c r="O628" s="1145"/>
      <c r="P628" s="1145"/>
      <c r="Q628" s="1145"/>
      <c r="R628" s="1145"/>
      <c r="S628" s="1145"/>
      <c r="T628" s="1145"/>
      <c r="U628" s="1145"/>
      <c r="V628" s="1145"/>
      <c r="W628" s="1145"/>
      <c r="X628" s="1145"/>
      <c r="Y628" s="1145"/>
      <c r="Z628" s="1145"/>
      <c r="AA628" s="1145"/>
      <c r="AB628" s="1145"/>
      <c r="AC628" s="1145"/>
      <c r="AD628" s="1145"/>
      <c r="AE628" s="1145"/>
      <c r="AF628" s="1145"/>
      <c r="AG628" s="1146"/>
      <c r="AH628" s="1199" t="s">
        <v>86</v>
      </c>
      <c r="AI628" s="1200"/>
      <c r="AJ628" s="1200"/>
      <c r="AK628" s="1200"/>
      <c r="AL628" s="1200"/>
      <c r="AM628" s="1200"/>
      <c r="AN628" s="1201"/>
      <c r="AO628" s="1222" t="s">
        <v>93</v>
      </c>
      <c r="AP628" s="1223"/>
      <c r="AQ628" s="1223"/>
      <c r="AR628" s="1223"/>
      <c r="AS628" s="1223"/>
      <c r="AT628" s="1223"/>
      <c r="AU628" s="1223"/>
      <c r="AV628" s="1223"/>
      <c r="AW628" s="1223"/>
      <c r="AX628" s="1224"/>
      <c r="AY628" s="1205" t="s">
        <v>88</v>
      </c>
      <c r="AZ628" s="1206"/>
      <c r="BA628" s="1206"/>
      <c r="BB628" s="1206"/>
      <c r="BC628" s="1207"/>
      <c r="BD628" s="87"/>
    </row>
    <row r="629" spans="1:64" customHeight="1" ht="13.5">
      <c r="A629" s="238"/>
      <c r="B629" s="238"/>
      <c r="C629" s="243"/>
      <c r="D629" s="243"/>
      <c r="E629" s="243"/>
      <c r="F629" s="243"/>
      <c r="G629" s="243"/>
      <c r="H629" s="1158" t="s">
        <v>3</v>
      </c>
      <c r="I629" s="1159"/>
      <c r="J629" s="1159"/>
      <c r="K629" s="1160"/>
      <c r="L629" s="1161" t="str">
        <f>LOOKUP(H628,$C$2:$C$583,$I$2:$I$583)</f>
        <v>DAIRY FREEZER</v>
      </c>
      <c r="M629" s="1162"/>
      <c r="N629" s="1162"/>
      <c r="O629" s="1162"/>
      <c r="P629" s="1162"/>
      <c r="Q629" s="1162"/>
      <c r="R629" s="1162"/>
      <c r="S629" s="1162"/>
      <c r="T629" s="1162"/>
      <c r="U629" s="1163"/>
      <c r="V629" s="1158" t="s">
        <v>89</v>
      </c>
      <c r="W629" s="1159"/>
      <c r="X629" s="1159"/>
      <c r="Y629" s="1160"/>
      <c r="Z629" s="1120">
        <f>LOOKUP(H628,$C$2:$C$583,$F$2:$F$583)</f>
        <v>10</v>
      </c>
      <c r="AA629" s="1122"/>
      <c r="AB629" s="1158" t="s">
        <v>90</v>
      </c>
      <c r="AC629" s="1159"/>
      <c r="AD629" s="1159"/>
      <c r="AE629" s="1160"/>
      <c r="AF629" s="1120">
        <f>LOOKUP(H628,$C$2:$C$583,$G$2:$G$583)</f>
        <v>15</v>
      </c>
      <c r="AG629" s="1122"/>
      <c r="AH629" s="1202"/>
      <c r="AI629" s="1203"/>
      <c r="AJ629" s="1203"/>
      <c r="AK629" s="1203"/>
      <c r="AL629" s="1203"/>
      <c r="AM629" s="1203"/>
      <c r="AN629" s="1204"/>
      <c r="AO629" s="1225"/>
      <c r="AP629" s="1226"/>
      <c r="AQ629" s="1226"/>
      <c r="AR629" s="1226"/>
      <c r="AS629" s="1226"/>
      <c r="AT629" s="1226"/>
      <c r="AU629" s="1226"/>
      <c r="AV629" s="1226"/>
      <c r="AW629" s="1226"/>
      <c r="AX629" s="1227"/>
      <c r="AY629" s="1208"/>
      <c r="AZ629" s="1209"/>
      <c r="BA629" s="1209"/>
      <c r="BB629" s="1209"/>
      <c r="BC629" s="1210"/>
      <c r="BD629" s="87"/>
    </row>
    <row r="630" spans="1:64" customHeight="1" ht="12.75">
      <c r="A630" s="238"/>
      <c r="B630" s="238"/>
      <c r="C630" s="243"/>
      <c r="D630" s="243"/>
      <c r="E630" s="243"/>
      <c r="F630" s="243"/>
      <c r="G630" s="243"/>
      <c r="H630" s="1147" t="str">
        <f>LOOKUP(H628,$C$2:$C$583,$K$2:$K$583)</f>
        <v>Dairy block tags are getting better but still some issues with filling the information correcly and some missing on mixed pallets.</v>
      </c>
      <c r="I630" s="1148"/>
      <c r="J630" s="1148"/>
      <c r="K630" s="1148"/>
      <c r="L630" s="1148"/>
      <c r="M630" s="1148"/>
      <c r="N630" s="1148"/>
      <c r="O630" s="1148"/>
      <c r="P630" s="1148"/>
      <c r="Q630" s="1148"/>
      <c r="R630" s="1148"/>
      <c r="S630" s="1148"/>
      <c r="T630" s="1148"/>
      <c r="U630" s="1148"/>
      <c r="V630" s="1148"/>
      <c r="W630" s="1148"/>
      <c r="X630" s="1148"/>
      <c r="Y630" s="1148"/>
      <c r="Z630" s="1148"/>
      <c r="AA630" s="1148"/>
      <c r="AB630" s="1148"/>
      <c r="AC630" s="1148"/>
      <c r="AD630" s="1148"/>
      <c r="AE630" s="1148"/>
      <c r="AF630" s="1148"/>
      <c r="AG630" s="1149"/>
      <c r="AH630" s="1228" t="s">
        <v>94</v>
      </c>
      <c r="AI630" s="1229"/>
      <c r="AJ630" s="1229"/>
      <c r="AK630" s="1229"/>
      <c r="AL630" s="1229"/>
      <c r="AM630" s="1229"/>
      <c r="AN630" s="1229"/>
      <c r="AO630" s="1229"/>
      <c r="AP630" s="1229"/>
      <c r="AQ630" s="1229"/>
      <c r="AR630" s="1229"/>
      <c r="AS630" s="1229"/>
      <c r="AT630" s="1229"/>
      <c r="AU630" s="1229"/>
      <c r="AV630" s="1229"/>
      <c r="AW630" s="1229"/>
      <c r="AX630" s="1229"/>
      <c r="AY630" s="1229"/>
      <c r="AZ630" s="1229"/>
      <c r="BA630" s="1229"/>
      <c r="BB630" s="1229"/>
      <c r="BC630" s="1230"/>
      <c r="BD630" s="87"/>
    </row>
    <row r="631" spans="1:64" customHeight="1" ht="12.75">
      <c r="A631" s="238"/>
      <c r="B631" s="238"/>
      <c r="C631" s="243"/>
      <c r="D631" s="243"/>
      <c r="E631" s="243"/>
      <c r="F631" s="243"/>
      <c r="G631" s="243"/>
      <c r="H631" s="1150"/>
      <c r="I631" s="1151"/>
      <c r="J631" s="1151"/>
      <c r="K631" s="1151"/>
      <c r="L631" s="1151"/>
      <c r="M631" s="1151"/>
      <c r="N631" s="1151"/>
      <c r="O631" s="1151"/>
      <c r="P631" s="1151"/>
      <c r="Q631" s="1151"/>
      <c r="R631" s="1151"/>
      <c r="S631" s="1151"/>
      <c r="T631" s="1151"/>
      <c r="U631" s="1151"/>
      <c r="V631" s="1151"/>
      <c r="W631" s="1151"/>
      <c r="X631" s="1151"/>
      <c r="Y631" s="1151"/>
      <c r="Z631" s="1151"/>
      <c r="AA631" s="1151"/>
      <c r="AB631" s="1151"/>
      <c r="AC631" s="1151"/>
      <c r="AD631" s="1151"/>
      <c r="AE631" s="1151"/>
      <c r="AF631" s="1151"/>
      <c r="AG631" s="1152"/>
      <c r="AH631" s="1231"/>
      <c r="AI631" s="1232"/>
      <c r="AJ631" s="1232"/>
      <c r="AK631" s="1232"/>
      <c r="AL631" s="1232"/>
      <c r="AM631" s="1232"/>
      <c r="AN631" s="1232"/>
      <c r="AO631" s="1232"/>
      <c r="AP631" s="1232"/>
      <c r="AQ631" s="1232"/>
      <c r="AR631" s="1232"/>
      <c r="AS631" s="1232"/>
      <c r="AT631" s="1232"/>
      <c r="AU631" s="1232"/>
      <c r="AV631" s="1232"/>
      <c r="AW631" s="1232"/>
      <c r="AX631" s="1232"/>
      <c r="AY631" s="1232"/>
      <c r="AZ631" s="1232"/>
      <c r="BA631" s="1232"/>
      <c r="BB631" s="1232"/>
      <c r="BC631" s="1233"/>
      <c r="BD631" s="87"/>
    </row>
    <row r="632" spans="1:64" customHeight="1" ht="12.75">
      <c r="A632" s="238"/>
      <c r="B632" s="238"/>
      <c r="C632" s="243"/>
      <c r="D632" s="243"/>
      <c r="E632" s="243"/>
      <c r="F632" s="243"/>
      <c r="G632" s="243"/>
      <c r="H632" s="1150"/>
      <c r="I632" s="1151"/>
      <c r="J632" s="1151"/>
      <c r="K632" s="1151"/>
      <c r="L632" s="1151"/>
      <c r="M632" s="1151"/>
      <c r="N632" s="1151"/>
      <c r="O632" s="1151"/>
      <c r="P632" s="1151"/>
      <c r="Q632" s="1151"/>
      <c r="R632" s="1151"/>
      <c r="S632" s="1151"/>
      <c r="T632" s="1151"/>
      <c r="U632" s="1151"/>
      <c r="V632" s="1151"/>
      <c r="W632" s="1151"/>
      <c r="X632" s="1151"/>
      <c r="Y632" s="1151"/>
      <c r="Z632" s="1151"/>
      <c r="AA632" s="1151"/>
      <c r="AB632" s="1151"/>
      <c r="AC632" s="1151"/>
      <c r="AD632" s="1151"/>
      <c r="AE632" s="1151"/>
      <c r="AF632" s="1151"/>
      <c r="AG632" s="1152"/>
      <c r="AH632" s="1231"/>
      <c r="AI632" s="1232"/>
      <c r="AJ632" s="1232"/>
      <c r="AK632" s="1232"/>
      <c r="AL632" s="1232"/>
      <c r="AM632" s="1232"/>
      <c r="AN632" s="1232"/>
      <c r="AO632" s="1232"/>
      <c r="AP632" s="1232"/>
      <c r="AQ632" s="1232"/>
      <c r="AR632" s="1232"/>
      <c r="AS632" s="1232"/>
      <c r="AT632" s="1232"/>
      <c r="AU632" s="1232"/>
      <c r="AV632" s="1232"/>
      <c r="AW632" s="1232"/>
      <c r="AX632" s="1232"/>
      <c r="AY632" s="1232"/>
      <c r="AZ632" s="1232"/>
      <c r="BA632" s="1232"/>
      <c r="BB632" s="1232"/>
      <c r="BC632" s="1233"/>
      <c r="BD632" s="87"/>
    </row>
    <row r="633" spans="1:64" customHeight="1" ht="12.75">
      <c r="A633" s="238"/>
      <c r="B633" s="238"/>
      <c r="C633" s="243"/>
      <c r="D633" s="243"/>
      <c r="E633" s="243"/>
      <c r="F633" s="243"/>
      <c r="G633" s="243"/>
      <c r="H633" s="1150"/>
      <c r="I633" s="1151"/>
      <c r="J633" s="1151"/>
      <c r="K633" s="1151"/>
      <c r="L633" s="1151"/>
      <c r="M633" s="1151"/>
      <c r="N633" s="1151"/>
      <c r="O633" s="1151"/>
      <c r="P633" s="1151"/>
      <c r="Q633" s="1151"/>
      <c r="R633" s="1151"/>
      <c r="S633" s="1151"/>
      <c r="T633" s="1151"/>
      <c r="U633" s="1151"/>
      <c r="V633" s="1151"/>
      <c r="W633" s="1151"/>
      <c r="X633" s="1151"/>
      <c r="Y633" s="1151"/>
      <c r="Z633" s="1151"/>
      <c r="AA633" s="1151"/>
      <c r="AB633" s="1151"/>
      <c r="AC633" s="1151"/>
      <c r="AD633" s="1151"/>
      <c r="AE633" s="1151"/>
      <c r="AF633" s="1151"/>
      <c r="AG633" s="1152"/>
      <c r="AH633" s="1231"/>
      <c r="AI633" s="1232"/>
      <c r="AJ633" s="1232"/>
      <c r="AK633" s="1232"/>
      <c r="AL633" s="1232"/>
      <c r="AM633" s="1232"/>
      <c r="AN633" s="1232"/>
      <c r="AO633" s="1232"/>
      <c r="AP633" s="1232"/>
      <c r="AQ633" s="1232"/>
      <c r="AR633" s="1232"/>
      <c r="AS633" s="1232"/>
      <c r="AT633" s="1232"/>
      <c r="AU633" s="1232"/>
      <c r="AV633" s="1232"/>
      <c r="AW633" s="1232"/>
      <c r="AX633" s="1232"/>
      <c r="AY633" s="1232"/>
      <c r="AZ633" s="1232"/>
      <c r="BA633" s="1232"/>
      <c r="BB633" s="1232"/>
      <c r="BC633" s="1233"/>
      <c r="BD633" s="87"/>
    </row>
    <row r="634" spans="1:64" customHeight="1" ht="12.75">
      <c r="A634" s="238"/>
      <c r="B634" s="238"/>
      <c r="C634" s="243"/>
      <c r="D634" s="243"/>
      <c r="E634" s="243"/>
      <c r="F634" s="243"/>
      <c r="G634" s="243"/>
      <c r="H634" s="1150"/>
      <c r="I634" s="1151"/>
      <c r="J634" s="1151"/>
      <c r="K634" s="1151"/>
      <c r="L634" s="1151"/>
      <c r="M634" s="1151"/>
      <c r="N634" s="1151"/>
      <c r="O634" s="1151"/>
      <c r="P634" s="1151"/>
      <c r="Q634" s="1151"/>
      <c r="R634" s="1151"/>
      <c r="S634" s="1151"/>
      <c r="T634" s="1151"/>
      <c r="U634" s="1151"/>
      <c r="V634" s="1151"/>
      <c r="W634" s="1151"/>
      <c r="X634" s="1151"/>
      <c r="Y634" s="1151"/>
      <c r="Z634" s="1151"/>
      <c r="AA634" s="1151"/>
      <c r="AB634" s="1151"/>
      <c r="AC634" s="1151"/>
      <c r="AD634" s="1151"/>
      <c r="AE634" s="1151"/>
      <c r="AF634" s="1151"/>
      <c r="AG634" s="1152"/>
      <c r="AH634" s="1231"/>
      <c r="AI634" s="1232"/>
      <c r="AJ634" s="1232"/>
      <c r="AK634" s="1232"/>
      <c r="AL634" s="1232"/>
      <c r="AM634" s="1232"/>
      <c r="AN634" s="1232"/>
      <c r="AO634" s="1232"/>
      <c r="AP634" s="1232"/>
      <c r="AQ634" s="1232"/>
      <c r="AR634" s="1232"/>
      <c r="AS634" s="1232"/>
      <c r="AT634" s="1232"/>
      <c r="AU634" s="1232"/>
      <c r="AV634" s="1232"/>
      <c r="AW634" s="1232"/>
      <c r="AX634" s="1232"/>
      <c r="AY634" s="1232"/>
      <c r="AZ634" s="1232"/>
      <c r="BA634" s="1232"/>
      <c r="BB634" s="1232"/>
      <c r="BC634" s="1233"/>
      <c r="BD634" s="87"/>
    </row>
    <row r="635" spans="1:64" customHeight="1" ht="13.5">
      <c r="A635" s="238"/>
      <c r="B635" s="238"/>
      <c r="C635" s="243"/>
      <c r="D635" s="243"/>
      <c r="E635" s="243"/>
      <c r="F635" s="243"/>
      <c r="G635" s="243"/>
      <c r="H635" s="1153"/>
      <c r="I635" s="1154"/>
      <c r="J635" s="1154"/>
      <c r="K635" s="1154"/>
      <c r="L635" s="1154"/>
      <c r="M635" s="1154"/>
      <c r="N635" s="1154"/>
      <c r="O635" s="1154"/>
      <c r="P635" s="1154"/>
      <c r="Q635" s="1154"/>
      <c r="R635" s="1154"/>
      <c r="S635" s="1154"/>
      <c r="T635" s="1154"/>
      <c r="U635" s="1154"/>
      <c r="V635" s="1154"/>
      <c r="W635" s="1154"/>
      <c r="X635" s="1154"/>
      <c r="Y635" s="1154"/>
      <c r="Z635" s="1154"/>
      <c r="AA635" s="1154"/>
      <c r="AB635" s="1154"/>
      <c r="AC635" s="1154"/>
      <c r="AD635" s="1154"/>
      <c r="AE635" s="1154"/>
      <c r="AF635" s="1154"/>
      <c r="AG635" s="1155"/>
      <c r="AH635" s="1234"/>
      <c r="AI635" s="1235"/>
      <c r="AJ635" s="1235"/>
      <c r="AK635" s="1235"/>
      <c r="AL635" s="1235"/>
      <c r="AM635" s="1235"/>
      <c r="AN635" s="1235"/>
      <c r="AO635" s="1235"/>
      <c r="AP635" s="1235"/>
      <c r="AQ635" s="1235"/>
      <c r="AR635" s="1235"/>
      <c r="AS635" s="1235"/>
      <c r="AT635" s="1235"/>
      <c r="AU635" s="1235"/>
      <c r="AV635" s="1235"/>
      <c r="AW635" s="1235"/>
      <c r="AX635" s="1235"/>
      <c r="AY635" s="1235"/>
      <c r="AZ635" s="1235"/>
      <c r="BA635" s="1235"/>
      <c r="BB635" s="1235"/>
      <c r="BC635" s="1236"/>
      <c r="BD635" s="87"/>
    </row>
    <row r="636" spans="1:64" customHeight="1" ht="13.5">
      <c r="A636" s="238">
        <f>IF(B636&lt;$C$584,B636,IF(B636=$C$584,B636,0))</f>
        <v>4</v>
      </c>
      <c r="B636" s="238">
        <v>4</v>
      </c>
      <c r="C636" s="243"/>
      <c r="D636" s="243"/>
      <c r="E636" s="243"/>
      <c r="F636" s="243"/>
      <c r="G636" s="243"/>
      <c r="H636" s="1158">
        <f>A636</f>
        <v>4</v>
      </c>
      <c r="I636" s="1160"/>
      <c r="J636" s="1120" t="s">
        <v>2</v>
      </c>
      <c r="K636" s="1121"/>
      <c r="L636" s="1121"/>
      <c r="M636" s="1122"/>
      <c r="N636" s="1144" t="str">
        <f>LOOKUP(H636,$C$1:$C$583,$J$1:$J$612)</f>
        <v>BLOCK TAGGING - Freezer</v>
      </c>
      <c r="O636" s="1145"/>
      <c r="P636" s="1145"/>
      <c r="Q636" s="1145"/>
      <c r="R636" s="1145"/>
      <c r="S636" s="1145"/>
      <c r="T636" s="1145"/>
      <c r="U636" s="1145"/>
      <c r="V636" s="1145"/>
      <c r="W636" s="1145"/>
      <c r="X636" s="1145"/>
      <c r="Y636" s="1145"/>
      <c r="Z636" s="1145"/>
      <c r="AA636" s="1145"/>
      <c r="AB636" s="1145"/>
      <c r="AC636" s="1145"/>
      <c r="AD636" s="1145"/>
      <c r="AE636" s="1145"/>
      <c r="AF636" s="1145"/>
      <c r="AG636" s="1146"/>
      <c r="AH636" s="1199" t="s">
        <v>86</v>
      </c>
      <c r="AI636" s="1200"/>
      <c r="AJ636" s="1200"/>
      <c r="AK636" s="1200"/>
      <c r="AL636" s="1200"/>
      <c r="AM636" s="1200"/>
      <c r="AN636" s="1201"/>
      <c r="AO636" s="1222" t="s">
        <v>93</v>
      </c>
      <c r="AP636" s="1223"/>
      <c r="AQ636" s="1223"/>
      <c r="AR636" s="1223"/>
      <c r="AS636" s="1223"/>
      <c r="AT636" s="1223"/>
      <c r="AU636" s="1223"/>
      <c r="AV636" s="1223"/>
      <c r="AW636" s="1223"/>
      <c r="AX636" s="1224"/>
      <c r="AY636" s="1205" t="s">
        <v>88</v>
      </c>
      <c r="AZ636" s="1206"/>
      <c r="BA636" s="1206"/>
      <c r="BB636" s="1206"/>
      <c r="BC636" s="1207"/>
      <c r="BD636" s="87"/>
    </row>
    <row r="637" spans="1:64" customHeight="1" ht="13.5">
      <c r="A637" s="238"/>
      <c r="B637" s="238"/>
      <c r="C637" s="243"/>
      <c r="D637" s="243"/>
      <c r="E637" s="243"/>
      <c r="F637" s="243"/>
      <c r="G637" s="243"/>
      <c r="H637" s="1158" t="s">
        <v>3</v>
      </c>
      <c r="I637" s="1159"/>
      <c r="J637" s="1159"/>
      <c r="K637" s="1160"/>
      <c r="L637" s="1161" t="str">
        <f>LOOKUP(H636,$C$2:$C$583,$I$2:$I$583)</f>
        <v>DAIRY FREEZER</v>
      </c>
      <c r="M637" s="1162"/>
      <c r="N637" s="1162"/>
      <c r="O637" s="1162"/>
      <c r="P637" s="1162"/>
      <c r="Q637" s="1162"/>
      <c r="R637" s="1162"/>
      <c r="S637" s="1162"/>
      <c r="T637" s="1162"/>
      <c r="U637" s="1163"/>
      <c r="V637" s="1158" t="s">
        <v>89</v>
      </c>
      <c r="W637" s="1159"/>
      <c r="X637" s="1159"/>
      <c r="Y637" s="1160"/>
      <c r="Z637" s="1120">
        <f>LOOKUP(H636,$C$2:$C$583,$F$2:$F$583)</f>
        <v>11</v>
      </c>
      <c r="AA637" s="1122"/>
      <c r="AB637" s="1158" t="s">
        <v>90</v>
      </c>
      <c r="AC637" s="1159"/>
      <c r="AD637" s="1159"/>
      <c r="AE637" s="1160"/>
      <c r="AF637" s="1120">
        <f>LOOKUP(H636,$C$2:$C$583,$G$2:$G$583)</f>
        <v>10</v>
      </c>
      <c r="AG637" s="1122"/>
      <c r="AH637" s="1202"/>
      <c r="AI637" s="1203"/>
      <c r="AJ637" s="1203"/>
      <c r="AK637" s="1203"/>
      <c r="AL637" s="1203"/>
      <c r="AM637" s="1203"/>
      <c r="AN637" s="1204"/>
      <c r="AO637" s="1225"/>
      <c r="AP637" s="1226"/>
      <c r="AQ637" s="1226"/>
      <c r="AR637" s="1226"/>
      <c r="AS637" s="1226"/>
      <c r="AT637" s="1226"/>
      <c r="AU637" s="1226"/>
      <c r="AV637" s="1226"/>
      <c r="AW637" s="1226"/>
      <c r="AX637" s="1227"/>
      <c r="AY637" s="1208"/>
      <c r="AZ637" s="1209"/>
      <c r="BA637" s="1209"/>
      <c r="BB637" s="1209"/>
      <c r="BC637" s="1210"/>
      <c r="BD637" s="87"/>
    </row>
    <row r="638" spans="1:64" customHeight="1" ht="12.75">
      <c r="A638" s="238"/>
      <c r="B638" s="238"/>
      <c r="C638" s="243"/>
      <c r="D638" s="243"/>
      <c r="E638" s="243"/>
      <c r="F638" s="243"/>
      <c r="G638" s="243"/>
      <c r="H638" s="1147" t="str">
        <f>LOOKUP(H636,$C$2:$C$583,$K$2:$K$583)</f>
        <v>Block tags missing on some pallets and some block tags not fill out correcly.</v>
      </c>
      <c r="I638" s="1148"/>
      <c r="J638" s="1148"/>
      <c r="K638" s="1148"/>
      <c r="L638" s="1148"/>
      <c r="M638" s="1148"/>
      <c r="N638" s="1148"/>
      <c r="O638" s="1148"/>
      <c r="P638" s="1148"/>
      <c r="Q638" s="1148"/>
      <c r="R638" s="1148"/>
      <c r="S638" s="1148"/>
      <c r="T638" s="1148"/>
      <c r="U638" s="1148"/>
      <c r="V638" s="1148"/>
      <c r="W638" s="1148"/>
      <c r="X638" s="1148"/>
      <c r="Y638" s="1148"/>
      <c r="Z638" s="1148"/>
      <c r="AA638" s="1148"/>
      <c r="AB638" s="1148"/>
      <c r="AC638" s="1148"/>
      <c r="AD638" s="1148"/>
      <c r="AE638" s="1148"/>
      <c r="AF638" s="1148"/>
      <c r="AG638" s="1149"/>
      <c r="AH638" s="1237" t="s">
        <v>94</v>
      </c>
      <c r="AI638" s="1238"/>
      <c r="AJ638" s="1238"/>
      <c r="AK638" s="1238"/>
      <c r="AL638" s="1238"/>
      <c r="AM638" s="1238"/>
      <c r="AN638" s="1238"/>
      <c r="AO638" s="1238"/>
      <c r="AP638" s="1238"/>
      <c r="AQ638" s="1238"/>
      <c r="AR638" s="1238"/>
      <c r="AS638" s="1238"/>
      <c r="AT638" s="1238"/>
      <c r="AU638" s="1238"/>
      <c r="AV638" s="1238"/>
      <c r="AW638" s="1238"/>
      <c r="AX638" s="1238"/>
      <c r="AY638" s="1238"/>
      <c r="AZ638" s="1238"/>
      <c r="BA638" s="1238"/>
      <c r="BB638" s="1238"/>
      <c r="BC638" s="1239"/>
      <c r="BD638" s="87"/>
    </row>
    <row r="639" spans="1:64" customHeight="1" ht="12.75">
      <c r="A639" s="238"/>
      <c r="B639" s="238"/>
      <c r="C639" s="243"/>
      <c r="D639" s="243"/>
      <c r="E639" s="243"/>
      <c r="F639" s="243"/>
      <c r="G639" s="243"/>
      <c r="H639" s="1150"/>
      <c r="I639" s="1151"/>
      <c r="J639" s="1151"/>
      <c r="K639" s="1151"/>
      <c r="L639" s="1151"/>
      <c r="M639" s="1151"/>
      <c r="N639" s="1151"/>
      <c r="O639" s="1151"/>
      <c r="P639" s="1151"/>
      <c r="Q639" s="1151"/>
      <c r="R639" s="1151"/>
      <c r="S639" s="1151"/>
      <c r="T639" s="1151"/>
      <c r="U639" s="1151"/>
      <c r="V639" s="1151"/>
      <c r="W639" s="1151"/>
      <c r="X639" s="1151"/>
      <c r="Y639" s="1151"/>
      <c r="Z639" s="1151"/>
      <c r="AA639" s="1151"/>
      <c r="AB639" s="1151"/>
      <c r="AC639" s="1151"/>
      <c r="AD639" s="1151"/>
      <c r="AE639" s="1151"/>
      <c r="AF639" s="1151"/>
      <c r="AG639" s="1152"/>
      <c r="AH639" s="1240"/>
      <c r="AI639" s="1241"/>
      <c r="AJ639" s="1241"/>
      <c r="AK639" s="1241"/>
      <c r="AL639" s="1241"/>
      <c r="AM639" s="1241"/>
      <c r="AN639" s="1241"/>
      <c r="AO639" s="1241"/>
      <c r="AP639" s="1241"/>
      <c r="AQ639" s="1241"/>
      <c r="AR639" s="1241"/>
      <c r="AS639" s="1241"/>
      <c r="AT639" s="1241"/>
      <c r="AU639" s="1241"/>
      <c r="AV639" s="1241"/>
      <c r="AW639" s="1241"/>
      <c r="AX639" s="1241"/>
      <c r="AY639" s="1241"/>
      <c r="AZ639" s="1241"/>
      <c r="BA639" s="1241"/>
      <c r="BB639" s="1241"/>
      <c r="BC639" s="1242"/>
      <c r="BD639" s="87"/>
    </row>
    <row r="640" spans="1:64" customHeight="1" ht="12.75">
      <c r="A640" s="238"/>
      <c r="B640" s="238"/>
      <c r="C640" s="243"/>
      <c r="D640" s="243"/>
      <c r="E640" s="243"/>
      <c r="F640" s="243"/>
      <c r="G640" s="243"/>
      <c r="H640" s="1150"/>
      <c r="I640" s="1151"/>
      <c r="J640" s="1151"/>
      <c r="K640" s="1151"/>
      <c r="L640" s="1151"/>
      <c r="M640" s="1151"/>
      <c r="N640" s="1151"/>
      <c r="O640" s="1151"/>
      <c r="P640" s="1151"/>
      <c r="Q640" s="1151"/>
      <c r="R640" s="1151"/>
      <c r="S640" s="1151"/>
      <c r="T640" s="1151"/>
      <c r="U640" s="1151"/>
      <c r="V640" s="1151"/>
      <c r="W640" s="1151"/>
      <c r="X640" s="1151"/>
      <c r="Y640" s="1151"/>
      <c r="Z640" s="1151"/>
      <c r="AA640" s="1151"/>
      <c r="AB640" s="1151"/>
      <c r="AC640" s="1151"/>
      <c r="AD640" s="1151"/>
      <c r="AE640" s="1151"/>
      <c r="AF640" s="1151"/>
      <c r="AG640" s="1152"/>
      <c r="AH640" s="1240"/>
      <c r="AI640" s="1241"/>
      <c r="AJ640" s="1241"/>
      <c r="AK640" s="1241"/>
      <c r="AL640" s="1241"/>
      <c r="AM640" s="1241"/>
      <c r="AN640" s="1241"/>
      <c r="AO640" s="1241"/>
      <c r="AP640" s="1241"/>
      <c r="AQ640" s="1241"/>
      <c r="AR640" s="1241"/>
      <c r="AS640" s="1241"/>
      <c r="AT640" s="1241"/>
      <c r="AU640" s="1241"/>
      <c r="AV640" s="1241"/>
      <c r="AW640" s="1241"/>
      <c r="AX640" s="1241"/>
      <c r="AY640" s="1241"/>
      <c r="AZ640" s="1241"/>
      <c r="BA640" s="1241"/>
      <c r="BB640" s="1241"/>
      <c r="BC640" s="1242"/>
      <c r="BD640" s="87"/>
    </row>
    <row r="641" spans="1:64" customHeight="1" ht="12.75">
      <c r="A641" s="238"/>
      <c r="B641" s="238"/>
      <c r="C641" s="243"/>
      <c r="D641" s="243"/>
      <c r="E641" s="243"/>
      <c r="F641" s="243"/>
      <c r="G641" s="243"/>
      <c r="H641" s="1150"/>
      <c r="I641" s="1151"/>
      <c r="J641" s="1151"/>
      <c r="K641" s="1151"/>
      <c r="L641" s="1151"/>
      <c r="M641" s="1151"/>
      <c r="N641" s="1151"/>
      <c r="O641" s="1151"/>
      <c r="P641" s="1151"/>
      <c r="Q641" s="1151"/>
      <c r="R641" s="1151"/>
      <c r="S641" s="1151"/>
      <c r="T641" s="1151"/>
      <c r="U641" s="1151"/>
      <c r="V641" s="1151"/>
      <c r="W641" s="1151"/>
      <c r="X641" s="1151"/>
      <c r="Y641" s="1151"/>
      <c r="Z641" s="1151"/>
      <c r="AA641" s="1151"/>
      <c r="AB641" s="1151"/>
      <c r="AC641" s="1151"/>
      <c r="AD641" s="1151"/>
      <c r="AE641" s="1151"/>
      <c r="AF641" s="1151"/>
      <c r="AG641" s="1152"/>
      <c r="AH641" s="1240"/>
      <c r="AI641" s="1241"/>
      <c r="AJ641" s="1241"/>
      <c r="AK641" s="1241"/>
      <c r="AL641" s="1241"/>
      <c r="AM641" s="1241"/>
      <c r="AN641" s="1241"/>
      <c r="AO641" s="1241"/>
      <c r="AP641" s="1241"/>
      <c r="AQ641" s="1241"/>
      <c r="AR641" s="1241"/>
      <c r="AS641" s="1241"/>
      <c r="AT641" s="1241"/>
      <c r="AU641" s="1241"/>
      <c r="AV641" s="1241"/>
      <c r="AW641" s="1241"/>
      <c r="AX641" s="1241"/>
      <c r="AY641" s="1241"/>
      <c r="AZ641" s="1241"/>
      <c r="BA641" s="1241"/>
      <c r="BB641" s="1241"/>
      <c r="BC641" s="1242"/>
      <c r="BD641" s="87"/>
    </row>
    <row r="642" spans="1:64" customHeight="1" ht="12.75">
      <c r="A642" s="238"/>
      <c r="B642" s="238"/>
      <c r="C642" s="243"/>
      <c r="D642" s="243"/>
      <c r="E642" s="243"/>
      <c r="F642" s="243"/>
      <c r="G642" s="243"/>
      <c r="H642" s="1150"/>
      <c r="I642" s="1151"/>
      <c r="J642" s="1151"/>
      <c r="K642" s="1151"/>
      <c r="L642" s="1151"/>
      <c r="M642" s="1151"/>
      <c r="N642" s="1151"/>
      <c r="O642" s="1151"/>
      <c r="P642" s="1151"/>
      <c r="Q642" s="1151"/>
      <c r="R642" s="1151"/>
      <c r="S642" s="1151"/>
      <c r="T642" s="1151"/>
      <c r="U642" s="1151"/>
      <c r="V642" s="1151"/>
      <c r="W642" s="1151"/>
      <c r="X642" s="1151"/>
      <c r="Y642" s="1151"/>
      <c r="Z642" s="1151"/>
      <c r="AA642" s="1151"/>
      <c r="AB642" s="1151"/>
      <c r="AC642" s="1151"/>
      <c r="AD642" s="1151"/>
      <c r="AE642" s="1151"/>
      <c r="AF642" s="1151"/>
      <c r="AG642" s="1152"/>
      <c r="AH642" s="1240"/>
      <c r="AI642" s="1241"/>
      <c r="AJ642" s="1241"/>
      <c r="AK642" s="1241"/>
      <c r="AL642" s="1241"/>
      <c r="AM642" s="1241"/>
      <c r="AN642" s="1241"/>
      <c r="AO642" s="1241"/>
      <c r="AP642" s="1241"/>
      <c r="AQ642" s="1241"/>
      <c r="AR642" s="1241"/>
      <c r="AS642" s="1241"/>
      <c r="AT642" s="1241"/>
      <c r="AU642" s="1241"/>
      <c r="AV642" s="1241"/>
      <c r="AW642" s="1241"/>
      <c r="AX642" s="1241"/>
      <c r="AY642" s="1241"/>
      <c r="AZ642" s="1241"/>
      <c r="BA642" s="1241"/>
      <c r="BB642" s="1241"/>
      <c r="BC642" s="1242"/>
      <c r="BD642" s="87"/>
    </row>
    <row r="643" spans="1:64" customHeight="1" ht="13.5">
      <c r="A643" s="238"/>
      <c r="B643" s="238"/>
      <c r="C643" s="243"/>
      <c r="D643" s="243"/>
      <c r="E643" s="243"/>
      <c r="F643" s="243"/>
      <c r="G643" s="243"/>
      <c r="H643" s="1153"/>
      <c r="I643" s="1154"/>
      <c r="J643" s="1154"/>
      <c r="K643" s="1154"/>
      <c r="L643" s="1154"/>
      <c r="M643" s="1154"/>
      <c r="N643" s="1154"/>
      <c r="O643" s="1154"/>
      <c r="P643" s="1154"/>
      <c r="Q643" s="1154"/>
      <c r="R643" s="1154"/>
      <c r="S643" s="1154"/>
      <c r="T643" s="1154"/>
      <c r="U643" s="1154"/>
      <c r="V643" s="1154"/>
      <c r="W643" s="1154"/>
      <c r="X643" s="1154"/>
      <c r="Y643" s="1154"/>
      <c r="Z643" s="1154"/>
      <c r="AA643" s="1154"/>
      <c r="AB643" s="1154"/>
      <c r="AC643" s="1154"/>
      <c r="AD643" s="1154"/>
      <c r="AE643" s="1154"/>
      <c r="AF643" s="1154"/>
      <c r="AG643" s="1155"/>
      <c r="AH643" s="1243"/>
      <c r="AI643" s="1244"/>
      <c r="AJ643" s="1244"/>
      <c r="AK643" s="1244"/>
      <c r="AL643" s="1244"/>
      <c r="AM643" s="1244"/>
      <c r="AN643" s="1244"/>
      <c r="AO643" s="1244"/>
      <c r="AP643" s="1244"/>
      <c r="AQ643" s="1244"/>
      <c r="AR643" s="1244"/>
      <c r="AS643" s="1244"/>
      <c r="AT643" s="1244"/>
      <c r="AU643" s="1244"/>
      <c r="AV643" s="1244"/>
      <c r="AW643" s="1244"/>
      <c r="AX643" s="1244"/>
      <c r="AY643" s="1244"/>
      <c r="AZ643" s="1244"/>
      <c r="BA643" s="1244"/>
      <c r="BB643" s="1244"/>
      <c r="BC643" s="1245"/>
      <c r="BD643" s="87"/>
    </row>
    <row r="644" spans="1:64" customHeight="1" ht="13.5">
      <c r="A644" s="238">
        <f>IF(B644&lt;$C$584,B644,IF(B644=$C$584,B644,0))</f>
        <v>5</v>
      </c>
      <c r="B644" s="238">
        <v>5</v>
      </c>
      <c r="C644" s="243"/>
      <c r="D644" s="243"/>
      <c r="E644" s="243"/>
      <c r="F644" s="243"/>
      <c r="G644" s="243"/>
      <c r="H644" s="1158">
        <f>A644</f>
        <v>5</v>
      </c>
      <c r="I644" s="1160"/>
      <c r="J644" s="1120" t="s">
        <v>2</v>
      </c>
      <c r="K644" s="1121"/>
      <c r="L644" s="1121"/>
      <c r="M644" s="1122"/>
      <c r="N644" s="1144" t="str">
        <f>LOOKUP(H644,$C$1:$C$583,$J$1:$J$612)</f>
        <v>AMBIENT AIR TEMPERATURE CHECKS (review current and previous month)</v>
      </c>
      <c r="O644" s="1145"/>
      <c r="P644" s="1145"/>
      <c r="Q644" s="1145"/>
      <c r="R644" s="1145"/>
      <c r="S644" s="1145"/>
      <c r="T644" s="1145"/>
      <c r="U644" s="1145"/>
      <c r="V644" s="1145"/>
      <c r="W644" s="1145"/>
      <c r="X644" s="1145"/>
      <c r="Y644" s="1145"/>
      <c r="Z644" s="1145"/>
      <c r="AA644" s="1145"/>
      <c r="AB644" s="1145"/>
      <c r="AC644" s="1145"/>
      <c r="AD644" s="1145"/>
      <c r="AE644" s="1145"/>
      <c r="AF644" s="1145"/>
      <c r="AG644" s="1146"/>
      <c r="AH644" s="1199" t="s">
        <v>86</v>
      </c>
      <c r="AI644" s="1200"/>
      <c r="AJ644" s="1200"/>
      <c r="AK644" s="1200"/>
      <c r="AL644" s="1200"/>
      <c r="AM644" s="1200"/>
      <c r="AN644" s="1201"/>
      <c r="AO644" s="1222" t="s">
        <v>21</v>
      </c>
      <c r="AP644" s="1223"/>
      <c r="AQ644" s="1223"/>
      <c r="AR644" s="1223"/>
      <c r="AS644" s="1223"/>
      <c r="AT644" s="1223"/>
      <c r="AU644" s="1223"/>
      <c r="AV644" s="1223"/>
      <c r="AW644" s="1223"/>
      <c r="AX644" s="1224"/>
      <c r="AY644" s="1205" t="s">
        <v>88</v>
      </c>
      <c r="AZ644" s="1206"/>
      <c r="BA644" s="1206"/>
      <c r="BB644" s="1206"/>
      <c r="BC644" s="1207"/>
      <c r="BD644" s="87"/>
    </row>
    <row r="645" spans="1:64" customHeight="1" ht="13.5">
      <c r="A645" s="238"/>
      <c r="B645" s="238"/>
      <c r="C645" s="243"/>
      <c r="D645" s="243"/>
      <c r="E645" s="243"/>
      <c r="F645" s="243"/>
      <c r="G645" s="243"/>
      <c r="H645" s="1158" t="s">
        <v>3</v>
      </c>
      <c r="I645" s="1159"/>
      <c r="J645" s="1159"/>
      <c r="K645" s="1160"/>
      <c r="L645" s="1161" t="str">
        <f>LOOKUP(H644,$C$2:$C$583,$I$2:$I$583)</f>
        <v>DAIRY FREEZER</v>
      </c>
      <c r="M645" s="1162"/>
      <c r="N645" s="1162"/>
      <c r="O645" s="1162"/>
      <c r="P645" s="1162"/>
      <c r="Q645" s="1162"/>
      <c r="R645" s="1162"/>
      <c r="S645" s="1162"/>
      <c r="T645" s="1162"/>
      <c r="U645" s="1163"/>
      <c r="V645" s="1158" t="s">
        <v>89</v>
      </c>
      <c r="W645" s="1159"/>
      <c r="X645" s="1159"/>
      <c r="Y645" s="1160"/>
      <c r="Z645" s="1120">
        <f>LOOKUP(H644,$C$2:$C$583,$F$2:$F$583)</f>
        <v>15</v>
      </c>
      <c r="AA645" s="1122"/>
      <c r="AB645" s="1158" t="s">
        <v>90</v>
      </c>
      <c r="AC645" s="1159"/>
      <c r="AD645" s="1159"/>
      <c r="AE645" s="1160"/>
      <c r="AF645" s="1120">
        <f>LOOKUP(H644,$C$2:$C$583,$G$2:$G$583)</f>
        <v>8</v>
      </c>
      <c r="AG645" s="1122"/>
      <c r="AH645" s="1202"/>
      <c r="AI645" s="1203"/>
      <c r="AJ645" s="1203"/>
      <c r="AK645" s="1203"/>
      <c r="AL645" s="1203"/>
      <c r="AM645" s="1203"/>
      <c r="AN645" s="1204"/>
      <c r="AO645" s="1225"/>
      <c r="AP645" s="1226"/>
      <c r="AQ645" s="1226"/>
      <c r="AR645" s="1226"/>
      <c r="AS645" s="1226"/>
      <c r="AT645" s="1226"/>
      <c r="AU645" s="1226"/>
      <c r="AV645" s="1226"/>
      <c r="AW645" s="1226"/>
      <c r="AX645" s="1227"/>
      <c r="AY645" s="1208"/>
      <c r="AZ645" s="1209"/>
      <c r="BA645" s="1209"/>
      <c r="BB645" s="1209"/>
      <c r="BC645" s="1210"/>
      <c r="BD645" s="87"/>
    </row>
    <row r="646" spans="1:64" customHeight="1" ht="12.75">
      <c r="A646" s="238"/>
      <c r="B646" s="238"/>
      <c r="C646" s="243"/>
      <c r="D646" s="243"/>
      <c r="E646" s="243"/>
      <c r="F646" s="243"/>
      <c r="G646" s="243"/>
      <c r="H646" s="1164">
        <f>LOOKUP(H644,$C$2:$C$583,$K$2:$K$583)</f>
        <v>0</v>
      </c>
      <c r="I646" s="1165"/>
      <c r="J646" s="1165"/>
      <c r="K646" s="1165"/>
      <c r="L646" s="1165"/>
      <c r="M646" s="1165"/>
      <c r="N646" s="1165"/>
      <c r="O646" s="1165"/>
      <c r="P646" s="1165"/>
      <c r="Q646" s="1165"/>
      <c r="R646" s="1165"/>
      <c r="S646" s="1165"/>
      <c r="T646" s="1165"/>
      <c r="U646" s="1165"/>
      <c r="V646" s="1165"/>
      <c r="W646" s="1165"/>
      <c r="X646" s="1165"/>
      <c r="Y646" s="1165"/>
      <c r="Z646" s="1165"/>
      <c r="AA646" s="1165"/>
      <c r="AB646" s="1165"/>
      <c r="AC646" s="1165"/>
      <c r="AD646" s="1165"/>
      <c r="AE646" s="1165"/>
      <c r="AF646" s="1165"/>
      <c r="AG646" s="1166"/>
      <c r="AH646" s="1190"/>
      <c r="AI646" s="1191"/>
      <c r="AJ646" s="1191"/>
      <c r="AK646" s="1191"/>
      <c r="AL646" s="1191"/>
      <c r="AM646" s="1191"/>
      <c r="AN646" s="1191"/>
      <c r="AO646" s="1191"/>
      <c r="AP646" s="1191"/>
      <c r="AQ646" s="1191"/>
      <c r="AR646" s="1191"/>
      <c r="AS646" s="1191"/>
      <c r="AT646" s="1191"/>
      <c r="AU646" s="1191"/>
      <c r="AV646" s="1191"/>
      <c r="AW646" s="1191"/>
      <c r="AX646" s="1191"/>
      <c r="AY646" s="1191"/>
      <c r="AZ646" s="1191"/>
      <c r="BA646" s="1191"/>
      <c r="BB646" s="1191"/>
      <c r="BC646" s="1192"/>
      <c r="BD646" s="87"/>
    </row>
    <row r="647" spans="1:64" customHeight="1" ht="12.75">
      <c r="A647" s="238"/>
      <c r="B647" s="238"/>
      <c r="C647" s="243"/>
      <c r="D647" s="243"/>
      <c r="E647" s="243"/>
      <c r="F647" s="243"/>
      <c r="G647" s="243"/>
      <c r="H647" s="1167"/>
      <c r="I647" s="1168"/>
      <c r="J647" s="1168"/>
      <c r="K647" s="1168"/>
      <c r="L647" s="1168"/>
      <c r="M647" s="1168"/>
      <c r="N647" s="1168"/>
      <c r="O647" s="1168"/>
      <c r="P647" s="1168"/>
      <c r="Q647" s="1168"/>
      <c r="R647" s="1168"/>
      <c r="S647" s="1168"/>
      <c r="T647" s="1168"/>
      <c r="U647" s="1168"/>
      <c r="V647" s="1168"/>
      <c r="W647" s="1168"/>
      <c r="X647" s="1168"/>
      <c r="Y647" s="1168"/>
      <c r="Z647" s="1168"/>
      <c r="AA647" s="1168"/>
      <c r="AB647" s="1168"/>
      <c r="AC647" s="1168"/>
      <c r="AD647" s="1168"/>
      <c r="AE647" s="1168"/>
      <c r="AF647" s="1168"/>
      <c r="AG647" s="1169"/>
      <c r="AH647" s="1193"/>
      <c r="AI647" s="1194"/>
      <c r="AJ647" s="1194"/>
      <c r="AK647" s="1194"/>
      <c r="AL647" s="1194"/>
      <c r="AM647" s="1194"/>
      <c r="AN647" s="1194"/>
      <c r="AO647" s="1194"/>
      <c r="AP647" s="1194"/>
      <c r="AQ647" s="1194"/>
      <c r="AR647" s="1194"/>
      <c r="AS647" s="1194"/>
      <c r="AT647" s="1194"/>
      <c r="AU647" s="1194"/>
      <c r="AV647" s="1194"/>
      <c r="AW647" s="1194"/>
      <c r="AX647" s="1194"/>
      <c r="AY647" s="1194"/>
      <c r="AZ647" s="1194"/>
      <c r="BA647" s="1194"/>
      <c r="BB647" s="1194"/>
      <c r="BC647" s="1195"/>
      <c r="BD647" s="87"/>
    </row>
    <row r="648" spans="1:64" customHeight="1" ht="12.75">
      <c r="A648" s="238"/>
      <c r="B648" s="238"/>
      <c r="C648" s="243"/>
      <c r="D648" s="243"/>
      <c r="E648" s="243"/>
      <c r="F648" s="243"/>
      <c r="G648" s="243"/>
      <c r="H648" s="1167"/>
      <c r="I648" s="1168"/>
      <c r="J648" s="1168"/>
      <c r="K648" s="1168"/>
      <c r="L648" s="1168"/>
      <c r="M648" s="1168"/>
      <c r="N648" s="1168"/>
      <c r="O648" s="1168"/>
      <c r="P648" s="1168"/>
      <c r="Q648" s="1168"/>
      <c r="R648" s="1168"/>
      <c r="S648" s="1168"/>
      <c r="T648" s="1168"/>
      <c r="U648" s="1168"/>
      <c r="V648" s="1168"/>
      <c r="W648" s="1168"/>
      <c r="X648" s="1168"/>
      <c r="Y648" s="1168"/>
      <c r="Z648" s="1168"/>
      <c r="AA648" s="1168"/>
      <c r="AB648" s="1168"/>
      <c r="AC648" s="1168"/>
      <c r="AD648" s="1168"/>
      <c r="AE648" s="1168"/>
      <c r="AF648" s="1168"/>
      <c r="AG648" s="1169"/>
      <c r="AH648" s="1193"/>
      <c r="AI648" s="1194"/>
      <c r="AJ648" s="1194"/>
      <c r="AK648" s="1194"/>
      <c r="AL648" s="1194"/>
      <c r="AM648" s="1194"/>
      <c r="AN648" s="1194"/>
      <c r="AO648" s="1194"/>
      <c r="AP648" s="1194"/>
      <c r="AQ648" s="1194"/>
      <c r="AR648" s="1194"/>
      <c r="AS648" s="1194"/>
      <c r="AT648" s="1194"/>
      <c r="AU648" s="1194"/>
      <c r="AV648" s="1194"/>
      <c r="AW648" s="1194"/>
      <c r="AX648" s="1194"/>
      <c r="AY648" s="1194"/>
      <c r="AZ648" s="1194"/>
      <c r="BA648" s="1194"/>
      <c r="BB648" s="1194"/>
      <c r="BC648" s="1195"/>
      <c r="BD648" s="87"/>
    </row>
    <row r="649" spans="1:64" customHeight="1" ht="12.75">
      <c r="A649" s="238"/>
      <c r="B649" s="238"/>
      <c r="C649" s="243"/>
      <c r="D649" s="243"/>
      <c r="E649" s="243"/>
      <c r="F649" s="243"/>
      <c r="G649" s="243"/>
      <c r="H649" s="1167"/>
      <c r="I649" s="1168"/>
      <c r="J649" s="1168"/>
      <c r="K649" s="1168"/>
      <c r="L649" s="1168"/>
      <c r="M649" s="1168"/>
      <c r="N649" s="1168"/>
      <c r="O649" s="1168"/>
      <c r="P649" s="1168"/>
      <c r="Q649" s="1168"/>
      <c r="R649" s="1168"/>
      <c r="S649" s="1168"/>
      <c r="T649" s="1168"/>
      <c r="U649" s="1168"/>
      <c r="V649" s="1168"/>
      <c r="W649" s="1168"/>
      <c r="X649" s="1168"/>
      <c r="Y649" s="1168"/>
      <c r="Z649" s="1168"/>
      <c r="AA649" s="1168"/>
      <c r="AB649" s="1168"/>
      <c r="AC649" s="1168"/>
      <c r="AD649" s="1168"/>
      <c r="AE649" s="1168"/>
      <c r="AF649" s="1168"/>
      <c r="AG649" s="1169"/>
      <c r="AH649" s="1193"/>
      <c r="AI649" s="1194"/>
      <c r="AJ649" s="1194"/>
      <c r="AK649" s="1194"/>
      <c r="AL649" s="1194"/>
      <c r="AM649" s="1194"/>
      <c r="AN649" s="1194"/>
      <c r="AO649" s="1194"/>
      <c r="AP649" s="1194"/>
      <c r="AQ649" s="1194"/>
      <c r="AR649" s="1194"/>
      <c r="AS649" s="1194"/>
      <c r="AT649" s="1194"/>
      <c r="AU649" s="1194"/>
      <c r="AV649" s="1194"/>
      <c r="AW649" s="1194"/>
      <c r="AX649" s="1194"/>
      <c r="AY649" s="1194"/>
      <c r="AZ649" s="1194"/>
      <c r="BA649" s="1194"/>
      <c r="BB649" s="1194"/>
      <c r="BC649" s="1195"/>
      <c r="BD649" s="87"/>
    </row>
    <row r="650" spans="1:64" customHeight="1" ht="12.75">
      <c r="A650" s="238"/>
      <c r="B650" s="238"/>
      <c r="C650" s="243"/>
      <c r="D650" s="243"/>
      <c r="E650" s="243"/>
      <c r="F650" s="243"/>
      <c r="G650" s="243"/>
      <c r="H650" s="1167"/>
      <c r="I650" s="1168"/>
      <c r="J650" s="1168"/>
      <c r="K650" s="1168"/>
      <c r="L650" s="1168"/>
      <c r="M650" s="1168"/>
      <c r="N650" s="1168"/>
      <c r="O650" s="1168"/>
      <c r="P650" s="1168"/>
      <c r="Q650" s="1168"/>
      <c r="R650" s="1168"/>
      <c r="S650" s="1168"/>
      <c r="T650" s="1168"/>
      <c r="U650" s="1168"/>
      <c r="V650" s="1168"/>
      <c r="W650" s="1168"/>
      <c r="X650" s="1168"/>
      <c r="Y650" s="1168"/>
      <c r="Z650" s="1168"/>
      <c r="AA650" s="1168"/>
      <c r="AB650" s="1168"/>
      <c r="AC650" s="1168"/>
      <c r="AD650" s="1168"/>
      <c r="AE650" s="1168"/>
      <c r="AF650" s="1168"/>
      <c r="AG650" s="1169"/>
      <c r="AH650" s="1193"/>
      <c r="AI650" s="1194"/>
      <c r="AJ650" s="1194"/>
      <c r="AK650" s="1194"/>
      <c r="AL650" s="1194"/>
      <c r="AM650" s="1194"/>
      <c r="AN650" s="1194"/>
      <c r="AO650" s="1194"/>
      <c r="AP650" s="1194"/>
      <c r="AQ650" s="1194"/>
      <c r="AR650" s="1194"/>
      <c r="AS650" s="1194"/>
      <c r="AT650" s="1194"/>
      <c r="AU650" s="1194"/>
      <c r="AV650" s="1194"/>
      <c r="AW650" s="1194"/>
      <c r="AX650" s="1194"/>
      <c r="AY650" s="1194"/>
      <c r="AZ650" s="1194"/>
      <c r="BA650" s="1194"/>
      <c r="BB650" s="1194"/>
      <c r="BC650" s="1195"/>
      <c r="BD650" s="87"/>
    </row>
    <row r="651" spans="1:64" customHeight="1" ht="13.5">
      <c r="A651" s="238"/>
      <c r="B651" s="238"/>
      <c r="C651" s="243"/>
      <c r="D651" s="243"/>
      <c r="E651" s="243"/>
      <c r="F651" s="243"/>
      <c r="G651" s="243"/>
      <c r="H651" s="1170"/>
      <c r="I651" s="1171"/>
      <c r="J651" s="1171"/>
      <c r="K651" s="1171"/>
      <c r="L651" s="1171"/>
      <c r="M651" s="1171"/>
      <c r="N651" s="1171"/>
      <c r="O651" s="1171"/>
      <c r="P651" s="1171"/>
      <c r="Q651" s="1171"/>
      <c r="R651" s="1171"/>
      <c r="S651" s="1171"/>
      <c r="T651" s="1171"/>
      <c r="U651" s="1171"/>
      <c r="V651" s="1171"/>
      <c r="W651" s="1171"/>
      <c r="X651" s="1171"/>
      <c r="Y651" s="1171"/>
      <c r="Z651" s="1171"/>
      <c r="AA651" s="1171"/>
      <c r="AB651" s="1171"/>
      <c r="AC651" s="1171"/>
      <c r="AD651" s="1171"/>
      <c r="AE651" s="1171"/>
      <c r="AF651" s="1171"/>
      <c r="AG651" s="1172"/>
      <c r="AH651" s="1196"/>
      <c r="AI651" s="1197"/>
      <c r="AJ651" s="1197"/>
      <c r="AK651" s="1197"/>
      <c r="AL651" s="1197"/>
      <c r="AM651" s="1197"/>
      <c r="AN651" s="1197"/>
      <c r="AO651" s="1197"/>
      <c r="AP651" s="1197"/>
      <c r="AQ651" s="1197"/>
      <c r="AR651" s="1197"/>
      <c r="AS651" s="1197"/>
      <c r="AT651" s="1197"/>
      <c r="AU651" s="1197"/>
      <c r="AV651" s="1197"/>
      <c r="AW651" s="1197"/>
      <c r="AX651" s="1197"/>
      <c r="AY651" s="1197"/>
      <c r="AZ651" s="1197"/>
      <c r="BA651" s="1197"/>
      <c r="BB651" s="1197"/>
      <c r="BC651" s="1198"/>
      <c r="BD651" s="87"/>
    </row>
    <row r="652" spans="1:64" customHeight="1" ht="13.5">
      <c r="A652" s="238">
        <f>IF(B652&lt;$C$584,B652,IF(B652=$C$584,B652,0))</f>
        <v>6</v>
      </c>
      <c r="B652" s="238">
        <v>6</v>
      </c>
      <c r="C652" s="243"/>
      <c r="D652" s="243"/>
      <c r="E652" s="243"/>
      <c r="F652" s="243"/>
      <c r="G652" s="243"/>
      <c r="H652" s="1158">
        <f>A652</f>
        <v>6</v>
      </c>
      <c r="I652" s="1160"/>
      <c r="J652" s="1120" t="s">
        <v>2</v>
      </c>
      <c r="K652" s="1121"/>
      <c r="L652" s="1121"/>
      <c r="M652" s="1122"/>
      <c r="N652" s="1144" t="str">
        <f>LOOKUP(H652,$C$1:$C$583,$J$1:$J$612)</f>
        <v>FOOD STORAGE</v>
      </c>
      <c r="O652" s="1145"/>
      <c r="P652" s="1145"/>
      <c r="Q652" s="1145"/>
      <c r="R652" s="1145"/>
      <c r="S652" s="1145"/>
      <c r="T652" s="1145"/>
      <c r="U652" s="1145"/>
      <c r="V652" s="1145"/>
      <c r="W652" s="1145"/>
      <c r="X652" s="1145"/>
      <c r="Y652" s="1145"/>
      <c r="Z652" s="1145"/>
      <c r="AA652" s="1145"/>
      <c r="AB652" s="1145"/>
      <c r="AC652" s="1145"/>
      <c r="AD652" s="1145"/>
      <c r="AE652" s="1145"/>
      <c r="AF652" s="1145"/>
      <c r="AG652" s="1146"/>
      <c r="AH652" s="1199" t="s">
        <v>86</v>
      </c>
      <c r="AI652" s="1200"/>
      <c r="AJ652" s="1200"/>
      <c r="AK652" s="1200"/>
      <c r="AL652" s="1200"/>
      <c r="AM652" s="1200"/>
      <c r="AN652" s="1201"/>
      <c r="AO652" s="1222" t="s">
        <v>95</v>
      </c>
      <c r="AP652" s="1223"/>
      <c r="AQ652" s="1223"/>
      <c r="AR652" s="1223"/>
      <c r="AS652" s="1223"/>
      <c r="AT652" s="1223"/>
      <c r="AU652" s="1223"/>
      <c r="AV652" s="1223"/>
      <c r="AW652" s="1223"/>
      <c r="AX652" s="1224"/>
      <c r="AY652" s="1205" t="s">
        <v>88</v>
      </c>
      <c r="AZ652" s="1206"/>
      <c r="BA652" s="1206"/>
      <c r="BB652" s="1206"/>
      <c r="BC652" s="1207"/>
      <c r="BD652" s="87"/>
    </row>
    <row r="653" spans="1:64" customHeight="1" ht="13.5">
      <c r="A653" s="238"/>
      <c r="B653" s="238"/>
      <c r="C653" s="243"/>
      <c r="D653" s="243"/>
      <c r="E653" s="243"/>
      <c r="F653" s="243"/>
      <c r="G653" s="243"/>
      <c r="H653" s="1158" t="s">
        <v>3</v>
      </c>
      <c r="I653" s="1159"/>
      <c r="J653" s="1159"/>
      <c r="K653" s="1160"/>
      <c r="L653" s="1161" t="str">
        <f>LOOKUP(H652,$C$2:$C$583,$I$2:$I$583)</f>
        <v>DAIRY FREEZER</v>
      </c>
      <c r="M653" s="1162"/>
      <c r="N653" s="1162"/>
      <c r="O653" s="1162"/>
      <c r="P653" s="1162"/>
      <c r="Q653" s="1162"/>
      <c r="R653" s="1162"/>
      <c r="S653" s="1162"/>
      <c r="T653" s="1162"/>
      <c r="U653" s="1163"/>
      <c r="V653" s="1158" t="s">
        <v>89</v>
      </c>
      <c r="W653" s="1159"/>
      <c r="X653" s="1159"/>
      <c r="Y653" s="1160"/>
      <c r="Z653" s="1120">
        <f>LOOKUP(H652,$C$2:$C$583,$F$2:$F$583)</f>
        <v>18</v>
      </c>
      <c r="AA653" s="1122"/>
      <c r="AB653" s="1158" t="s">
        <v>90</v>
      </c>
      <c r="AC653" s="1159"/>
      <c r="AD653" s="1159"/>
      <c r="AE653" s="1160"/>
      <c r="AF653" s="1120">
        <f>LOOKUP(H652,$C$2:$C$583,$G$2:$G$583)</f>
        <v>8</v>
      </c>
      <c r="AG653" s="1122"/>
      <c r="AH653" s="1202"/>
      <c r="AI653" s="1203"/>
      <c r="AJ653" s="1203"/>
      <c r="AK653" s="1203"/>
      <c r="AL653" s="1203"/>
      <c r="AM653" s="1203"/>
      <c r="AN653" s="1204"/>
      <c r="AO653" s="1225"/>
      <c r="AP653" s="1226"/>
      <c r="AQ653" s="1226"/>
      <c r="AR653" s="1226"/>
      <c r="AS653" s="1226"/>
      <c r="AT653" s="1226"/>
      <c r="AU653" s="1226"/>
      <c r="AV653" s="1226"/>
      <c r="AW653" s="1226"/>
      <c r="AX653" s="1227"/>
      <c r="AY653" s="1208"/>
      <c r="AZ653" s="1209"/>
      <c r="BA653" s="1209"/>
      <c r="BB653" s="1209"/>
      <c r="BC653" s="1210"/>
      <c r="BD653" s="87"/>
    </row>
    <row r="654" spans="1:64" customHeight="1" ht="12.75">
      <c r="A654" s="238"/>
      <c r="B654" s="238"/>
      <c r="C654" s="243"/>
      <c r="D654" s="243"/>
      <c r="E654" s="243"/>
      <c r="F654" s="243"/>
      <c r="G654" s="243"/>
      <c r="H654" s="1164" t="str">
        <f>LOOKUP(H652,$C$2:$C$583,$K$2:$K$583)</f>
        <v>Eggs are to be stored over eggs and no other comodity. Eggs are being tored above produce in the tunnel</v>
      </c>
      <c r="I654" s="1165"/>
      <c r="J654" s="1165"/>
      <c r="K654" s="1165"/>
      <c r="L654" s="1165"/>
      <c r="M654" s="1165"/>
      <c r="N654" s="1165"/>
      <c r="O654" s="1165"/>
      <c r="P654" s="1165"/>
      <c r="Q654" s="1165"/>
      <c r="R654" s="1165"/>
      <c r="S654" s="1165"/>
      <c r="T654" s="1165"/>
      <c r="U654" s="1165"/>
      <c r="V654" s="1165"/>
      <c r="W654" s="1165"/>
      <c r="X654" s="1165"/>
      <c r="Y654" s="1165"/>
      <c r="Z654" s="1165"/>
      <c r="AA654" s="1165"/>
      <c r="AB654" s="1165"/>
      <c r="AC654" s="1165"/>
      <c r="AD654" s="1165"/>
      <c r="AE654" s="1165"/>
      <c r="AF654" s="1165"/>
      <c r="AG654" s="1166"/>
      <c r="AH654" s="1190" t="s">
        <v>96</v>
      </c>
      <c r="AI654" s="1191"/>
      <c r="AJ654" s="1191"/>
      <c r="AK654" s="1191"/>
      <c r="AL654" s="1191"/>
      <c r="AM654" s="1191"/>
      <c r="AN654" s="1191"/>
      <c r="AO654" s="1191"/>
      <c r="AP654" s="1191"/>
      <c r="AQ654" s="1191"/>
      <c r="AR654" s="1191"/>
      <c r="AS654" s="1191"/>
      <c r="AT654" s="1191"/>
      <c r="AU654" s="1191"/>
      <c r="AV654" s="1191"/>
      <c r="AW654" s="1191"/>
      <c r="AX654" s="1191"/>
      <c r="AY654" s="1191"/>
      <c r="AZ654" s="1191"/>
      <c r="BA654" s="1191"/>
      <c r="BB654" s="1191"/>
      <c r="BC654" s="1192"/>
      <c r="BD654" s="87"/>
    </row>
    <row r="655" spans="1:64" customHeight="1" ht="12.75">
      <c r="A655" s="238"/>
      <c r="B655" s="238"/>
      <c r="C655" s="243"/>
      <c r="D655" s="243"/>
      <c r="E655" s="243"/>
      <c r="F655" s="243"/>
      <c r="G655" s="243"/>
      <c r="H655" s="1167"/>
      <c r="I655" s="1168"/>
      <c r="J655" s="1168"/>
      <c r="K655" s="1168"/>
      <c r="L655" s="1168"/>
      <c r="M655" s="1168"/>
      <c r="N655" s="1168"/>
      <c r="O655" s="1168"/>
      <c r="P655" s="1168"/>
      <c r="Q655" s="1168"/>
      <c r="R655" s="1168"/>
      <c r="S655" s="1168"/>
      <c r="T655" s="1168"/>
      <c r="U655" s="1168"/>
      <c r="V655" s="1168"/>
      <c r="W655" s="1168"/>
      <c r="X655" s="1168"/>
      <c r="Y655" s="1168"/>
      <c r="Z655" s="1168"/>
      <c r="AA655" s="1168"/>
      <c r="AB655" s="1168"/>
      <c r="AC655" s="1168"/>
      <c r="AD655" s="1168"/>
      <c r="AE655" s="1168"/>
      <c r="AF655" s="1168"/>
      <c r="AG655" s="1169"/>
      <c r="AH655" s="1193"/>
      <c r="AI655" s="1194"/>
      <c r="AJ655" s="1194"/>
      <c r="AK655" s="1194"/>
      <c r="AL655" s="1194"/>
      <c r="AM655" s="1194"/>
      <c r="AN655" s="1194"/>
      <c r="AO655" s="1194"/>
      <c r="AP655" s="1194"/>
      <c r="AQ655" s="1194"/>
      <c r="AR655" s="1194"/>
      <c r="AS655" s="1194"/>
      <c r="AT655" s="1194"/>
      <c r="AU655" s="1194"/>
      <c r="AV655" s="1194"/>
      <c r="AW655" s="1194"/>
      <c r="AX655" s="1194"/>
      <c r="AY655" s="1194"/>
      <c r="AZ655" s="1194"/>
      <c r="BA655" s="1194"/>
      <c r="BB655" s="1194"/>
      <c r="BC655" s="1195"/>
      <c r="BD655" s="87"/>
    </row>
    <row r="656" spans="1:64" customHeight="1" ht="12.75">
      <c r="A656" s="238"/>
      <c r="B656" s="238"/>
      <c r="C656" s="243"/>
      <c r="D656" s="243"/>
      <c r="E656" s="243"/>
      <c r="F656" s="243"/>
      <c r="G656" s="243"/>
      <c r="H656" s="1167"/>
      <c r="I656" s="1168"/>
      <c r="J656" s="1168"/>
      <c r="K656" s="1168"/>
      <c r="L656" s="1168"/>
      <c r="M656" s="1168"/>
      <c r="N656" s="1168"/>
      <c r="O656" s="1168"/>
      <c r="P656" s="1168"/>
      <c r="Q656" s="1168"/>
      <c r="R656" s="1168"/>
      <c r="S656" s="1168"/>
      <c r="T656" s="1168"/>
      <c r="U656" s="1168"/>
      <c r="V656" s="1168"/>
      <c r="W656" s="1168"/>
      <c r="X656" s="1168"/>
      <c r="Y656" s="1168"/>
      <c r="Z656" s="1168"/>
      <c r="AA656" s="1168"/>
      <c r="AB656" s="1168"/>
      <c r="AC656" s="1168"/>
      <c r="AD656" s="1168"/>
      <c r="AE656" s="1168"/>
      <c r="AF656" s="1168"/>
      <c r="AG656" s="1169"/>
      <c r="AH656" s="1193"/>
      <c r="AI656" s="1194"/>
      <c r="AJ656" s="1194"/>
      <c r="AK656" s="1194"/>
      <c r="AL656" s="1194"/>
      <c r="AM656" s="1194"/>
      <c r="AN656" s="1194"/>
      <c r="AO656" s="1194"/>
      <c r="AP656" s="1194"/>
      <c r="AQ656" s="1194"/>
      <c r="AR656" s="1194"/>
      <c r="AS656" s="1194"/>
      <c r="AT656" s="1194"/>
      <c r="AU656" s="1194"/>
      <c r="AV656" s="1194"/>
      <c r="AW656" s="1194"/>
      <c r="AX656" s="1194"/>
      <c r="AY656" s="1194"/>
      <c r="AZ656" s="1194"/>
      <c r="BA656" s="1194"/>
      <c r="BB656" s="1194"/>
      <c r="BC656" s="1195"/>
      <c r="BD656" s="87"/>
    </row>
    <row r="657" spans="1:64" customHeight="1" ht="12.75">
      <c r="A657" s="238"/>
      <c r="B657" s="238"/>
      <c r="C657" s="243"/>
      <c r="D657" s="243"/>
      <c r="E657" s="243"/>
      <c r="F657" s="243"/>
      <c r="G657" s="243"/>
      <c r="H657" s="1167"/>
      <c r="I657" s="1168"/>
      <c r="J657" s="1168"/>
      <c r="K657" s="1168"/>
      <c r="L657" s="1168"/>
      <c r="M657" s="1168"/>
      <c r="N657" s="1168"/>
      <c r="O657" s="1168"/>
      <c r="P657" s="1168"/>
      <c r="Q657" s="1168"/>
      <c r="R657" s="1168"/>
      <c r="S657" s="1168"/>
      <c r="T657" s="1168"/>
      <c r="U657" s="1168"/>
      <c r="V657" s="1168"/>
      <c r="W657" s="1168"/>
      <c r="X657" s="1168"/>
      <c r="Y657" s="1168"/>
      <c r="Z657" s="1168"/>
      <c r="AA657" s="1168"/>
      <c r="AB657" s="1168"/>
      <c r="AC657" s="1168"/>
      <c r="AD657" s="1168"/>
      <c r="AE657" s="1168"/>
      <c r="AF657" s="1168"/>
      <c r="AG657" s="1169"/>
      <c r="AH657" s="1193"/>
      <c r="AI657" s="1194"/>
      <c r="AJ657" s="1194"/>
      <c r="AK657" s="1194"/>
      <c r="AL657" s="1194"/>
      <c r="AM657" s="1194"/>
      <c r="AN657" s="1194"/>
      <c r="AO657" s="1194"/>
      <c r="AP657" s="1194"/>
      <c r="AQ657" s="1194"/>
      <c r="AR657" s="1194"/>
      <c r="AS657" s="1194"/>
      <c r="AT657" s="1194"/>
      <c r="AU657" s="1194"/>
      <c r="AV657" s="1194"/>
      <c r="AW657" s="1194"/>
      <c r="AX657" s="1194"/>
      <c r="AY657" s="1194"/>
      <c r="AZ657" s="1194"/>
      <c r="BA657" s="1194"/>
      <c r="BB657" s="1194"/>
      <c r="BC657" s="1195"/>
      <c r="BD657" s="87"/>
    </row>
    <row r="658" spans="1:64" customHeight="1" ht="12.75">
      <c r="A658" s="238"/>
      <c r="B658" s="238"/>
      <c r="C658" s="243"/>
      <c r="D658" s="243"/>
      <c r="E658" s="243"/>
      <c r="F658" s="243"/>
      <c r="G658" s="243"/>
      <c r="H658" s="1167"/>
      <c r="I658" s="1168"/>
      <c r="J658" s="1168"/>
      <c r="K658" s="1168"/>
      <c r="L658" s="1168"/>
      <c r="M658" s="1168"/>
      <c r="N658" s="1168"/>
      <c r="O658" s="1168"/>
      <c r="P658" s="1168"/>
      <c r="Q658" s="1168"/>
      <c r="R658" s="1168"/>
      <c r="S658" s="1168"/>
      <c r="T658" s="1168"/>
      <c r="U658" s="1168"/>
      <c r="V658" s="1168"/>
      <c r="W658" s="1168"/>
      <c r="X658" s="1168"/>
      <c r="Y658" s="1168"/>
      <c r="Z658" s="1168"/>
      <c r="AA658" s="1168"/>
      <c r="AB658" s="1168"/>
      <c r="AC658" s="1168"/>
      <c r="AD658" s="1168"/>
      <c r="AE658" s="1168"/>
      <c r="AF658" s="1168"/>
      <c r="AG658" s="1169"/>
      <c r="AH658" s="1193"/>
      <c r="AI658" s="1194"/>
      <c r="AJ658" s="1194"/>
      <c r="AK658" s="1194"/>
      <c r="AL658" s="1194"/>
      <c r="AM658" s="1194"/>
      <c r="AN658" s="1194"/>
      <c r="AO658" s="1194"/>
      <c r="AP658" s="1194"/>
      <c r="AQ658" s="1194"/>
      <c r="AR658" s="1194"/>
      <c r="AS658" s="1194"/>
      <c r="AT658" s="1194"/>
      <c r="AU658" s="1194"/>
      <c r="AV658" s="1194"/>
      <c r="AW658" s="1194"/>
      <c r="AX658" s="1194"/>
      <c r="AY658" s="1194"/>
      <c r="AZ658" s="1194"/>
      <c r="BA658" s="1194"/>
      <c r="BB658" s="1194"/>
      <c r="BC658" s="1195"/>
      <c r="BD658" s="87"/>
    </row>
    <row r="659" spans="1:64" customHeight="1" ht="13.5">
      <c r="A659" s="238"/>
      <c r="B659" s="238"/>
      <c r="C659" s="243"/>
      <c r="D659" s="243"/>
      <c r="E659" s="243"/>
      <c r="F659" s="243"/>
      <c r="G659" s="243"/>
      <c r="H659" s="1170"/>
      <c r="I659" s="1171"/>
      <c r="J659" s="1171"/>
      <c r="K659" s="1171"/>
      <c r="L659" s="1171"/>
      <c r="M659" s="1171"/>
      <c r="N659" s="1171"/>
      <c r="O659" s="1171"/>
      <c r="P659" s="1171"/>
      <c r="Q659" s="1171"/>
      <c r="R659" s="1171"/>
      <c r="S659" s="1171"/>
      <c r="T659" s="1171"/>
      <c r="U659" s="1171"/>
      <c r="V659" s="1171"/>
      <c r="W659" s="1171"/>
      <c r="X659" s="1171"/>
      <c r="Y659" s="1171"/>
      <c r="Z659" s="1171"/>
      <c r="AA659" s="1171"/>
      <c r="AB659" s="1171"/>
      <c r="AC659" s="1171"/>
      <c r="AD659" s="1171"/>
      <c r="AE659" s="1171"/>
      <c r="AF659" s="1171"/>
      <c r="AG659" s="1172"/>
      <c r="AH659" s="1196"/>
      <c r="AI659" s="1197"/>
      <c r="AJ659" s="1197"/>
      <c r="AK659" s="1197"/>
      <c r="AL659" s="1197"/>
      <c r="AM659" s="1197"/>
      <c r="AN659" s="1197"/>
      <c r="AO659" s="1197"/>
      <c r="AP659" s="1197"/>
      <c r="AQ659" s="1197"/>
      <c r="AR659" s="1197"/>
      <c r="AS659" s="1197"/>
      <c r="AT659" s="1197"/>
      <c r="AU659" s="1197"/>
      <c r="AV659" s="1197"/>
      <c r="AW659" s="1197"/>
      <c r="AX659" s="1197"/>
      <c r="AY659" s="1197"/>
      <c r="AZ659" s="1197"/>
      <c r="BA659" s="1197"/>
      <c r="BB659" s="1197"/>
      <c r="BC659" s="1198"/>
      <c r="BD659" s="87"/>
    </row>
    <row r="660" spans="1:64" customHeight="1" ht="13.5">
      <c r="A660" s="238">
        <f>IF(B660&lt;$C$584,B660,IF(B660=$C$584,B660,0))</f>
        <v>7</v>
      </c>
      <c r="B660" s="238">
        <v>7</v>
      </c>
      <c r="C660" s="243"/>
      <c r="D660" s="243"/>
      <c r="E660" s="243"/>
      <c r="F660" s="243"/>
      <c r="G660" s="243"/>
      <c r="H660" s="1158">
        <f>A660</f>
        <v>7</v>
      </c>
      <c r="I660" s="1160"/>
      <c r="J660" s="1120" t="s">
        <v>2</v>
      </c>
      <c r="K660" s="1121"/>
      <c r="L660" s="1121"/>
      <c r="M660" s="1122"/>
      <c r="N660" s="1144" t="str">
        <f>LOOKUP(H660,$C$1:$C$583,$J$1:$J$612)</f>
        <v>DENTED CANS</v>
      </c>
      <c r="O660" s="1145"/>
      <c r="P660" s="1145"/>
      <c r="Q660" s="1145"/>
      <c r="R660" s="1145"/>
      <c r="S660" s="1145"/>
      <c r="T660" s="1145"/>
      <c r="U660" s="1145"/>
      <c r="V660" s="1145"/>
      <c r="W660" s="1145"/>
      <c r="X660" s="1145"/>
      <c r="Y660" s="1145"/>
      <c r="Z660" s="1145"/>
      <c r="AA660" s="1145"/>
      <c r="AB660" s="1145"/>
      <c r="AC660" s="1145"/>
      <c r="AD660" s="1145"/>
      <c r="AE660" s="1145"/>
      <c r="AF660" s="1145"/>
      <c r="AG660" s="1146"/>
      <c r="AH660" s="1199" t="s">
        <v>86</v>
      </c>
      <c r="AI660" s="1200"/>
      <c r="AJ660" s="1200"/>
      <c r="AK660" s="1200"/>
      <c r="AL660" s="1200"/>
      <c r="AM660" s="1200"/>
      <c r="AN660" s="1201"/>
      <c r="AO660" s="1222" t="s">
        <v>97</v>
      </c>
      <c r="AP660" s="1223"/>
      <c r="AQ660" s="1223"/>
      <c r="AR660" s="1223"/>
      <c r="AS660" s="1223"/>
      <c r="AT660" s="1223"/>
      <c r="AU660" s="1223"/>
      <c r="AV660" s="1223"/>
      <c r="AW660" s="1223"/>
      <c r="AX660" s="1224"/>
      <c r="AY660" s="1205" t="s">
        <v>88</v>
      </c>
      <c r="AZ660" s="1206"/>
      <c r="BA660" s="1206"/>
      <c r="BB660" s="1206"/>
      <c r="BC660" s="1207"/>
      <c r="BD660" s="87"/>
    </row>
    <row r="661" spans="1:64" customHeight="1" ht="13.5">
      <c r="A661" s="238"/>
      <c r="B661" s="238"/>
      <c r="C661" s="243"/>
      <c r="D661" s="243"/>
      <c r="E661" s="243"/>
      <c r="F661" s="243"/>
      <c r="G661" s="243"/>
      <c r="H661" s="1158" t="s">
        <v>3</v>
      </c>
      <c r="I661" s="1159"/>
      <c r="J661" s="1159"/>
      <c r="K661" s="1160"/>
      <c r="L661" s="1161" t="str">
        <f>LOOKUP(H660,$C$2:$C$583,$I$2:$I$583)</f>
        <v>FLOOR</v>
      </c>
      <c r="M661" s="1162"/>
      <c r="N661" s="1162"/>
      <c r="O661" s="1162"/>
      <c r="P661" s="1162"/>
      <c r="Q661" s="1162"/>
      <c r="R661" s="1162"/>
      <c r="S661" s="1162"/>
      <c r="T661" s="1162"/>
      <c r="U661" s="1163"/>
      <c r="V661" s="1158" t="s">
        <v>89</v>
      </c>
      <c r="W661" s="1159"/>
      <c r="X661" s="1159"/>
      <c r="Y661" s="1160"/>
      <c r="Z661" s="1120">
        <f>LOOKUP(H660,$C$2:$C$583,$F$2:$F$583)</f>
        <v>6</v>
      </c>
      <c r="AA661" s="1122"/>
      <c r="AB661" s="1158" t="s">
        <v>90</v>
      </c>
      <c r="AC661" s="1159"/>
      <c r="AD661" s="1159"/>
      <c r="AE661" s="1160"/>
      <c r="AF661" s="1120">
        <f>LOOKUP(H660,$C$2:$C$583,$G$2:$G$583)</f>
        <v>8</v>
      </c>
      <c r="AG661" s="1122"/>
      <c r="AH661" s="1202"/>
      <c r="AI661" s="1203"/>
      <c r="AJ661" s="1203"/>
      <c r="AK661" s="1203"/>
      <c r="AL661" s="1203"/>
      <c r="AM661" s="1203"/>
      <c r="AN661" s="1204"/>
      <c r="AO661" s="1225"/>
      <c r="AP661" s="1226"/>
      <c r="AQ661" s="1226"/>
      <c r="AR661" s="1226"/>
      <c r="AS661" s="1226"/>
      <c r="AT661" s="1226"/>
      <c r="AU661" s="1226"/>
      <c r="AV661" s="1226"/>
      <c r="AW661" s="1226"/>
      <c r="AX661" s="1227"/>
      <c r="AY661" s="1208"/>
      <c r="AZ661" s="1209"/>
      <c r="BA661" s="1209"/>
      <c r="BB661" s="1209"/>
      <c r="BC661" s="1210"/>
      <c r="BD661" s="87"/>
    </row>
    <row r="662" spans="1:64" customHeight="1" ht="12.75">
      <c r="A662" s="238"/>
      <c r="B662" s="238"/>
      <c r="C662" s="243"/>
      <c r="D662" s="243"/>
      <c r="E662" s="243"/>
      <c r="F662" s="243"/>
      <c r="G662" s="243"/>
      <c r="H662" s="1164" t="str">
        <f>LOOKUP(H660,$C$2:$C$583,$K$2:$K$583)</f>
        <v>Dented Pizza Sauce Cans. Vegetables and Beans cans dented as well</v>
      </c>
      <c r="I662" s="1165"/>
      <c r="J662" s="1165"/>
      <c r="K662" s="1165"/>
      <c r="L662" s="1165"/>
      <c r="M662" s="1165"/>
      <c r="N662" s="1165"/>
      <c r="O662" s="1165"/>
      <c r="P662" s="1165"/>
      <c r="Q662" s="1165"/>
      <c r="R662" s="1165"/>
      <c r="S662" s="1165"/>
      <c r="T662" s="1165"/>
      <c r="U662" s="1165"/>
      <c r="V662" s="1165"/>
      <c r="W662" s="1165"/>
      <c r="X662" s="1165"/>
      <c r="Y662" s="1165"/>
      <c r="Z662" s="1165"/>
      <c r="AA662" s="1165"/>
      <c r="AB662" s="1165"/>
      <c r="AC662" s="1165"/>
      <c r="AD662" s="1165"/>
      <c r="AE662" s="1165"/>
      <c r="AF662" s="1165"/>
      <c r="AG662" s="1166"/>
      <c r="AH662" s="1190" t="s">
        <v>98</v>
      </c>
      <c r="AI662" s="1191"/>
      <c r="AJ662" s="1191"/>
      <c r="AK662" s="1191"/>
      <c r="AL662" s="1191"/>
      <c r="AM662" s="1191"/>
      <c r="AN662" s="1191"/>
      <c r="AO662" s="1191"/>
      <c r="AP662" s="1191"/>
      <c r="AQ662" s="1191"/>
      <c r="AR662" s="1191"/>
      <c r="AS662" s="1191"/>
      <c r="AT662" s="1191"/>
      <c r="AU662" s="1191"/>
      <c r="AV662" s="1191"/>
      <c r="AW662" s="1191"/>
      <c r="AX662" s="1191"/>
      <c r="AY662" s="1191"/>
      <c r="AZ662" s="1191"/>
      <c r="BA662" s="1191"/>
      <c r="BB662" s="1191"/>
      <c r="BC662" s="1192"/>
      <c r="BD662" s="87"/>
    </row>
    <row r="663" spans="1:64" customHeight="1" ht="12.75">
      <c r="A663" s="238"/>
      <c r="B663" s="238"/>
      <c r="C663" s="243"/>
      <c r="D663" s="243"/>
      <c r="E663" s="243"/>
      <c r="F663" s="243"/>
      <c r="G663" s="243"/>
      <c r="H663" s="1167"/>
      <c r="I663" s="1168"/>
      <c r="J663" s="1168"/>
      <c r="K663" s="1168"/>
      <c r="L663" s="1168"/>
      <c r="M663" s="1168"/>
      <c r="N663" s="1168"/>
      <c r="O663" s="1168"/>
      <c r="P663" s="1168"/>
      <c r="Q663" s="1168"/>
      <c r="R663" s="1168"/>
      <c r="S663" s="1168"/>
      <c r="T663" s="1168"/>
      <c r="U663" s="1168"/>
      <c r="V663" s="1168"/>
      <c r="W663" s="1168"/>
      <c r="X663" s="1168"/>
      <c r="Y663" s="1168"/>
      <c r="Z663" s="1168"/>
      <c r="AA663" s="1168"/>
      <c r="AB663" s="1168"/>
      <c r="AC663" s="1168"/>
      <c r="AD663" s="1168"/>
      <c r="AE663" s="1168"/>
      <c r="AF663" s="1168"/>
      <c r="AG663" s="1169"/>
      <c r="AH663" s="1193"/>
      <c r="AI663" s="1194"/>
      <c r="AJ663" s="1194"/>
      <c r="AK663" s="1194"/>
      <c r="AL663" s="1194"/>
      <c r="AM663" s="1194"/>
      <c r="AN663" s="1194"/>
      <c r="AO663" s="1194"/>
      <c r="AP663" s="1194"/>
      <c r="AQ663" s="1194"/>
      <c r="AR663" s="1194"/>
      <c r="AS663" s="1194"/>
      <c r="AT663" s="1194"/>
      <c r="AU663" s="1194"/>
      <c r="AV663" s="1194"/>
      <c r="AW663" s="1194"/>
      <c r="AX663" s="1194"/>
      <c r="AY663" s="1194"/>
      <c r="AZ663" s="1194"/>
      <c r="BA663" s="1194"/>
      <c r="BB663" s="1194"/>
      <c r="BC663" s="1195"/>
      <c r="BD663" s="87"/>
    </row>
    <row r="664" spans="1:64" customHeight="1" ht="12.75">
      <c r="A664" s="238"/>
      <c r="B664" s="238"/>
      <c r="C664" s="243"/>
      <c r="D664" s="243"/>
      <c r="E664" s="243"/>
      <c r="F664" s="243"/>
      <c r="G664" s="243"/>
      <c r="H664" s="1167"/>
      <c r="I664" s="1168"/>
      <c r="J664" s="1168"/>
      <c r="K664" s="1168"/>
      <c r="L664" s="1168"/>
      <c r="M664" s="1168"/>
      <c r="N664" s="1168"/>
      <c r="O664" s="1168"/>
      <c r="P664" s="1168"/>
      <c r="Q664" s="1168"/>
      <c r="R664" s="1168"/>
      <c r="S664" s="1168"/>
      <c r="T664" s="1168"/>
      <c r="U664" s="1168"/>
      <c r="V664" s="1168"/>
      <c r="W664" s="1168"/>
      <c r="X664" s="1168"/>
      <c r="Y664" s="1168"/>
      <c r="Z664" s="1168"/>
      <c r="AA664" s="1168"/>
      <c r="AB664" s="1168"/>
      <c r="AC664" s="1168"/>
      <c r="AD664" s="1168"/>
      <c r="AE664" s="1168"/>
      <c r="AF664" s="1168"/>
      <c r="AG664" s="1169"/>
      <c r="AH664" s="1193"/>
      <c r="AI664" s="1194"/>
      <c r="AJ664" s="1194"/>
      <c r="AK664" s="1194"/>
      <c r="AL664" s="1194"/>
      <c r="AM664" s="1194"/>
      <c r="AN664" s="1194"/>
      <c r="AO664" s="1194"/>
      <c r="AP664" s="1194"/>
      <c r="AQ664" s="1194"/>
      <c r="AR664" s="1194"/>
      <c r="AS664" s="1194"/>
      <c r="AT664" s="1194"/>
      <c r="AU664" s="1194"/>
      <c r="AV664" s="1194"/>
      <c r="AW664" s="1194"/>
      <c r="AX664" s="1194"/>
      <c r="AY664" s="1194"/>
      <c r="AZ664" s="1194"/>
      <c r="BA664" s="1194"/>
      <c r="BB664" s="1194"/>
      <c r="BC664" s="1195"/>
      <c r="BD664" s="87"/>
    </row>
    <row r="665" spans="1:64" customHeight="1" ht="12.75">
      <c r="A665" s="238"/>
      <c r="B665" s="238"/>
      <c r="C665" s="243"/>
      <c r="D665" s="243"/>
      <c r="E665" s="243"/>
      <c r="F665" s="243"/>
      <c r="G665" s="243"/>
      <c r="H665" s="1167"/>
      <c r="I665" s="1168"/>
      <c r="J665" s="1168"/>
      <c r="K665" s="1168"/>
      <c r="L665" s="1168"/>
      <c r="M665" s="1168"/>
      <c r="N665" s="1168"/>
      <c r="O665" s="1168"/>
      <c r="P665" s="1168"/>
      <c r="Q665" s="1168"/>
      <c r="R665" s="1168"/>
      <c r="S665" s="1168"/>
      <c r="T665" s="1168"/>
      <c r="U665" s="1168"/>
      <c r="V665" s="1168"/>
      <c r="W665" s="1168"/>
      <c r="X665" s="1168"/>
      <c r="Y665" s="1168"/>
      <c r="Z665" s="1168"/>
      <c r="AA665" s="1168"/>
      <c r="AB665" s="1168"/>
      <c r="AC665" s="1168"/>
      <c r="AD665" s="1168"/>
      <c r="AE665" s="1168"/>
      <c r="AF665" s="1168"/>
      <c r="AG665" s="1169"/>
      <c r="AH665" s="1193"/>
      <c r="AI665" s="1194"/>
      <c r="AJ665" s="1194"/>
      <c r="AK665" s="1194"/>
      <c r="AL665" s="1194"/>
      <c r="AM665" s="1194"/>
      <c r="AN665" s="1194"/>
      <c r="AO665" s="1194"/>
      <c r="AP665" s="1194"/>
      <c r="AQ665" s="1194"/>
      <c r="AR665" s="1194"/>
      <c r="AS665" s="1194"/>
      <c r="AT665" s="1194"/>
      <c r="AU665" s="1194"/>
      <c r="AV665" s="1194"/>
      <c r="AW665" s="1194"/>
      <c r="AX665" s="1194"/>
      <c r="AY665" s="1194"/>
      <c r="AZ665" s="1194"/>
      <c r="BA665" s="1194"/>
      <c r="BB665" s="1194"/>
      <c r="BC665" s="1195"/>
      <c r="BD665" s="87"/>
    </row>
    <row r="666" spans="1:64" customHeight="1" ht="12.75">
      <c r="A666" s="238"/>
      <c r="B666" s="238"/>
      <c r="C666" s="243"/>
      <c r="D666" s="243"/>
      <c r="E666" s="243"/>
      <c r="F666" s="243"/>
      <c r="G666" s="243"/>
      <c r="H666" s="1167"/>
      <c r="I666" s="1168"/>
      <c r="J666" s="1168"/>
      <c r="K666" s="1168"/>
      <c r="L666" s="1168"/>
      <c r="M666" s="1168"/>
      <c r="N666" s="1168"/>
      <c r="O666" s="1168"/>
      <c r="P666" s="1168"/>
      <c r="Q666" s="1168"/>
      <c r="R666" s="1168"/>
      <c r="S666" s="1168"/>
      <c r="T666" s="1168"/>
      <c r="U666" s="1168"/>
      <c r="V666" s="1168"/>
      <c r="W666" s="1168"/>
      <c r="X666" s="1168"/>
      <c r="Y666" s="1168"/>
      <c r="Z666" s="1168"/>
      <c r="AA666" s="1168"/>
      <c r="AB666" s="1168"/>
      <c r="AC666" s="1168"/>
      <c r="AD666" s="1168"/>
      <c r="AE666" s="1168"/>
      <c r="AF666" s="1168"/>
      <c r="AG666" s="1169"/>
      <c r="AH666" s="1193"/>
      <c r="AI666" s="1194"/>
      <c r="AJ666" s="1194"/>
      <c r="AK666" s="1194"/>
      <c r="AL666" s="1194"/>
      <c r="AM666" s="1194"/>
      <c r="AN666" s="1194"/>
      <c r="AO666" s="1194"/>
      <c r="AP666" s="1194"/>
      <c r="AQ666" s="1194"/>
      <c r="AR666" s="1194"/>
      <c r="AS666" s="1194"/>
      <c r="AT666" s="1194"/>
      <c r="AU666" s="1194"/>
      <c r="AV666" s="1194"/>
      <c r="AW666" s="1194"/>
      <c r="AX666" s="1194"/>
      <c r="AY666" s="1194"/>
      <c r="AZ666" s="1194"/>
      <c r="BA666" s="1194"/>
      <c r="BB666" s="1194"/>
      <c r="BC666" s="1195"/>
      <c r="BD666" s="87"/>
    </row>
    <row r="667" spans="1:64" customHeight="1" ht="13.5">
      <c r="A667" s="238"/>
      <c r="B667" s="238"/>
      <c r="C667" s="243"/>
      <c r="D667" s="243"/>
      <c r="E667" s="243"/>
      <c r="F667" s="243"/>
      <c r="G667" s="243"/>
      <c r="H667" s="1170"/>
      <c r="I667" s="1171"/>
      <c r="J667" s="1171"/>
      <c r="K667" s="1171"/>
      <c r="L667" s="1171"/>
      <c r="M667" s="1171"/>
      <c r="N667" s="1171"/>
      <c r="O667" s="1171"/>
      <c r="P667" s="1171"/>
      <c r="Q667" s="1171"/>
      <c r="R667" s="1171"/>
      <c r="S667" s="1171"/>
      <c r="T667" s="1171"/>
      <c r="U667" s="1171"/>
      <c r="V667" s="1171"/>
      <c r="W667" s="1171"/>
      <c r="X667" s="1171"/>
      <c r="Y667" s="1171"/>
      <c r="Z667" s="1171"/>
      <c r="AA667" s="1171"/>
      <c r="AB667" s="1171"/>
      <c r="AC667" s="1171"/>
      <c r="AD667" s="1171"/>
      <c r="AE667" s="1171"/>
      <c r="AF667" s="1171"/>
      <c r="AG667" s="1172"/>
      <c r="AH667" s="1196"/>
      <c r="AI667" s="1197"/>
      <c r="AJ667" s="1197"/>
      <c r="AK667" s="1197"/>
      <c r="AL667" s="1197"/>
      <c r="AM667" s="1197"/>
      <c r="AN667" s="1197"/>
      <c r="AO667" s="1197"/>
      <c r="AP667" s="1197"/>
      <c r="AQ667" s="1197"/>
      <c r="AR667" s="1197"/>
      <c r="AS667" s="1197"/>
      <c r="AT667" s="1197"/>
      <c r="AU667" s="1197"/>
      <c r="AV667" s="1197"/>
      <c r="AW667" s="1197"/>
      <c r="AX667" s="1197"/>
      <c r="AY667" s="1197"/>
      <c r="AZ667" s="1197"/>
      <c r="BA667" s="1197"/>
      <c r="BB667" s="1197"/>
      <c r="BC667" s="1198"/>
      <c r="BD667" s="87"/>
    </row>
    <row r="668" spans="1:64" customHeight="1" ht="13.5">
      <c r="A668" s="238">
        <f>IF(B668&lt;$C$584,B668,IF(B668=$C$584,B668,0))</f>
        <v>8</v>
      </c>
      <c r="B668" s="238">
        <v>8</v>
      </c>
      <c r="C668" s="243"/>
      <c r="D668" s="243"/>
      <c r="E668" s="243"/>
      <c r="F668" s="243"/>
      <c r="G668" s="243"/>
      <c r="H668" s="1158">
        <f>A668</f>
        <v>8</v>
      </c>
      <c r="I668" s="1160"/>
      <c r="J668" s="1120" t="s">
        <v>2</v>
      </c>
      <c r="K668" s="1121"/>
      <c r="L668" s="1121"/>
      <c r="M668" s="1122"/>
      <c r="N668" s="1187" t="str">
        <f>LOOKUP(H668,$C$1:$C$583,$J$1:$J$612)</f>
        <v>PRODUCT NOT SOLD BY ITEM REPORT (review 2 months)</v>
      </c>
      <c r="O668" s="1188"/>
      <c r="P668" s="1188"/>
      <c r="Q668" s="1188"/>
      <c r="R668" s="1188"/>
      <c r="S668" s="1188"/>
      <c r="T668" s="1188"/>
      <c r="U668" s="1188"/>
      <c r="V668" s="1188"/>
      <c r="W668" s="1188"/>
      <c r="X668" s="1188"/>
      <c r="Y668" s="1188"/>
      <c r="Z668" s="1188"/>
      <c r="AA668" s="1188"/>
      <c r="AB668" s="1188"/>
      <c r="AC668" s="1188"/>
      <c r="AD668" s="1188"/>
      <c r="AE668" s="1188"/>
      <c r="AF668" s="1188"/>
      <c r="AG668" s="1189"/>
      <c r="AH668" s="1199" t="s">
        <v>86</v>
      </c>
      <c r="AI668" s="1200"/>
      <c r="AJ668" s="1200"/>
      <c r="AK668" s="1200"/>
      <c r="AL668" s="1200"/>
      <c r="AM668" s="1200"/>
      <c r="AN668" s="1201"/>
      <c r="AO668" s="1222" t="s">
        <v>99</v>
      </c>
      <c r="AP668" s="1223"/>
      <c r="AQ668" s="1223"/>
      <c r="AR668" s="1223"/>
      <c r="AS668" s="1223"/>
      <c r="AT668" s="1223"/>
      <c r="AU668" s="1223"/>
      <c r="AV668" s="1223"/>
      <c r="AW668" s="1223"/>
      <c r="AX668" s="1224"/>
      <c r="AY668" s="1205" t="s">
        <v>88</v>
      </c>
      <c r="AZ668" s="1206"/>
      <c r="BA668" s="1206"/>
      <c r="BB668" s="1206"/>
      <c r="BC668" s="1207"/>
      <c r="BD668" s="87"/>
    </row>
    <row r="669" spans="1:64" customHeight="1" ht="13.5">
      <c r="A669" s="238"/>
      <c r="B669" s="238"/>
      <c r="C669" s="243"/>
      <c r="D669" s="243"/>
      <c r="E669" s="243"/>
      <c r="F669" s="243"/>
      <c r="G669" s="243"/>
      <c r="H669" s="1158" t="s">
        <v>3</v>
      </c>
      <c r="I669" s="1159"/>
      <c r="J669" s="1159"/>
      <c r="K669" s="1160"/>
      <c r="L669" s="1161" t="str">
        <f>LOOKUP(H668,$C$2:$C$583,$I$2:$I$583)</f>
        <v>FLOOR</v>
      </c>
      <c r="M669" s="1162"/>
      <c r="N669" s="1162"/>
      <c r="O669" s="1162"/>
      <c r="P669" s="1162"/>
      <c r="Q669" s="1162"/>
      <c r="R669" s="1162"/>
      <c r="S669" s="1162"/>
      <c r="T669" s="1162"/>
      <c r="U669" s="1163"/>
      <c r="V669" s="1158" t="s">
        <v>89</v>
      </c>
      <c r="W669" s="1159"/>
      <c r="X669" s="1159"/>
      <c r="Y669" s="1160"/>
      <c r="Z669" s="1120">
        <f>LOOKUP(H668,$C$2:$C$583,$F$2:$F$583)</f>
        <v>16</v>
      </c>
      <c r="AA669" s="1122"/>
      <c r="AB669" s="1158" t="s">
        <v>90</v>
      </c>
      <c r="AC669" s="1159"/>
      <c r="AD669" s="1159"/>
      <c r="AE669" s="1160"/>
      <c r="AF669" s="1120">
        <f>LOOKUP(H668,$C$2:$C$583,$G$2:$G$583)</f>
        <v>15</v>
      </c>
      <c r="AG669" s="1122"/>
      <c r="AH669" s="1202"/>
      <c r="AI669" s="1203"/>
      <c r="AJ669" s="1203"/>
      <c r="AK669" s="1203"/>
      <c r="AL669" s="1203"/>
      <c r="AM669" s="1203"/>
      <c r="AN669" s="1204"/>
      <c r="AO669" s="1225"/>
      <c r="AP669" s="1226"/>
      <c r="AQ669" s="1226"/>
      <c r="AR669" s="1226"/>
      <c r="AS669" s="1226"/>
      <c r="AT669" s="1226"/>
      <c r="AU669" s="1226"/>
      <c r="AV669" s="1226"/>
      <c r="AW669" s="1226"/>
      <c r="AX669" s="1227"/>
      <c r="AY669" s="1208"/>
      <c r="AZ669" s="1209"/>
      <c r="BA669" s="1209"/>
      <c r="BB669" s="1209"/>
      <c r="BC669" s="1210"/>
      <c r="BD669" s="87"/>
    </row>
    <row r="670" spans="1:64" customHeight="1" ht="12.75">
      <c r="A670" s="238"/>
      <c r="B670" s="238"/>
      <c r="C670" s="243"/>
      <c r="D670" s="243"/>
      <c r="E670" s="243"/>
      <c r="F670" s="243"/>
      <c r="G670" s="243"/>
      <c r="H670" s="1164">
        <f>LOOKUP(H668,$C$2:$C$583,$K$2:$K$583)</f>
        <v>0</v>
      </c>
      <c r="I670" s="1165"/>
      <c r="J670" s="1165"/>
      <c r="K670" s="1165"/>
      <c r="L670" s="1165"/>
      <c r="M670" s="1165"/>
      <c r="N670" s="1165"/>
      <c r="O670" s="1165"/>
      <c r="P670" s="1165"/>
      <c r="Q670" s="1165"/>
      <c r="R670" s="1165"/>
      <c r="S670" s="1165"/>
      <c r="T670" s="1165"/>
      <c r="U670" s="1165"/>
      <c r="V670" s="1165"/>
      <c r="W670" s="1165"/>
      <c r="X670" s="1165"/>
      <c r="Y670" s="1165"/>
      <c r="Z670" s="1165"/>
      <c r="AA670" s="1165"/>
      <c r="AB670" s="1165"/>
      <c r="AC670" s="1165"/>
      <c r="AD670" s="1165"/>
      <c r="AE670" s="1165"/>
      <c r="AF670" s="1165"/>
      <c r="AG670" s="1166"/>
      <c r="AH670" s="1190" t="s">
        <v>94</v>
      </c>
      <c r="AI670" s="1191"/>
      <c r="AJ670" s="1191"/>
      <c r="AK670" s="1191"/>
      <c r="AL670" s="1191"/>
      <c r="AM670" s="1191"/>
      <c r="AN670" s="1191"/>
      <c r="AO670" s="1191"/>
      <c r="AP670" s="1191"/>
      <c r="AQ670" s="1191"/>
      <c r="AR670" s="1191"/>
      <c r="AS670" s="1191"/>
      <c r="AT670" s="1191"/>
      <c r="AU670" s="1191"/>
      <c r="AV670" s="1191"/>
      <c r="AW670" s="1191"/>
      <c r="AX670" s="1191"/>
      <c r="AY670" s="1191"/>
      <c r="AZ670" s="1191"/>
      <c r="BA670" s="1191"/>
      <c r="BB670" s="1191"/>
      <c r="BC670" s="1192"/>
      <c r="BD670" s="87"/>
    </row>
    <row r="671" spans="1:64" customHeight="1" ht="12.75">
      <c r="A671" s="238"/>
      <c r="B671" s="238"/>
      <c r="C671" s="243"/>
      <c r="D671" s="243"/>
      <c r="E671" s="243"/>
      <c r="F671" s="243"/>
      <c r="G671" s="243"/>
      <c r="H671" s="1167"/>
      <c r="I671" s="1168"/>
      <c r="J671" s="1168"/>
      <c r="K671" s="1168"/>
      <c r="L671" s="1168"/>
      <c r="M671" s="1168"/>
      <c r="N671" s="1168"/>
      <c r="O671" s="1168"/>
      <c r="P671" s="1168"/>
      <c r="Q671" s="1168"/>
      <c r="R671" s="1168"/>
      <c r="S671" s="1168"/>
      <c r="T671" s="1168"/>
      <c r="U671" s="1168"/>
      <c r="V671" s="1168"/>
      <c r="W671" s="1168"/>
      <c r="X671" s="1168"/>
      <c r="Y671" s="1168"/>
      <c r="Z671" s="1168"/>
      <c r="AA671" s="1168"/>
      <c r="AB671" s="1168"/>
      <c r="AC671" s="1168"/>
      <c r="AD671" s="1168"/>
      <c r="AE671" s="1168"/>
      <c r="AF671" s="1168"/>
      <c r="AG671" s="1169"/>
      <c r="AH671" s="1193"/>
      <c r="AI671" s="1194"/>
      <c r="AJ671" s="1194"/>
      <c r="AK671" s="1194"/>
      <c r="AL671" s="1194"/>
      <c r="AM671" s="1194"/>
      <c r="AN671" s="1194"/>
      <c r="AO671" s="1194"/>
      <c r="AP671" s="1194"/>
      <c r="AQ671" s="1194"/>
      <c r="AR671" s="1194"/>
      <c r="AS671" s="1194"/>
      <c r="AT671" s="1194"/>
      <c r="AU671" s="1194"/>
      <c r="AV671" s="1194"/>
      <c r="AW671" s="1194"/>
      <c r="AX671" s="1194"/>
      <c r="AY671" s="1194"/>
      <c r="AZ671" s="1194"/>
      <c r="BA671" s="1194"/>
      <c r="BB671" s="1194"/>
      <c r="BC671" s="1195"/>
      <c r="BD671" s="87"/>
    </row>
    <row r="672" spans="1:64" customHeight="1" ht="12.75">
      <c r="A672" s="238"/>
      <c r="B672" s="238"/>
      <c r="C672" s="243"/>
      <c r="D672" s="243"/>
      <c r="E672" s="243"/>
      <c r="F672" s="243"/>
      <c r="G672" s="243"/>
      <c r="H672" s="1167"/>
      <c r="I672" s="1168"/>
      <c r="J672" s="1168"/>
      <c r="K672" s="1168"/>
      <c r="L672" s="1168"/>
      <c r="M672" s="1168"/>
      <c r="N672" s="1168"/>
      <c r="O672" s="1168"/>
      <c r="P672" s="1168"/>
      <c r="Q672" s="1168"/>
      <c r="R672" s="1168"/>
      <c r="S672" s="1168"/>
      <c r="T672" s="1168"/>
      <c r="U672" s="1168"/>
      <c r="V672" s="1168"/>
      <c r="W672" s="1168"/>
      <c r="X672" s="1168"/>
      <c r="Y672" s="1168"/>
      <c r="Z672" s="1168"/>
      <c r="AA672" s="1168"/>
      <c r="AB672" s="1168"/>
      <c r="AC672" s="1168"/>
      <c r="AD672" s="1168"/>
      <c r="AE672" s="1168"/>
      <c r="AF672" s="1168"/>
      <c r="AG672" s="1169"/>
      <c r="AH672" s="1193"/>
      <c r="AI672" s="1194"/>
      <c r="AJ672" s="1194"/>
      <c r="AK672" s="1194"/>
      <c r="AL672" s="1194"/>
      <c r="AM672" s="1194"/>
      <c r="AN672" s="1194"/>
      <c r="AO672" s="1194"/>
      <c r="AP672" s="1194"/>
      <c r="AQ672" s="1194"/>
      <c r="AR672" s="1194"/>
      <c r="AS672" s="1194"/>
      <c r="AT672" s="1194"/>
      <c r="AU672" s="1194"/>
      <c r="AV672" s="1194"/>
      <c r="AW672" s="1194"/>
      <c r="AX672" s="1194"/>
      <c r="AY672" s="1194"/>
      <c r="AZ672" s="1194"/>
      <c r="BA672" s="1194"/>
      <c r="BB672" s="1194"/>
      <c r="BC672" s="1195"/>
      <c r="BD672" s="87"/>
    </row>
    <row r="673" spans="1:64" customHeight="1" ht="12.75">
      <c r="A673" s="238"/>
      <c r="B673" s="238"/>
      <c r="C673" s="243"/>
      <c r="D673" s="243"/>
      <c r="E673" s="243"/>
      <c r="F673" s="243"/>
      <c r="G673" s="243"/>
      <c r="H673" s="1167"/>
      <c r="I673" s="1168"/>
      <c r="J673" s="1168"/>
      <c r="K673" s="1168"/>
      <c r="L673" s="1168"/>
      <c r="M673" s="1168"/>
      <c r="N673" s="1168"/>
      <c r="O673" s="1168"/>
      <c r="P673" s="1168"/>
      <c r="Q673" s="1168"/>
      <c r="R673" s="1168"/>
      <c r="S673" s="1168"/>
      <c r="T673" s="1168"/>
      <c r="U673" s="1168"/>
      <c r="V673" s="1168"/>
      <c r="W673" s="1168"/>
      <c r="X673" s="1168"/>
      <c r="Y673" s="1168"/>
      <c r="Z673" s="1168"/>
      <c r="AA673" s="1168"/>
      <c r="AB673" s="1168"/>
      <c r="AC673" s="1168"/>
      <c r="AD673" s="1168"/>
      <c r="AE673" s="1168"/>
      <c r="AF673" s="1168"/>
      <c r="AG673" s="1169"/>
      <c r="AH673" s="1193"/>
      <c r="AI673" s="1194"/>
      <c r="AJ673" s="1194"/>
      <c r="AK673" s="1194"/>
      <c r="AL673" s="1194"/>
      <c r="AM673" s="1194"/>
      <c r="AN673" s="1194"/>
      <c r="AO673" s="1194"/>
      <c r="AP673" s="1194"/>
      <c r="AQ673" s="1194"/>
      <c r="AR673" s="1194"/>
      <c r="AS673" s="1194"/>
      <c r="AT673" s="1194"/>
      <c r="AU673" s="1194"/>
      <c r="AV673" s="1194"/>
      <c r="AW673" s="1194"/>
      <c r="AX673" s="1194"/>
      <c r="AY673" s="1194"/>
      <c r="AZ673" s="1194"/>
      <c r="BA673" s="1194"/>
      <c r="BB673" s="1194"/>
      <c r="BC673" s="1195"/>
      <c r="BD673" s="87"/>
    </row>
    <row r="674" spans="1:64" customHeight="1" ht="12.75">
      <c r="A674" s="238"/>
      <c r="B674" s="238"/>
      <c r="C674" s="243"/>
      <c r="D674" s="243"/>
      <c r="E674" s="243"/>
      <c r="F674" s="243"/>
      <c r="G674" s="243"/>
      <c r="H674" s="1167"/>
      <c r="I674" s="1168"/>
      <c r="J674" s="1168"/>
      <c r="K674" s="1168"/>
      <c r="L674" s="1168"/>
      <c r="M674" s="1168"/>
      <c r="N674" s="1168"/>
      <c r="O674" s="1168"/>
      <c r="P674" s="1168"/>
      <c r="Q674" s="1168"/>
      <c r="R674" s="1168"/>
      <c r="S674" s="1168"/>
      <c r="T674" s="1168"/>
      <c r="U674" s="1168"/>
      <c r="V674" s="1168"/>
      <c r="W674" s="1168"/>
      <c r="X674" s="1168"/>
      <c r="Y674" s="1168"/>
      <c r="Z674" s="1168"/>
      <c r="AA674" s="1168"/>
      <c r="AB674" s="1168"/>
      <c r="AC674" s="1168"/>
      <c r="AD674" s="1168"/>
      <c r="AE674" s="1168"/>
      <c r="AF674" s="1168"/>
      <c r="AG674" s="1169"/>
      <c r="AH674" s="1193"/>
      <c r="AI674" s="1194"/>
      <c r="AJ674" s="1194"/>
      <c r="AK674" s="1194"/>
      <c r="AL674" s="1194"/>
      <c r="AM674" s="1194"/>
      <c r="AN674" s="1194"/>
      <c r="AO674" s="1194"/>
      <c r="AP674" s="1194"/>
      <c r="AQ674" s="1194"/>
      <c r="AR674" s="1194"/>
      <c r="AS674" s="1194"/>
      <c r="AT674" s="1194"/>
      <c r="AU674" s="1194"/>
      <c r="AV674" s="1194"/>
      <c r="AW674" s="1194"/>
      <c r="AX674" s="1194"/>
      <c r="AY674" s="1194"/>
      <c r="AZ674" s="1194"/>
      <c r="BA674" s="1194"/>
      <c r="BB674" s="1194"/>
      <c r="BC674" s="1195"/>
      <c r="BD674" s="87"/>
    </row>
    <row r="675" spans="1:64" customHeight="1" ht="13.5">
      <c r="A675" s="238"/>
      <c r="B675" s="238"/>
      <c r="C675" s="243"/>
      <c r="D675" s="243"/>
      <c r="E675" s="243"/>
      <c r="F675" s="243"/>
      <c r="G675" s="243"/>
      <c r="H675" s="1170"/>
      <c r="I675" s="1171"/>
      <c r="J675" s="1171"/>
      <c r="K675" s="1171"/>
      <c r="L675" s="1171"/>
      <c r="M675" s="1171"/>
      <c r="N675" s="1171"/>
      <c r="O675" s="1171"/>
      <c r="P675" s="1171"/>
      <c r="Q675" s="1171"/>
      <c r="R675" s="1171"/>
      <c r="S675" s="1171"/>
      <c r="T675" s="1171"/>
      <c r="U675" s="1171"/>
      <c r="V675" s="1171"/>
      <c r="W675" s="1171"/>
      <c r="X675" s="1171"/>
      <c r="Y675" s="1171"/>
      <c r="Z675" s="1171"/>
      <c r="AA675" s="1171"/>
      <c r="AB675" s="1171"/>
      <c r="AC675" s="1171"/>
      <c r="AD675" s="1171"/>
      <c r="AE675" s="1171"/>
      <c r="AF675" s="1171"/>
      <c r="AG675" s="1172"/>
      <c r="AH675" s="1196"/>
      <c r="AI675" s="1197"/>
      <c r="AJ675" s="1197"/>
      <c r="AK675" s="1197"/>
      <c r="AL675" s="1197"/>
      <c r="AM675" s="1197"/>
      <c r="AN675" s="1197"/>
      <c r="AO675" s="1197"/>
      <c r="AP675" s="1197"/>
      <c r="AQ675" s="1197"/>
      <c r="AR675" s="1197"/>
      <c r="AS675" s="1197"/>
      <c r="AT675" s="1197"/>
      <c r="AU675" s="1197"/>
      <c r="AV675" s="1197"/>
      <c r="AW675" s="1197"/>
      <c r="AX675" s="1197"/>
      <c r="AY675" s="1197"/>
      <c r="AZ675" s="1197"/>
      <c r="BA675" s="1197"/>
      <c r="BB675" s="1197"/>
      <c r="BC675" s="1198"/>
      <c r="BD675" s="87"/>
    </row>
    <row r="676" spans="1:64" customHeight="1" ht="13.5">
      <c r="A676" s="238">
        <f>IF(B676&lt;$C$584,B676,IF(B676=$C$584,B676,0))</f>
        <v>9</v>
      </c>
      <c r="B676" s="238">
        <v>9</v>
      </c>
      <c r="C676" s="243"/>
      <c r="D676" s="243"/>
      <c r="E676" s="243"/>
      <c r="F676" s="243"/>
      <c r="G676" s="243"/>
      <c r="H676" s="1158">
        <f>A676</f>
        <v>9</v>
      </c>
      <c r="I676" s="1160"/>
      <c r="J676" s="1120" t="s">
        <v>2</v>
      </c>
      <c r="K676" s="1121"/>
      <c r="L676" s="1121"/>
      <c r="M676" s="1122"/>
      <c r="N676" s="1144" t="str">
        <f>LOOKUP(H676,$C$1:$C$583,$J$1:$J$612)</f>
        <v>COMPUTER GENERATED SIGNS</v>
      </c>
      <c r="O676" s="1145"/>
      <c r="P676" s="1145"/>
      <c r="Q676" s="1145"/>
      <c r="R676" s="1145"/>
      <c r="S676" s="1145"/>
      <c r="T676" s="1145"/>
      <c r="U676" s="1145"/>
      <c r="V676" s="1145"/>
      <c r="W676" s="1145"/>
      <c r="X676" s="1145"/>
      <c r="Y676" s="1145"/>
      <c r="Z676" s="1145"/>
      <c r="AA676" s="1145"/>
      <c r="AB676" s="1145"/>
      <c r="AC676" s="1145"/>
      <c r="AD676" s="1145"/>
      <c r="AE676" s="1145"/>
      <c r="AF676" s="1145"/>
      <c r="AG676" s="1146"/>
      <c r="AH676" s="1199" t="s">
        <v>86</v>
      </c>
      <c r="AI676" s="1200"/>
      <c r="AJ676" s="1200"/>
      <c r="AK676" s="1200"/>
      <c r="AL676" s="1200"/>
      <c r="AM676" s="1200"/>
      <c r="AN676" s="1201"/>
      <c r="AO676" s="1222" t="s">
        <v>21</v>
      </c>
      <c r="AP676" s="1223"/>
      <c r="AQ676" s="1223"/>
      <c r="AR676" s="1223"/>
      <c r="AS676" s="1223"/>
      <c r="AT676" s="1223"/>
      <c r="AU676" s="1223"/>
      <c r="AV676" s="1223"/>
      <c r="AW676" s="1223"/>
      <c r="AX676" s="1224"/>
      <c r="AY676" s="1205" t="s">
        <v>88</v>
      </c>
      <c r="AZ676" s="1206"/>
      <c r="BA676" s="1206"/>
      <c r="BB676" s="1206"/>
      <c r="BC676" s="1207"/>
      <c r="BD676" s="87"/>
    </row>
    <row r="677" spans="1:64" customHeight="1" ht="13.5">
      <c r="A677" s="238"/>
      <c r="B677" s="238"/>
      <c r="C677" s="243"/>
      <c r="D677" s="243"/>
      <c r="E677" s="243"/>
      <c r="F677" s="243"/>
      <c r="G677" s="243"/>
      <c r="H677" s="1158" t="s">
        <v>3</v>
      </c>
      <c r="I677" s="1159"/>
      <c r="J677" s="1159"/>
      <c r="K677" s="1160"/>
      <c r="L677" s="1161" t="str">
        <f>LOOKUP(H676,$C$2:$C$583,$I$2:$I$583)</f>
        <v>FLOOR</v>
      </c>
      <c r="M677" s="1162"/>
      <c r="N677" s="1162"/>
      <c r="O677" s="1162"/>
      <c r="P677" s="1162"/>
      <c r="Q677" s="1162"/>
      <c r="R677" s="1162"/>
      <c r="S677" s="1162"/>
      <c r="T677" s="1162"/>
      <c r="U677" s="1163"/>
      <c r="V677" s="1158" t="s">
        <v>89</v>
      </c>
      <c r="W677" s="1159"/>
      <c r="X677" s="1159"/>
      <c r="Y677" s="1160"/>
      <c r="Z677" s="1120">
        <f>LOOKUP(H676,$C$2:$C$583,$F$2:$F$583)</f>
        <v>22</v>
      </c>
      <c r="AA677" s="1122"/>
      <c r="AB677" s="1158" t="s">
        <v>90</v>
      </c>
      <c r="AC677" s="1159"/>
      <c r="AD677" s="1159"/>
      <c r="AE677" s="1160"/>
      <c r="AF677" s="1120">
        <f>LOOKUP(H676,$C$2:$C$583,$G$2:$G$583)</f>
        <v>20</v>
      </c>
      <c r="AG677" s="1122"/>
      <c r="AH677" s="1202"/>
      <c r="AI677" s="1203"/>
      <c r="AJ677" s="1203"/>
      <c r="AK677" s="1203"/>
      <c r="AL677" s="1203"/>
      <c r="AM677" s="1203"/>
      <c r="AN677" s="1204"/>
      <c r="AO677" s="1225"/>
      <c r="AP677" s="1226"/>
      <c r="AQ677" s="1226"/>
      <c r="AR677" s="1226"/>
      <c r="AS677" s="1226"/>
      <c r="AT677" s="1226"/>
      <c r="AU677" s="1226"/>
      <c r="AV677" s="1226"/>
      <c r="AW677" s="1226"/>
      <c r="AX677" s="1227"/>
      <c r="AY677" s="1208"/>
      <c r="AZ677" s="1209"/>
      <c r="BA677" s="1209"/>
      <c r="BB677" s="1209"/>
      <c r="BC677" s="1210"/>
      <c r="BD677" s="87"/>
    </row>
    <row r="678" spans="1:64" customHeight="1" ht="12.75">
      <c r="A678" s="238"/>
      <c r="B678" s="238"/>
      <c r="C678" s="243"/>
      <c r="D678" s="243"/>
      <c r="E678" s="243"/>
      <c r="F678" s="243"/>
      <c r="G678" s="243"/>
      <c r="H678" s="1164">
        <f>LOOKUP(H676,$C$2:$C$583,$K$2:$K$583)</f>
        <v>0</v>
      </c>
      <c r="I678" s="1165"/>
      <c r="J678" s="1165"/>
      <c r="K678" s="1165"/>
      <c r="L678" s="1165"/>
      <c r="M678" s="1165"/>
      <c r="N678" s="1165"/>
      <c r="O678" s="1165"/>
      <c r="P678" s="1165"/>
      <c r="Q678" s="1165"/>
      <c r="R678" s="1165"/>
      <c r="S678" s="1165"/>
      <c r="T678" s="1165"/>
      <c r="U678" s="1165"/>
      <c r="V678" s="1165"/>
      <c r="W678" s="1165"/>
      <c r="X678" s="1165"/>
      <c r="Y678" s="1165"/>
      <c r="Z678" s="1165"/>
      <c r="AA678" s="1165"/>
      <c r="AB678" s="1165"/>
      <c r="AC678" s="1165"/>
      <c r="AD678" s="1165"/>
      <c r="AE678" s="1165"/>
      <c r="AF678" s="1165"/>
      <c r="AG678" s="1166"/>
      <c r="AH678" s="1190"/>
      <c r="AI678" s="1191"/>
      <c r="AJ678" s="1191"/>
      <c r="AK678" s="1191"/>
      <c r="AL678" s="1191"/>
      <c r="AM678" s="1191"/>
      <c r="AN678" s="1191"/>
      <c r="AO678" s="1191"/>
      <c r="AP678" s="1191"/>
      <c r="AQ678" s="1191"/>
      <c r="AR678" s="1191"/>
      <c r="AS678" s="1191"/>
      <c r="AT678" s="1191"/>
      <c r="AU678" s="1191"/>
      <c r="AV678" s="1191"/>
      <c r="AW678" s="1191"/>
      <c r="AX678" s="1191"/>
      <c r="AY678" s="1191"/>
      <c r="AZ678" s="1191"/>
      <c r="BA678" s="1191"/>
      <c r="BB678" s="1191"/>
      <c r="BC678" s="1192"/>
      <c r="BD678" s="87"/>
    </row>
    <row r="679" spans="1:64" customHeight="1" ht="12.75">
      <c r="A679" s="238"/>
      <c r="B679" s="238"/>
      <c r="C679" s="243"/>
      <c r="D679" s="243"/>
      <c r="E679" s="243"/>
      <c r="F679" s="243"/>
      <c r="G679" s="243"/>
      <c r="H679" s="1167"/>
      <c r="I679" s="1168"/>
      <c r="J679" s="1168"/>
      <c r="K679" s="1168"/>
      <c r="L679" s="1168"/>
      <c r="M679" s="1168"/>
      <c r="N679" s="1168"/>
      <c r="O679" s="1168"/>
      <c r="P679" s="1168"/>
      <c r="Q679" s="1168"/>
      <c r="R679" s="1168"/>
      <c r="S679" s="1168"/>
      <c r="T679" s="1168"/>
      <c r="U679" s="1168"/>
      <c r="V679" s="1168"/>
      <c r="W679" s="1168"/>
      <c r="X679" s="1168"/>
      <c r="Y679" s="1168"/>
      <c r="Z679" s="1168"/>
      <c r="AA679" s="1168"/>
      <c r="AB679" s="1168"/>
      <c r="AC679" s="1168"/>
      <c r="AD679" s="1168"/>
      <c r="AE679" s="1168"/>
      <c r="AF679" s="1168"/>
      <c r="AG679" s="1169"/>
      <c r="AH679" s="1193"/>
      <c r="AI679" s="1194"/>
      <c r="AJ679" s="1194"/>
      <c r="AK679" s="1194"/>
      <c r="AL679" s="1194"/>
      <c r="AM679" s="1194"/>
      <c r="AN679" s="1194"/>
      <c r="AO679" s="1194"/>
      <c r="AP679" s="1194"/>
      <c r="AQ679" s="1194"/>
      <c r="AR679" s="1194"/>
      <c r="AS679" s="1194"/>
      <c r="AT679" s="1194"/>
      <c r="AU679" s="1194"/>
      <c r="AV679" s="1194"/>
      <c r="AW679" s="1194"/>
      <c r="AX679" s="1194"/>
      <c r="AY679" s="1194"/>
      <c r="AZ679" s="1194"/>
      <c r="BA679" s="1194"/>
      <c r="BB679" s="1194"/>
      <c r="BC679" s="1195"/>
      <c r="BD679" s="87"/>
    </row>
    <row r="680" spans="1:64" customHeight="1" ht="12.75">
      <c r="A680" s="238"/>
      <c r="B680" s="238"/>
      <c r="C680" s="243"/>
      <c r="D680" s="243"/>
      <c r="E680" s="243"/>
      <c r="F680" s="243"/>
      <c r="G680" s="243"/>
      <c r="H680" s="1167"/>
      <c r="I680" s="1168"/>
      <c r="J680" s="1168"/>
      <c r="K680" s="1168"/>
      <c r="L680" s="1168"/>
      <c r="M680" s="1168"/>
      <c r="N680" s="1168"/>
      <c r="O680" s="1168"/>
      <c r="P680" s="1168"/>
      <c r="Q680" s="1168"/>
      <c r="R680" s="1168"/>
      <c r="S680" s="1168"/>
      <c r="T680" s="1168"/>
      <c r="U680" s="1168"/>
      <c r="V680" s="1168"/>
      <c r="W680" s="1168"/>
      <c r="X680" s="1168"/>
      <c r="Y680" s="1168"/>
      <c r="Z680" s="1168"/>
      <c r="AA680" s="1168"/>
      <c r="AB680" s="1168"/>
      <c r="AC680" s="1168"/>
      <c r="AD680" s="1168"/>
      <c r="AE680" s="1168"/>
      <c r="AF680" s="1168"/>
      <c r="AG680" s="1169"/>
      <c r="AH680" s="1193"/>
      <c r="AI680" s="1194"/>
      <c r="AJ680" s="1194"/>
      <c r="AK680" s="1194"/>
      <c r="AL680" s="1194"/>
      <c r="AM680" s="1194"/>
      <c r="AN680" s="1194"/>
      <c r="AO680" s="1194"/>
      <c r="AP680" s="1194"/>
      <c r="AQ680" s="1194"/>
      <c r="AR680" s="1194"/>
      <c r="AS680" s="1194"/>
      <c r="AT680" s="1194"/>
      <c r="AU680" s="1194"/>
      <c r="AV680" s="1194"/>
      <c r="AW680" s="1194"/>
      <c r="AX680" s="1194"/>
      <c r="AY680" s="1194"/>
      <c r="AZ680" s="1194"/>
      <c r="BA680" s="1194"/>
      <c r="BB680" s="1194"/>
      <c r="BC680" s="1195"/>
      <c r="BD680" s="87"/>
    </row>
    <row r="681" spans="1:64" customHeight="1" ht="12.75">
      <c r="A681" s="238"/>
      <c r="B681" s="238"/>
      <c r="C681" s="243"/>
      <c r="D681" s="243"/>
      <c r="E681" s="243"/>
      <c r="F681" s="243"/>
      <c r="G681" s="243"/>
      <c r="H681" s="1167"/>
      <c r="I681" s="1168"/>
      <c r="J681" s="1168"/>
      <c r="K681" s="1168"/>
      <c r="L681" s="1168"/>
      <c r="M681" s="1168"/>
      <c r="N681" s="1168"/>
      <c r="O681" s="1168"/>
      <c r="P681" s="1168"/>
      <c r="Q681" s="1168"/>
      <c r="R681" s="1168"/>
      <c r="S681" s="1168"/>
      <c r="T681" s="1168"/>
      <c r="U681" s="1168"/>
      <c r="V681" s="1168"/>
      <c r="W681" s="1168"/>
      <c r="X681" s="1168"/>
      <c r="Y681" s="1168"/>
      <c r="Z681" s="1168"/>
      <c r="AA681" s="1168"/>
      <c r="AB681" s="1168"/>
      <c r="AC681" s="1168"/>
      <c r="AD681" s="1168"/>
      <c r="AE681" s="1168"/>
      <c r="AF681" s="1168"/>
      <c r="AG681" s="1169"/>
      <c r="AH681" s="1193"/>
      <c r="AI681" s="1194"/>
      <c r="AJ681" s="1194"/>
      <c r="AK681" s="1194"/>
      <c r="AL681" s="1194"/>
      <c r="AM681" s="1194"/>
      <c r="AN681" s="1194"/>
      <c r="AO681" s="1194"/>
      <c r="AP681" s="1194"/>
      <c r="AQ681" s="1194"/>
      <c r="AR681" s="1194"/>
      <c r="AS681" s="1194"/>
      <c r="AT681" s="1194"/>
      <c r="AU681" s="1194"/>
      <c r="AV681" s="1194"/>
      <c r="AW681" s="1194"/>
      <c r="AX681" s="1194"/>
      <c r="AY681" s="1194"/>
      <c r="AZ681" s="1194"/>
      <c r="BA681" s="1194"/>
      <c r="BB681" s="1194"/>
      <c r="BC681" s="1195"/>
      <c r="BD681" s="87"/>
    </row>
    <row r="682" spans="1:64" customHeight="1" ht="12.75">
      <c r="A682" s="238"/>
      <c r="B682" s="238"/>
      <c r="C682" s="243"/>
      <c r="D682" s="243"/>
      <c r="E682" s="243"/>
      <c r="F682" s="243"/>
      <c r="G682" s="243"/>
      <c r="H682" s="1167"/>
      <c r="I682" s="1168"/>
      <c r="J682" s="1168"/>
      <c r="K682" s="1168"/>
      <c r="L682" s="1168"/>
      <c r="M682" s="1168"/>
      <c r="N682" s="1168"/>
      <c r="O682" s="1168"/>
      <c r="P682" s="1168"/>
      <c r="Q682" s="1168"/>
      <c r="R682" s="1168"/>
      <c r="S682" s="1168"/>
      <c r="T682" s="1168"/>
      <c r="U682" s="1168"/>
      <c r="V682" s="1168"/>
      <c r="W682" s="1168"/>
      <c r="X682" s="1168"/>
      <c r="Y682" s="1168"/>
      <c r="Z682" s="1168"/>
      <c r="AA682" s="1168"/>
      <c r="AB682" s="1168"/>
      <c r="AC682" s="1168"/>
      <c r="AD682" s="1168"/>
      <c r="AE682" s="1168"/>
      <c r="AF682" s="1168"/>
      <c r="AG682" s="1169"/>
      <c r="AH682" s="1193"/>
      <c r="AI682" s="1194"/>
      <c r="AJ682" s="1194"/>
      <c r="AK682" s="1194"/>
      <c r="AL682" s="1194"/>
      <c r="AM682" s="1194"/>
      <c r="AN682" s="1194"/>
      <c r="AO682" s="1194"/>
      <c r="AP682" s="1194"/>
      <c r="AQ682" s="1194"/>
      <c r="AR682" s="1194"/>
      <c r="AS682" s="1194"/>
      <c r="AT682" s="1194"/>
      <c r="AU682" s="1194"/>
      <c r="AV682" s="1194"/>
      <c r="AW682" s="1194"/>
      <c r="AX682" s="1194"/>
      <c r="AY682" s="1194"/>
      <c r="AZ682" s="1194"/>
      <c r="BA682" s="1194"/>
      <c r="BB682" s="1194"/>
      <c r="BC682" s="1195"/>
      <c r="BD682" s="87"/>
    </row>
    <row r="683" spans="1:64" customHeight="1" ht="13.5">
      <c r="A683" s="238"/>
      <c r="B683" s="238"/>
      <c r="C683" s="243"/>
      <c r="D683" s="243"/>
      <c r="E683" s="243"/>
      <c r="F683" s="243"/>
      <c r="G683" s="243"/>
      <c r="H683" s="1170"/>
      <c r="I683" s="1171"/>
      <c r="J683" s="1171"/>
      <c r="K683" s="1171"/>
      <c r="L683" s="1171"/>
      <c r="M683" s="1171"/>
      <c r="N683" s="1171"/>
      <c r="O683" s="1171"/>
      <c r="P683" s="1171"/>
      <c r="Q683" s="1171"/>
      <c r="R683" s="1171"/>
      <c r="S683" s="1171"/>
      <c r="T683" s="1171"/>
      <c r="U683" s="1171"/>
      <c r="V683" s="1171"/>
      <c r="W683" s="1171"/>
      <c r="X683" s="1171"/>
      <c r="Y683" s="1171"/>
      <c r="Z683" s="1171"/>
      <c r="AA683" s="1171"/>
      <c r="AB683" s="1171"/>
      <c r="AC683" s="1171"/>
      <c r="AD683" s="1171"/>
      <c r="AE683" s="1171"/>
      <c r="AF683" s="1171"/>
      <c r="AG683" s="1172"/>
      <c r="AH683" s="1196"/>
      <c r="AI683" s="1197"/>
      <c r="AJ683" s="1197"/>
      <c r="AK683" s="1197"/>
      <c r="AL683" s="1197"/>
      <c r="AM683" s="1197"/>
      <c r="AN683" s="1197"/>
      <c r="AO683" s="1197"/>
      <c r="AP683" s="1197"/>
      <c r="AQ683" s="1197"/>
      <c r="AR683" s="1197"/>
      <c r="AS683" s="1197"/>
      <c r="AT683" s="1197"/>
      <c r="AU683" s="1197"/>
      <c r="AV683" s="1197"/>
      <c r="AW683" s="1197"/>
      <c r="AX683" s="1197"/>
      <c r="AY683" s="1197"/>
      <c r="AZ683" s="1197"/>
      <c r="BA683" s="1197"/>
      <c r="BB683" s="1197"/>
      <c r="BC683" s="1198"/>
      <c r="BD683" s="87"/>
    </row>
    <row r="684" spans="1:64" customHeight="1" ht="13.5">
      <c r="A684" s="238">
        <f>IF(B684&lt;$C$584,B684,IF(B684=$C$584,B684,0))</f>
        <v>10</v>
      </c>
      <c r="B684" s="238">
        <v>10</v>
      </c>
      <c r="C684" s="243"/>
      <c r="D684" s="243"/>
      <c r="E684" s="243"/>
      <c r="F684" s="243"/>
      <c r="G684" s="243"/>
      <c r="H684" s="1158">
        <f>A684</f>
        <v>10</v>
      </c>
      <c r="I684" s="1160"/>
      <c r="J684" s="1120" t="s">
        <v>2</v>
      </c>
      <c r="K684" s="1121"/>
      <c r="L684" s="1121"/>
      <c r="M684" s="1122"/>
      <c r="N684" s="1144" t="str">
        <f>LOOKUP(H684,$C$1:$C$583,$J$1:$J$612)</f>
        <v>U-BOAT/CART COLLECTION &amp; SAFETY</v>
      </c>
      <c r="O684" s="1145"/>
      <c r="P684" s="1145"/>
      <c r="Q684" s="1145"/>
      <c r="R684" s="1145"/>
      <c r="S684" s="1145"/>
      <c r="T684" s="1145"/>
      <c r="U684" s="1145"/>
      <c r="V684" s="1145"/>
      <c r="W684" s="1145"/>
      <c r="X684" s="1145"/>
      <c r="Y684" s="1145"/>
      <c r="Z684" s="1145"/>
      <c r="AA684" s="1145"/>
      <c r="AB684" s="1145"/>
      <c r="AC684" s="1145"/>
      <c r="AD684" s="1145"/>
      <c r="AE684" s="1145"/>
      <c r="AF684" s="1145"/>
      <c r="AG684" s="1146"/>
      <c r="AH684" s="1199" t="s">
        <v>86</v>
      </c>
      <c r="AI684" s="1200"/>
      <c r="AJ684" s="1200"/>
      <c r="AK684" s="1200"/>
      <c r="AL684" s="1200"/>
      <c r="AM684" s="1200"/>
      <c r="AN684" s="1201"/>
      <c r="AO684" s="1222" t="s">
        <v>21</v>
      </c>
      <c r="AP684" s="1223"/>
      <c r="AQ684" s="1223"/>
      <c r="AR684" s="1223"/>
      <c r="AS684" s="1223"/>
      <c r="AT684" s="1223"/>
      <c r="AU684" s="1223"/>
      <c r="AV684" s="1223"/>
      <c r="AW684" s="1223"/>
      <c r="AX684" s="1224"/>
      <c r="AY684" s="1205" t="s">
        <v>88</v>
      </c>
      <c r="AZ684" s="1206"/>
      <c r="BA684" s="1206"/>
      <c r="BB684" s="1206"/>
      <c r="BC684" s="1207"/>
      <c r="BD684" s="87"/>
    </row>
    <row r="685" spans="1:64" customHeight="1" ht="13.5">
      <c r="A685" s="238"/>
      <c r="B685" s="238"/>
      <c r="C685" s="243"/>
      <c r="D685" s="243"/>
      <c r="E685" s="243"/>
      <c r="F685" s="243"/>
      <c r="G685" s="243"/>
      <c r="H685" s="1158" t="s">
        <v>3</v>
      </c>
      <c r="I685" s="1159"/>
      <c r="J685" s="1159"/>
      <c r="K685" s="1160"/>
      <c r="L685" s="1161" t="str">
        <f>LOOKUP(H684,$C$2:$C$583,$I$2:$I$583)</f>
        <v>FRONT END</v>
      </c>
      <c r="M685" s="1162"/>
      <c r="N685" s="1162"/>
      <c r="O685" s="1162"/>
      <c r="P685" s="1162"/>
      <c r="Q685" s="1162"/>
      <c r="R685" s="1162"/>
      <c r="S685" s="1162"/>
      <c r="T685" s="1162"/>
      <c r="U685" s="1163"/>
      <c r="V685" s="1158" t="s">
        <v>89</v>
      </c>
      <c r="W685" s="1159"/>
      <c r="X685" s="1159"/>
      <c r="Y685" s="1160"/>
      <c r="Z685" s="1120">
        <f>LOOKUP(H684,$C$2:$C$583,$F$2:$F$583)</f>
        <v>5</v>
      </c>
      <c r="AA685" s="1122"/>
      <c r="AB685" s="1158" t="s">
        <v>90</v>
      </c>
      <c r="AC685" s="1159"/>
      <c r="AD685" s="1159"/>
      <c r="AE685" s="1160"/>
      <c r="AF685" s="1120">
        <f>LOOKUP(H684,$C$2:$C$583,$G$2:$G$583)</f>
        <v>20</v>
      </c>
      <c r="AG685" s="1122"/>
      <c r="AH685" s="1202"/>
      <c r="AI685" s="1203"/>
      <c r="AJ685" s="1203"/>
      <c r="AK685" s="1203"/>
      <c r="AL685" s="1203"/>
      <c r="AM685" s="1203"/>
      <c r="AN685" s="1204"/>
      <c r="AO685" s="1225"/>
      <c r="AP685" s="1226"/>
      <c r="AQ685" s="1226"/>
      <c r="AR685" s="1226"/>
      <c r="AS685" s="1226"/>
      <c r="AT685" s="1226"/>
      <c r="AU685" s="1226"/>
      <c r="AV685" s="1226"/>
      <c r="AW685" s="1226"/>
      <c r="AX685" s="1227"/>
      <c r="AY685" s="1208"/>
      <c r="AZ685" s="1209"/>
      <c r="BA685" s="1209"/>
      <c r="BB685" s="1209"/>
      <c r="BC685" s="1210"/>
      <c r="BD685" s="87"/>
    </row>
    <row r="686" spans="1:64" customHeight="1" ht="12.75">
      <c r="A686" s="238"/>
      <c r="B686" s="238"/>
      <c r="C686" s="243"/>
      <c r="D686" s="243"/>
      <c r="E686" s="243"/>
      <c r="F686" s="243"/>
      <c r="G686" s="243"/>
      <c r="H686" s="1164">
        <f>LOOKUP(H684,$C$2:$C$583,$K$2:$K$583)</f>
        <v>0</v>
      </c>
      <c r="I686" s="1165"/>
      <c r="J686" s="1165"/>
      <c r="K686" s="1165"/>
      <c r="L686" s="1165"/>
      <c r="M686" s="1165"/>
      <c r="N686" s="1165"/>
      <c r="O686" s="1165"/>
      <c r="P686" s="1165"/>
      <c r="Q686" s="1165"/>
      <c r="R686" s="1165"/>
      <c r="S686" s="1165"/>
      <c r="T686" s="1165"/>
      <c r="U686" s="1165"/>
      <c r="V686" s="1165"/>
      <c r="W686" s="1165"/>
      <c r="X686" s="1165"/>
      <c r="Y686" s="1165"/>
      <c r="Z686" s="1165"/>
      <c r="AA686" s="1165"/>
      <c r="AB686" s="1165"/>
      <c r="AC686" s="1165"/>
      <c r="AD686" s="1165"/>
      <c r="AE686" s="1165"/>
      <c r="AF686" s="1165"/>
      <c r="AG686" s="1166"/>
      <c r="AH686" s="1190"/>
      <c r="AI686" s="1191"/>
      <c r="AJ686" s="1191"/>
      <c r="AK686" s="1191"/>
      <c r="AL686" s="1191"/>
      <c r="AM686" s="1191"/>
      <c r="AN686" s="1191"/>
      <c r="AO686" s="1191"/>
      <c r="AP686" s="1191"/>
      <c r="AQ686" s="1191"/>
      <c r="AR686" s="1191"/>
      <c r="AS686" s="1191"/>
      <c r="AT686" s="1191"/>
      <c r="AU686" s="1191"/>
      <c r="AV686" s="1191"/>
      <c r="AW686" s="1191"/>
      <c r="AX686" s="1191"/>
      <c r="AY686" s="1191"/>
      <c r="AZ686" s="1191"/>
      <c r="BA686" s="1191"/>
      <c r="BB686" s="1191"/>
      <c r="BC686" s="1192"/>
      <c r="BD686" s="87"/>
    </row>
    <row r="687" spans="1:64" customHeight="1" ht="12.75">
      <c r="A687" s="238"/>
      <c r="B687" s="238"/>
      <c r="C687" s="243"/>
      <c r="D687" s="243"/>
      <c r="E687" s="243"/>
      <c r="F687" s="243"/>
      <c r="G687" s="243"/>
      <c r="H687" s="1167"/>
      <c r="I687" s="1168"/>
      <c r="J687" s="1168"/>
      <c r="K687" s="1168"/>
      <c r="L687" s="1168"/>
      <c r="M687" s="1168"/>
      <c r="N687" s="1168"/>
      <c r="O687" s="1168"/>
      <c r="P687" s="1168"/>
      <c r="Q687" s="1168"/>
      <c r="R687" s="1168"/>
      <c r="S687" s="1168"/>
      <c r="T687" s="1168"/>
      <c r="U687" s="1168"/>
      <c r="V687" s="1168"/>
      <c r="W687" s="1168"/>
      <c r="X687" s="1168"/>
      <c r="Y687" s="1168"/>
      <c r="Z687" s="1168"/>
      <c r="AA687" s="1168"/>
      <c r="AB687" s="1168"/>
      <c r="AC687" s="1168"/>
      <c r="AD687" s="1168"/>
      <c r="AE687" s="1168"/>
      <c r="AF687" s="1168"/>
      <c r="AG687" s="1169"/>
      <c r="AH687" s="1193"/>
      <c r="AI687" s="1194"/>
      <c r="AJ687" s="1194"/>
      <c r="AK687" s="1194"/>
      <c r="AL687" s="1194"/>
      <c r="AM687" s="1194"/>
      <c r="AN687" s="1194"/>
      <c r="AO687" s="1194"/>
      <c r="AP687" s="1194"/>
      <c r="AQ687" s="1194"/>
      <c r="AR687" s="1194"/>
      <c r="AS687" s="1194"/>
      <c r="AT687" s="1194"/>
      <c r="AU687" s="1194"/>
      <c r="AV687" s="1194"/>
      <c r="AW687" s="1194"/>
      <c r="AX687" s="1194"/>
      <c r="AY687" s="1194"/>
      <c r="AZ687" s="1194"/>
      <c r="BA687" s="1194"/>
      <c r="BB687" s="1194"/>
      <c r="BC687" s="1195"/>
      <c r="BD687" s="87"/>
    </row>
    <row r="688" spans="1:64" customHeight="1" ht="12.75">
      <c r="A688" s="238"/>
      <c r="B688" s="238"/>
      <c r="C688" s="243"/>
      <c r="D688" s="243"/>
      <c r="E688" s="243"/>
      <c r="F688" s="243"/>
      <c r="G688" s="243"/>
      <c r="H688" s="1167"/>
      <c r="I688" s="1168"/>
      <c r="J688" s="1168"/>
      <c r="K688" s="1168"/>
      <c r="L688" s="1168"/>
      <c r="M688" s="1168"/>
      <c r="N688" s="1168"/>
      <c r="O688" s="1168"/>
      <c r="P688" s="1168"/>
      <c r="Q688" s="1168"/>
      <c r="R688" s="1168"/>
      <c r="S688" s="1168"/>
      <c r="T688" s="1168"/>
      <c r="U688" s="1168"/>
      <c r="V688" s="1168"/>
      <c r="W688" s="1168"/>
      <c r="X688" s="1168"/>
      <c r="Y688" s="1168"/>
      <c r="Z688" s="1168"/>
      <c r="AA688" s="1168"/>
      <c r="AB688" s="1168"/>
      <c r="AC688" s="1168"/>
      <c r="AD688" s="1168"/>
      <c r="AE688" s="1168"/>
      <c r="AF688" s="1168"/>
      <c r="AG688" s="1169"/>
      <c r="AH688" s="1193"/>
      <c r="AI688" s="1194"/>
      <c r="AJ688" s="1194"/>
      <c r="AK688" s="1194"/>
      <c r="AL688" s="1194"/>
      <c r="AM688" s="1194"/>
      <c r="AN688" s="1194"/>
      <c r="AO688" s="1194"/>
      <c r="AP688" s="1194"/>
      <c r="AQ688" s="1194"/>
      <c r="AR688" s="1194"/>
      <c r="AS688" s="1194"/>
      <c r="AT688" s="1194"/>
      <c r="AU688" s="1194"/>
      <c r="AV688" s="1194"/>
      <c r="AW688" s="1194"/>
      <c r="AX688" s="1194"/>
      <c r="AY688" s="1194"/>
      <c r="AZ688" s="1194"/>
      <c r="BA688" s="1194"/>
      <c r="BB688" s="1194"/>
      <c r="BC688" s="1195"/>
      <c r="BD688" s="87"/>
    </row>
    <row r="689" spans="1:64" customHeight="1" ht="12.75">
      <c r="A689" s="238"/>
      <c r="B689" s="238"/>
      <c r="C689" s="243"/>
      <c r="D689" s="243"/>
      <c r="E689" s="243"/>
      <c r="F689" s="243"/>
      <c r="G689" s="243"/>
      <c r="H689" s="1167"/>
      <c r="I689" s="1168"/>
      <c r="J689" s="1168"/>
      <c r="K689" s="1168"/>
      <c r="L689" s="1168"/>
      <c r="M689" s="1168"/>
      <c r="N689" s="1168"/>
      <c r="O689" s="1168"/>
      <c r="P689" s="1168"/>
      <c r="Q689" s="1168"/>
      <c r="R689" s="1168"/>
      <c r="S689" s="1168"/>
      <c r="T689" s="1168"/>
      <c r="U689" s="1168"/>
      <c r="V689" s="1168"/>
      <c r="W689" s="1168"/>
      <c r="X689" s="1168"/>
      <c r="Y689" s="1168"/>
      <c r="Z689" s="1168"/>
      <c r="AA689" s="1168"/>
      <c r="AB689" s="1168"/>
      <c r="AC689" s="1168"/>
      <c r="AD689" s="1168"/>
      <c r="AE689" s="1168"/>
      <c r="AF689" s="1168"/>
      <c r="AG689" s="1169"/>
      <c r="AH689" s="1193"/>
      <c r="AI689" s="1194"/>
      <c r="AJ689" s="1194"/>
      <c r="AK689" s="1194"/>
      <c r="AL689" s="1194"/>
      <c r="AM689" s="1194"/>
      <c r="AN689" s="1194"/>
      <c r="AO689" s="1194"/>
      <c r="AP689" s="1194"/>
      <c r="AQ689" s="1194"/>
      <c r="AR689" s="1194"/>
      <c r="AS689" s="1194"/>
      <c r="AT689" s="1194"/>
      <c r="AU689" s="1194"/>
      <c r="AV689" s="1194"/>
      <c r="AW689" s="1194"/>
      <c r="AX689" s="1194"/>
      <c r="AY689" s="1194"/>
      <c r="AZ689" s="1194"/>
      <c r="BA689" s="1194"/>
      <c r="BB689" s="1194"/>
      <c r="BC689" s="1195"/>
      <c r="BD689" s="87"/>
    </row>
    <row r="690" spans="1:64" customHeight="1" ht="12.75">
      <c r="A690" s="238"/>
      <c r="B690" s="238"/>
      <c r="C690" s="243"/>
      <c r="D690" s="243"/>
      <c r="E690" s="243"/>
      <c r="F690" s="243"/>
      <c r="G690" s="243"/>
      <c r="H690" s="1167"/>
      <c r="I690" s="1168"/>
      <c r="J690" s="1168"/>
      <c r="K690" s="1168"/>
      <c r="L690" s="1168"/>
      <c r="M690" s="1168"/>
      <c r="N690" s="1168"/>
      <c r="O690" s="1168"/>
      <c r="P690" s="1168"/>
      <c r="Q690" s="1168"/>
      <c r="R690" s="1168"/>
      <c r="S690" s="1168"/>
      <c r="T690" s="1168"/>
      <c r="U690" s="1168"/>
      <c r="V690" s="1168"/>
      <c r="W690" s="1168"/>
      <c r="X690" s="1168"/>
      <c r="Y690" s="1168"/>
      <c r="Z690" s="1168"/>
      <c r="AA690" s="1168"/>
      <c r="AB690" s="1168"/>
      <c r="AC690" s="1168"/>
      <c r="AD690" s="1168"/>
      <c r="AE690" s="1168"/>
      <c r="AF690" s="1168"/>
      <c r="AG690" s="1169"/>
      <c r="AH690" s="1193"/>
      <c r="AI690" s="1194"/>
      <c r="AJ690" s="1194"/>
      <c r="AK690" s="1194"/>
      <c r="AL690" s="1194"/>
      <c r="AM690" s="1194"/>
      <c r="AN690" s="1194"/>
      <c r="AO690" s="1194"/>
      <c r="AP690" s="1194"/>
      <c r="AQ690" s="1194"/>
      <c r="AR690" s="1194"/>
      <c r="AS690" s="1194"/>
      <c r="AT690" s="1194"/>
      <c r="AU690" s="1194"/>
      <c r="AV690" s="1194"/>
      <c r="AW690" s="1194"/>
      <c r="AX690" s="1194"/>
      <c r="AY690" s="1194"/>
      <c r="AZ690" s="1194"/>
      <c r="BA690" s="1194"/>
      <c r="BB690" s="1194"/>
      <c r="BC690" s="1195"/>
      <c r="BD690" s="87"/>
    </row>
    <row r="691" spans="1:64" customHeight="1" ht="13.5">
      <c r="A691" s="238"/>
      <c r="B691" s="238"/>
      <c r="C691" s="243"/>
      <c r="D691" s="243"/>
      <c r="E691" s="243"/>
      <c r="F691" s="243"/>
      <c r="G691" s="243"/>
      <c r="H691" s="1170"/>
      <c r="I691" s="1171"/>
      <c r="J691" s="1171"/>
      <c r="K691" s="1171"/>
      <c r="L691" s="1171"/>
      <c r="M691" s="1171"/>
      <c r="N691" s="1171"/>
      <c r="O691" s="1171"/>
      <c r="P691" s="1171"/>
      <c r="Q691" s="1171"/>
      <c r="R691" s="1171"/>
      <c r="S691" s="1171"/>
      <c r="T691" s="1171"/>
      <c r="U691" s="1171"/>
      <c r="V691" s="1171"/>
      <c r="W691" s="1171"/>
      <c r="X691" s="1171"/>
      <c r="Y691" s="1171"/>
      <c r="Z691" s="1171"/>
      <c r="AA691" s="1171"/>
      <c r="AB691" s="1171"/>
      <c r="AC691" s="1171"/>
      <c r="AD691" s="1171"/>
      <c r="AE691" s="1171"/>
      <c r="AF691" s="1171"/>
      <c r="AG691" s="1172"/>
      <c r="AH691" s="1196"/>
      <c r="AI691" s="1197"/>
      <c r="AJ691" s="1197"/>
      <c r="AK691" s="1197"/>
      <c r="AL691" s="1197"/>
      <c r="AM691" s="1197"/>
      <c r="AN691" s="1197"/>
      <c r="AO691" s="1197"/>
      <c r="AP691" s="1197"/>
      <c r="AQ691" s="1197"/>
      <c r="AR691" s="1197"/>
      <c r="AS691" s="1197"/>
      <c r="AT691" s="1197"/>
      <c r="AU691" s="1197"/>
      <c r="AV691" s="1197"/>
      <c r="AW691" s="1197"/>
      <c r="AX691" s="1197"/>
      <c r="AY691" s="1197"/>
      <c r="AZ691" s="1197"/>
      <c r="BA691" s="1197"/>
      <c r="BB691" s="1197"/>
      <c r="BC691" s="1198"/>
      <c r="BD691" s="87"/>
    </row>
    <row r="692" spans="1:64" customHeight="1" ht="13.5">
      <c r="A692" s="238">
        <f>IF(B692&lt;$C$584,B692,IF(B692=$C$584,B692,0))</f>
        <v>11</v>
      </c>
      <c r="B692" s="238">
        <v>11</v>
      </c>
      <c r="C692" s="243"/>
      <c r="D692" s="243"/>
      <c r="E692" s="243"/>
      <c r="F692" s="243"/>
      <c r="G692" s="243"/>
      <c r="H692" s="1158">
        <f>A692</f>
        <v>11</v>
      </c>
      <c r="I692" s="1160"/>
      <c r="J692" s="1120" t="s">
        <v>2</v>
      </c>
      <c r="K692" s="1121"/>
      <c r="L692" s="1121"/>
      <c r="M692" s="1122"/>
      <c r="N692" s="1144" t="str">
        <f>LOOKUP(H692,$C$1:$C$583,$J$1:$J$612)</f>
        <v>OPEN ITEMS AGING</v>
      </c>
      <c r="O692" s="1145"/>
      <c r="P692" s="1145"/>
      <c r="Q692" s="1145"/>
      <c r="R692" s="1145"/>
      <c r="S692" s="1145"/>
      <c r="T692" s="1145"/>
      <c r="U692" s="1145"/>
      <c r="V692" s="1145"/>
      <c r="W692" s="1145"/>
      <c r="X692" s="1145"/>
      <c r="Y692" s="1145"/>
      <c r="Z692" s="1145"/>
      <c r="AA692" s="1145"/>
      <c r="AB692" s="1145"/>
      <c r="AC692" s="1145"/>
      <c r="AD692" s="1145"/>
      <c r="AE692" s="1145"/>
      <c r="AF692" s="1145"/>
      <c r="AG692" s="1146"/>
      <c r="AH692" s="1199" t="s">
        <v>86</v>
      </c>
      <c r="AI692" s="1200"/>
      <c r="AJ692" s="1200"/>
      <c r="AK692" s="1200"/>
      <c r="AL692" s="1200"/>
      <c r="AM692" s="1200"/>
      <c r="AN692" s="1201"/>
      <c r="AO692" s="1222" t="s">
        <v>21</v>
      </c>
      <c r="AP692" s="1223"/>
      <c r="AQ692" s="1223"/>
      <c r="AR692" s="1223"/>
      <c r="AS692" s="1223"/>
      <c r="AT692" s="1223"/>
      <c r="AU692" s="1223"/>
      <c r="AV692" s="1223"/>
      <c r="AW692" s="1223"/>
      <c r="AX692" s="1224"/>
      <c r="AY692" s="1205" t="s">
        <v>88</v>
      </c>
      <c r="AZ692" s="1206"/>
      <c r="BA692" s="1206"/>
      <c r="BB692" s="1206"/>
      <c r="BC692" s="1207"/>
      <c r="BD692" s="87"/>
    </row>
    <row r="693" spans="1:64" customHeight="1" ht="13.5">
      <c r="A693" s="238"/>
      <c r="B693" s="238"/>
      <c r="C693" s="243"/>
      <c r="D693" s="243"/>
      <c r="E693" s="243"/>
      <c r="F693" s="243"/>
      <c r="G693" s="243"/>
      <c r="H693" s="1158" t="s">
        <v>3</v>
      </c>
      <c r="I693" s="1159"/>
      <c r="J693" s="1159"/>
      <c r="K693" s="1160"/>
      <c r="L693" s="1161" t="str">
        <f>LOOKUP(H692,$C$2:$C$583,$I$2:$I$583)</f>
        <v>GEN OPS</v>
      </c>
      <c r="M693" s="1162"/>
      <c r="N693" s="1162"/>
      <c r="O693" s="1162"/>
      <c r="P693" s="1162"/>
      <c r="Q693" s="1162"/>
      <c r="R693" s="1162"/>
      <c r="S693" s="1162"/>
      <c r="T693" s="1162"/>
      <c r="U693" s="1163"/>
      <c r="V693" s="1158" t="s">
        <v>89</v>
      </c>
      <c r="W693" s="1159"/>
      <c r="X693" s="1159"/>
      <c r="Y693" s="1160"/>
      <c r="Z693" s="1120">
        <f>LOOKUP(H692,$C$2:$C$583,$F$2:$F$583)</f>
        <v>2</v>
      </c>
      <c r="AA693" s="1122"/>
      <c r="AB693" s="1158" t="s">
        <v>90</v>
      </c>
      <c r="AC693" s="1159"/>
      <c r="AD693" s="1159"/>
      <c r="AE693" s="1160"/>
      <c r="AF693" s="1120">
        <f>LOOKUP(H692,$C$2:$C$583,$G$2:$G$583)</f>
        <v>6</v>
      </c>
      <c r="AG693" s="1122"/>
      <c r="AH693" s="1202"/>
      <c r="AI693" s="1203"/>
      <c r="AJ693" s="1203"/>
      <c r="AK693" s="1203"/>
      <c r="AL693" s="1203"/>
      <c r="AM693" s="1203"/>
      <c r="AN693" s="1204"/>
      <c r="AO693" s="1225"/>
      <c r="AP693" s="1226"/>
      <c r="AQ693" s="1226"/>
      <c r="AR693" s="1226"/>
      <c r="AS693" s="1226"/>
      <c r="AT693" s="1226"/>
      <c r="AU693" s="1226"/>
      <c r="AV693" s="1226"/>
      <c r="AW693" s="1226"/>
      <c r="AX693" s="1227"/>
      <c r="AY693" s="1208"/>
      <c r="AZ693" s="1209"/>
      <c r="BA693" s="1209"/>
      <c r="BB693" s="1209"/>
      <c r="BC693" s="1210"/>
      <c r="BD693" s="87"/>
    </row>
    <row r="694" spans="1:64" customHeight="1" ht="12.75">
      <c r="A694" s="238"/>
      <c r="B694" s="238"/>
      <c r="C694" s="243"/>
      <c r="D694" s="243"/>
      <c r="E694" s="243"/>
      <c r="F694" s="243"/>
      <c r="G694" s="243"/>
      <c r="H694" s="1164" t="str">
        <f>LOOKUP(H692,$C$2:$C$583,$K$2:$K$583)</f>
        <v>BIG DADDY'S HAS A BALANCE AND LAST PAYMENT MADE 30+ DAYS AGO.</v>
      </c>
      <c r="I694" s="1165"/>
      <c r="J694" s="1165"/>
      <c r="K694" s="1165"/>
      <c r="L694" s="1165"/>
      <c r="M694" s="1165"/>
      <c r="N694" s="1165"/>
      <c r="O694" s="1165"/>
      <c r="P694" s="1165"/>
      <c r="Q694" s="1165"/>
      <c r="R694" s="1165"/>
      <c r="S694" s="1165"/>
      <c r="T694" s="1165"/>
      <c r="U694" s="1165"/>
      <c r="V694" s="1165"/>
      <c r="W694" s="1165"/>
      <c r="X694" s="1165"/>
      <c r="Y694" s="1165"/>
      <c r="Z694" s="1165"/>
      <c r="AA694" s="1165"/>
      <c r="AB694" s="1165"/>
      <c r="AC694" s="1165"/>
      <c r="AD694" s="1165"/>
      <c r="AE694" s="1165"/>
      <c r="AF694" s="1165"/>
      <c r="AG694" s="1166"/>
      <c r="AH694" s="1190"/>
      <c r="AI694" s="1191"/>
      <c r="AJ694" s="1191"/>
      <c r="AK694" s="1191"/>
      <c r="AL694" s="1191"/>
      <c r="AM694" s="1191"/>
      <c r="AN694" s="1191"/>
      <c r="AO694" s="1191"/>
      <c r="AP694" s="1191"/>
      <c r="AQ694" s="1191"/>
      <c r="AR694" s="1191"/>
      <c r="AS694" s="1191"/>
      <c r="AT694" s="1191"/>
      <c r="AU694" s="1191"/>
      <c r="AV694" s="1191"/>
      <c r="AW694" s="1191"/>
      <c r="AX694" s="1191"/>
      <c r="AY694" s="1191"/>
      <c r="AZ694" s="1191"/>
      <c r="BA694" s="1191"/>
      <c r="BB694" s="1191"/>
      <c r="BC694" s="1192"/>
      <c r="BD694" s="87"/>
    </row>
    <row r="695" spans="1:64" customHeight="1" ht="12.75">
      <c r="A695" s="238"/>
      <c r="B695" s="238"/>
      <c r="C695" s="243"/>
      <c r="D695" s="243"/>
      <c r="E695" s="243"/>
      <c r="F695" s="243"/>
      <c r="G695" s="243"/>
      <c r="H695" s="1167"/>
      <c r="I695" s="1168"/>
      <c r="J695" s="1168"/>
      <c r="K695" s="1168"/>
      <c r="L695" s="1168"/>
      <c r="M695" s="1168"/>
      <c r="N695" s="1168"/>
      <c r="O695" s="1168"/>
      <c r="P695" s="1168"/>
      <c r="Q695" s="1168"/>
      <c r="R695" s="1168"/>
      <c r="S695" s="1168"/>
      <c r="T695" s="1168"/>
      <c r="U695" s="1168"/>
      <c r="V695" s="1168"/>
      <c r="W695" s="1168"/>
      <c r="X695" s="1168"/>
      <c r="Y695" s="1168"/>
      <c r="Z695" s="1168"/>
      <c r="AA695" s="1168"/>
      <c r="AB695" s="1168"/>
      <c r="AC695" s="1168"/>
      <c r="AD695" s="1168"/>
      <c r="AE695" s="1168"/>
      <c r="AF695" s="1168"/>
      <c r="AG695" s="1169"/>
      <c r="AH695" s="1193"/>
      <c r="AI695" s="1194"/>
      <c r="AJ695" s="1194"/>
      <c r="AK695" s="1194"/>
      <c r="AL695" s="1194"/>
      <c r="AM695" s="1194"/>
      <c r="AN695" s="1194"/>
      <c r="AO695" s="1194"/>
      <c r="AP695" s="1194"/>
      <c r="AQ695" s="1194"/>
      <c r="AR695" s="1194"/>
      <c r="AS695" s="1194"/>
      <c r="AT695" s="1194"/>
      <c r="AU695" s="1194"/>
      <c r="AV695" s="1194"/>
      <c r="AW695" s="1194"/>
      <c r="AX695" s="1194"/>
      <c r="AY695" s="1194"/>
      <c r="AZ695" s="1194"/>
      <c r="BA695" s="1194"/>
      <c r="BB695" s="1194"/>
      <c r="BC695" s="1195"/>
      <c r="BD695" s="87"/>
    </row>
    <row r="696" spans="1:64" customHeight="1" ht="12.75">
      <c r="A696" s="238"/>
      <c r="B696" s="238"/>
      <c r="C696" s="243"/>
      <c r="D696" s="243"/>
      <c r="E696" s="243"/>
      <c r="F696" s="243"/>
      <c r="G696" s="243"/>
      <c r="H696" s="1167"/>
      <c r="I696" s="1168"/>
      <c r="J696" s="1168"/>
      <c r="K696" s="1168"/>
      <c r="L696" s="1168"/>
      <c r="M696" s="1168"/>
      <c r="N696" s="1168"/>
      <c r="O696" s="1168"/>
      <c r="P696" s="1168"/>
      <c r="Q696" s="1168"/>
      <c r="R696" s="1168"/>
      <c r="S696" s="1168"/>
      <c r="T696" s="1168"/>
      <c r="U696" s="1168"/>
      <c r="V696" s="1168"/>
      <c r="W696" s="1168"/>
      <c r="X696" s="1168"/>
      <c r="Y696" s="1168"/>
      <c r="Z696" s="1168"/>
      <c r="AA696" s="1168"/>
      <c r="AB696" s="1168"/>
      <c r="AC696" s="1168"/>
      <c r="AD696" s="1168"/>
      <c r="AE696" s="1168"/>
      <c r="AF696" s="1168"/>
      <c r="AG696" s="1169"/>
      <c r="AH696" s="1193"/>
      <c r="AI696" s="1194"/>
      <c r="AJ696" s="1194"/>
      <c r="AK696" s="1194"/>
      <c r="AL696" s="1194"/>
      <c r="AM696" s="1194"/>
      <c r="AN696" s="1194"/>
      <c r="AO696" s="1194"/>
      <c r="AP696" s="1194"/>
      <c r="AQ696" s="1194"/>
      <c r="AR696" s="1194"/>
      <c r="AS696" s="1194"/>
      <c r="AT696" s="1194"/>
      <c r="AU696" s="1194"/>
      <c r="AV696" s="1194"/>
      <c r="AW696" s="1194"/>
      <c r="AX696" s="1194"/>
      <c r="AY696" s="1194"/>
      <c r="AZ696" s="1194"/>
      <c r="BA696" s="1194"/>
      <c r="BB696" s="1194"/>
      <c r="BC696" s="1195"/>
      <c r="BD696" s="87"/>
    </row>
    <row r="697" spans="1:64" customHeight="1" ht="12.75">
      <c r="A697" s="238"/>
      <c r="B697" s="238"/>
      <c r="C697" s="243"/>
      <c r="D697" s="243"/>
      <c r="E697" s="243"/>
      <c r="F697" s="243"/>
      <c r="G697" s="243"/>
      <c r="H697" s="1167"/>
      <c r="I697" s="1168"/>
      <c r="J697" s="1168"/>
      <c r="K697" s="1168"/>
      <c r="L697" s="1168"/>
      <c r="M697" s="1168"/>
      <c r="N697" s="1168"/>
      <c r="O697" s="1168"/>
      <c r="P697" s="1168"/>
      <c r="Q697" s="1168"/>
      <c r="R697" s="1168"/>
      <c r="S697" s="1168"/>
      <c r="T697" s="1168"/>
      <c r="U697" s="1168"/>
      <c r="V697" s="1168"/>
      <c r="W697" s="1168"/>
      <c r="X697" s="1168"/>
      <c r="Y697" s="1168"/>
      <c r="Z697" s="1168"/>
      <c r="AA697" s="1168"/>
      <c r="AB697" s="1168"/>
      <c r="AC697" s="1168"/>
      <c r="AD697" s="1168"/>
      <c r="AE697" s="1168"/>
      <c r="AF697" s="1168"/>
      <c r="AG697" s="1169"/>
      <c r="AH697" s="1193"/>
      <c r="AI697" s="1194"/>
      <c r="AJ697" s="1194"/>
      <c r="AK697" s="1194"/>
      <c r="AL697" s="1194"/>
      <c r="AM697" s="1194"/>
      <c r="AN697" s="1194"/>
      <c r="AO697" s="1194"/>
      <c r="AP697" s="1194"/>
      <c r="AQ697" s="1194"/>
      <c r="AR697" s="1194"/>
      <c r="AS697" s="1194"/>
      <c r="AT697" s="1194"/>
      <c r="AU697" s="1194"/>
      <c r="AV697" s="1194"/>
      <c r="AW697" s="1194"/>
      <c r="AX697" s="1194"/>
      <c r="AY697" s="1194"/>
      <c r="AZ697" s="1194"/>
      <c r="BA697" s="1194"/>
      <c r="BB697" s="1194"/>
      <c r="BC697" s="1195"/>
      <c r="BD697" s="87"/>
    </row>
    <row r="698" spans="1:64" customHeight="1" ht="12.75">
      <c r="A698" s="238"/>
      <c r="B698" s="238"/>
      <c r="C698" s="243"/>
      <c r="D698" s="243"/>
      <c r="E698" s="243"/>
      <c r="F698" s="243"/>
      <c r="G698" s="243"/>
      <c r="H698" s="1167"/>
      <c r="I698" s="1168"/>
      <c r="J698" s="1168"/>
      <c r="K698" s="1168"/>
      <c r="L698" s="1168"/>
      <c r="M698" s="1168"/>
      <c r="N698" s="1168"/>
      <c r="O698" s="1168"/>
      <c r="P698" s="1168"/>
      <c r="Q698" s="1168"/>
      <c r="R698" s="1168"/>
      <c r="S698" s="1168"/>
      <c r="T698" s="1168"/>
      <c r="U698" s="1168"/>
      <c r="V698" s="1168"/>
      <c r="W698" s="1168"/>
      <c r="X698" s="1168"/>
      <c r="Y698" s="1168"/>
      <c r="Z698" s="1168"/>
      <c r="AA698" s="1168"/>
      <c r="AB698" s="1168"/>
      <c r="AC698" s="1168"/>
      <c r="AD698" s="1168"/>
      <c r="AE698" s="1168"/>
      <c r="AF698" s="1168"/>
      <c r="AG698" s="1169"/>
      <c r="AH698" s="1193"/>
      <c r="AI698" s="1194"/>
      <c r="AJ698" s="1194"/>
      <c r="AK698" s="1194"/>
      <c r="AL698" s="1194"/>
      <c r="AM698" s="1194"/>
      <c r="AN698" s="1194"/>
      <c r="AO698" s="1194"/>
      <c r="AP698" s="1194"/>
      <c r="AQ698" s="1194"/>
      <c r="AR698" s="1194"/>
      <c r="AS698" s="1194"/>
      <c r="AT698" s="1194"/>
      <c r="AU698" s="1194"/>
      <c r="AV698" s="1194"/>
      <c r="AW698" s="1194"/>
      <c r="AX698" s="1194"/>
      <c r="AY698" s="1194"/>
      <c r="AZ698" s="1194"/>
      <c r="BA698" s="1194"/>
      <c r="BB698" s="1194"/>
      <c r="BC698" s="1195"/>
      <c r="BD698" s="87"/>
    </row>
    <row r="699" spans="1:64" customHeight="1" ht="13.5">
      <c r="A699" s="238"/>
      <c r="B699" s="238"/>
      <c r="C699" s="243"/>
      <c r="D699" s="243"/>
      <c r="E699" s="243"/>
      <c r="F699" s="243"/>
      <c r="G699" s="243"/>
      <c r="H699" s="1170"/>
      <c r="I699" s="1171"/>
      <c r="J699" s="1171"/>
      <c r="K699" s="1171"/>
      <c r="L699" s="1171"/>
      <c r="M699" s="1171"/>
      <c r="N699" s="1171"/>
      <c r="O699" s="1171"/>
      <c r="P699" s="1171"/>
      <c r="Q699" s="1171"/>
      <c r="R699" s="1171"/>
      <c r="S699" s="1171"/>
      <c r="T699" s="1171"/>
      <c r="U699" s="1171"/>
      <c r="V699" s="1171"/>
      <c r="W699" s="1171"/>
      <c r="X699" s="1171"/>
      <c r="Y699" s="1171"/>
      <c r="Z699" s="1171"/>
      <c r="AA699" s="1171"/>
      <c r="AB699" s="1171"/>
      <c r="AC699" s="1171"/>
      <c r="AD699" s="1171"/>
      <c r="AE699" s="1171"/>
      <c r="AF699" s="1171"/>
      <c r="AG699" s="1172"/>
      <c r="AH699" s="1196"/>
      <c r="AI699" s="1197"/>
      <c r="AJ699" s="1197"/>
      <c r="AK699" s="1197"/>
      <c r="AL699" s="1197"/>
      <c r="AM699" s="1197"/>
      <c r="AN699" s="1197"/>
      <c r="AO699" s="1197"/>
      <c r="AP699" s="1197"/>
      <c r="AQ699" s="1197"/>
      <c r="AR699" s="1197"/>
      <c r="AS699" s="1197"/>
      <c r="AT699" s="1197"/>
      <c r="AU699" s="1197"/>
      <c r="AV699" s="1197"/>
      <c r="AW699" s="1197"/>
      <c r="AX699" s="1197"/>
      <c r="AY699" s="1197"/>
      <c r="AZ699" s="1197"/>
      <c r="BA699" s="1197"/>
      <c r="BB699" s="1197"/>
      <c r="BC699" s="1198"/>
      <c r="BD699" s="87"/>
    </row>
    <row r="700" spans="1:64" customHeight="1" ht="13.5">
      <c r="A700" s="238">
        <f>IF(B700&lt;$C$584,B700,IF(B700=$C$584,B700,0))</f>
        <v>12</v>
      </c>
      <c r="B700" s="238">
        <v>12</v>
      </c>
      <c r="C700" s="243"/>
      <c r="D700" s="243"/>
      <c r="E700" s="243"/>
      <c r="F700" s="243"/>
      <c r="G700" s="243"/>
      <c r="H700" s="1158">
        <f>A700</f>
        <v>12</v>
      </c>
      <c r="I700" s="1160"/>
      <c r="J700" s="1120" t="s">
        <v>2</v>
      </c>
      <c r="K700" s="1121"/>
      <c r="L700" s="1121"/>
      <c r="M700" s="1122"/>
      <c r="N700" s="1144" t="str">
        <f>LOOKUP(H700,$C$1:$C$583,$J$1:$J$612)</f>
        <v>HACCP RECORD KEEPTING</v>
      </c>
      <c r="O700" s="1145"/>
      <c r="P700" s="1145"/>
      <c r="Q700" s="1145"/>
      <c r="R700" s="1145"/>
      <c r="S700" s="1145"/>
      <c r="T700" s="1145"/>
      <c r="U700" s="1145"/>
      <c r="V700" s="1145"/>
      <c r="W700" s="1145"/>
      <c r="X700" s="1145"/>
      <c r="Y700" s="1145"/>
      <c r="Z700" s="1145"/>
      <c r="AA700" s="1145"/>
      <c r="AB700" s="1145"/>
      <c r="AC700" s="1145"/>
      <c r="AD700" s="1145"/>
      <c r="AE700" s="1145"/>
      <c r="AF700" s="1145"/>
      <c r="AG700" s="1146"/>
      <c r="AH700" s="1199" t="s">
        <v>86</v>
      </c>
      <c r="AI700" s="1200"/>
      <c r="AJ700" s="1200"/>
      <c r="AK700" s="1200"/>
      <c r="AL700" s="1200"/>
      <c r="AM700" s="1200"/>
      <c r="AN700" s="1201"/>
      <c r="AO700" s="1222" t="s">
        <v>87</v>
      </c>
      <c r="AP700" s="1223"/>
      <c r="AQ700" s="1223"/>
      <c r="AR700" s="1223"/>
      <c r="AS700" s="1223"/>
      <c r="AT700" s="1223"/>
      <c r="AU700" s="1223"/>
      <c r="AV700" s="1223"/>
      <c r="AW700" s="1223"/>
      <c r="AX700" s="1224"/>
      <c r="AY700" s="1205" t="s">
        <v>88</v>
      </c>
      <c r="AZ700" s="1206"/>
      <c r="BA700" s="1206"/>
      <c r="BB700" s="1206"/>
      <c r="BC700" s="1207"/>
      <c r="BD700" s="87"/>
    </row>
    <row r="701" spans="1:64" customHeight="1" ht="13.5">
      <c r="A701" s="238"/>
      <c r="B701" s="238"/>
      <c r="C701" s="243"/>
      <c r="D701" s="243"/>
      <c r="E701" s="243"/>
      <c r="F701" s="243"/>
      <c r="G701" s="243"/>
      <c r="H701" s="1158" t="s">
        <v>3</v>
      </c>
      <c r="I701" s="1159"/>
      <c r="J701" s="1159"/>
      <c r="K701" s="1160"/>
      <c r="L701" s="1161" t="str">
        <f>LOOKUP(H700,$C$2:$C$583,$I$2:$I$583)</f>
        <v>GEN OPS</v>
      </c>
      <c r="M701" s="1162"/>
      <c r="N701" s="1162"/>
      <c r="O701" s="1162"/>
      <c r="P701" s="1162"/>
      <c r="Q701" s="1162"/>
      <c r="R701" s="1162"/>
      <c r="S701" s="1162"/>
      <c r="T701" s="1162"/>
      <c r="U701" s="1163"/>
      <c r="V701" s="1158" t="s">
        <v>89</v>
      </c>
      <c r="W701" s="1159"/>
      <c r="X701" s="1159"/>
      <c r="Y701" s="1160"/>
      <c r="Z701" s="1120">
        <f>LOOKUP(H700,$C$2:$C$583,$F$2:$F$583)</f>
        <v>34</v>
      </c>
      <c r="AA701" s="1122"/>
      <c r="AB701" s="1158" t="s">
        <v>90</v>
      </c>
      <c r="AC701" s="1159"/>
      <c r="AD701" s="1159"/>
      <c r="AE701" s="1160"/>
      <c r="AF701" s="1120">
        <f>LOOKUP(H700,$C$2:$C$583,$G$2:$G$583)</f>
        <v>8</v>
      </c>
      <c r="AG701" s="1122"/>
      <c r="AH701" s="1202"/>
      <c r="AI701" s="1203"/>
      <c r="AJ701" s="1203"/>
      <c r="AK701" s="1203"/>
      <c r="AL701" s="1203"/>
      <c r="AM701" s="1203"/>
      <c r="AN701" s="1204"/>
      <c r="AO701" s="1225"/>
      <c r="AP701" s="1226"/>
      <c r="AQ701" s="1226"/>
      <c r="AR701" s="1226"/>
      <c r="AS701" s="1226"/>
      <c r="AT701" s="1226"/>
      <c r="AU701" s="1226"/>
      <c r="AV701" s="1226"/>
      <c r="AW701" s="1226"/>
      <c r="AX701" s="1227"/>
      <c r="AY701" s="1208"/>
      <c r="AZ701" s="1209"/>
      <c r="BA701" s="1209"/>
      <c r="BB701" s="1209"/>
      <c r="BC701" s="1210"/>
      <c r="BD701" s="87"/>
    </row>
    <row r="702" spans="1:64" customHeight="1" ht="12.75">
      <c r="A702" s="238"/>
      <c r="B702" s="238"/>
      <c r="C702" s="243"/>
      <c r="D702" s="243"/>
      <c r="E702" s="243"/>
      <c r="F702" s="243"/>
      <c r="G702" s="243"/>
      <c r="H702" s="1147" t="str">
        <f>LOOKUP(H700,$C$2:$C$583,$K$2:$K$583)</f>
        <v>MISSING SIGN OFF FOR SEAFOOD END OF AUGUST.</v>
      </c>
      <c r="I702" s="1148"/>
      <c r="J702" s="1148"/>
      <c r="K702" s="1148"/>
      <c r="L702" s="1148"/>
      <c r="M702" s="1148"/>
      <c r="N702" s="1148"/>
      <c r="O702" s="1148"/>
      <c r="P702" s="1148"/>
      <c r="Q702" s="1148"/>
      <c r="R702" s="1148"/>
      <c r="S702" s="1148"/>
      <c r="T702" s="1148"/>
      <c r="U702" s="1148"/>
      <c r="V702" s="1148"/>
      <c r="W702" s="1148"/>
      <c r="X702" s="1148"/>
      <c r="Y702" s="1148"/>
      <c r="Z702" s="1148"/>
      <c r="AA702" s="1148"/>
      <c r="AB702" s="1148"/>
      <c r="AC702" s="1148"/>
      <c r="AD702" s="1148"/>
      <c r="AE702" s="1148"/>
      <c r="AF702" s="1148"/>
      <c r="AG702" s="1149"/>
      <c r="AH702" s="1190" t="s">
        <v>100</v>
      </c>
      <c r="AI702" s="1191"/>
      <c r="AJ702" s="1191"/>
      <c r="AK702" s="1191"/>
      <c r="AL702" s="1191"/>
      <c r="AM702" s="1191"/>
      <c r="AN702" s="1191"/>
      <c r="AO702" s="1191"/>
      <c r="AP702" s="1191"/>
      <c r="AQ702" s="1191"/>
      <c r="AR702" s="1191"/>
      <c r="AS702" s="1191"/>
      <c r="AT702" s="1191"/>
      <c r="AU702" s="1191"/>
      <c r="AV702" s="1191"/>
      <c r="AW702" s="1191"/>
      <c r="AX702" s="1191"/>
      <c r="AY702" s="1191"/>
      <c r="AZ702" s="1191"/>
      <c r="BA702" s="1191"/>
      <c r="BB702" s="1191"/>
      <c r="BC702" s="1192"/>
      <c r="BD702" s="87"/>
    </row>
    <row r="703" spans="1:64" customHeight="1" ht="12.75">
      <c r="A703" s="238"/>
      <c r="B703" s="238"/>
      <c r="C703" s="243"/>
      <c r="D703" s="243"/>
      <c r="E703" s="243"/>
      <c r="F703" s="243"/>
      <c r="G703" s="243"/>
      <c r="H703" s="1150"/>
      <c r="I703" s="1151"/>
      <c r="J703" s="1151"/>
      <c r="K703" s="1151"/>
      <c r="L703" s="1151"/>
      <c r="M703" s="1151"/>
      <c r="N703" s="1151"/>
      <c r="O703" s="1151"/>
      <c r="P703" s="1151"/>
      <c r="Q703" s="1151"/>
      <c r="R703" s="1151"/>
      <c r="S703" s="1151"/>
      <c r="T703" s="1151"/>
      <c r="U703" s="1151"/>
      <c r="V703" s="1151"/>
      <c r="W703" s="1151"/>
      <c r="X703" s="1151"/>
      <c r="Y703" s="1151"/>
      <c r="Z703" s="1151"/>
      <c r="AA703" s="1151"/>
      <c r="AB703" s="1151"/>
      <c r="AC703" s="1151"/>
      <c r="AD703" s="1151"/>
      <c r="AE703" s="1151"/>
      <c r="AF703" s="1151"/>
      <c r="AG703" s="1152"/>
      <c r="AH703" s="1193"/>
      <c r="AI703" s="1194"/>
      <c r="AJ703" s="1194"/>
      <c r="AK703" s="1194"/>
      <c r="AL703" s="1194"/>
      <c r="AM703" s="1194"/>
      <c r="AN703" s="1194"/>
      <c r="AO703" s="1194"/>
      <c r="AP703" s="1194"/>
      <c r="AQ703" s="1194"/>
      <c r="AR703" s="1194"/>
      <c r="AS703" s="1194"/>
      <c r="AT703" s="1194"/>
      <c r="AU703" s="1194"/>
      <c r="AV703" s="1194"/>
      <c r="AW703" s="1194"/>
      <c r="AX703" s="1194"/>
      <c r="AY703" s="1194"/>
      <c r="AZ703" s="1194"/>
      <c r="BA703" s="1194"/>
      <c r="BB703" s="1194"/>
      <c r="BC703" s="1195"/>
      <c r="BD703" s="87"/>
    </row>
    <row r="704" spans="1:64" customHeight="1" ht="12.75">
      <c r="A704" s="238"/>
      <c r="B704" s="238"/>
      <c r="C704" s="243"/>
      <c r="D704" s="243"/>
      <c r="E704" s="243"/>
      <c r="F704" s="243"/>
      <c r="G704" s="243"/>
      <c r="H704" s="1150"/>
      <c r="I704" s="1151"/>
      <c r="J704" s="1151"/>
      <c r="K704" s="1151"/>
      <c r="L704" s="1151"/>
      <c r="M704" s="1151"/>
      <c r="N704" s="1151"/>
      <c r="O704" s="1151"/>
      <c r="P704" s="1151"/>
      <c r="Q704" s="1151"/>
      <c r="R704" s="1151"/>
      <c r="S704" s="1151"/>
      <c r="T704" s="1151"/>
      <c r="U704" s="1151"/>
      <c r="V704" s="1151"/>
      <c r="W704" s="1151"/>
      <c r="X704" s="1151"/>
      <c r="Y704" s="1151"/>
      <c r="Z704" s="1151"/>
      <c r="AA704" s="1151"/>
      <c r="AB704" s="1151"/>
      <c r="AC704" s="1151"/>
      <c r="AD704" s="1151"/>
      <c r="AE704" s="1151"/>
      <c r="AF704" s="1151"/>
      <c r="AG704" s="1152"/>
      <c r="AH704" s="1193"/>
      <c r="AI704" s="1194"/>
      <c r="AJ704" s="1194"/>
      <c r="AK704" s="1194"/>
      <c r="AL704" s="1194"/>
      <c r="AM704" s="1194"/>
      <c r="AN704" s="1194"/>
      <c r="AO704" s="1194"/>
      <c r="AP704" s="1194"/>
      <c r="AQ704" s="1194"/>
      <c r="AR704" s="1194"/>
      <c r="AS704" s="1194"/>
      <c r="AT704" s="1194"/>
      <c r="AU704" s="1194"/>
      <c r="AV704" s="1194"/>
      <c r="AW704" s="1194"/>
      <c r="AX704" s="1194"/>
      <c r="AY704" s="1194"/>
      <c r="AZ704" s="1194"/>
      <c r="BA704" s="1194"/>
      <c r="BB704" s="1194"/>
      <c r="BC704" s="1195"/>
      <c r="BD704" s="87"/>
    </row>
    <row r="705" spans="1:64" customHeight="1" ht="12.75">
      <c r="A705" s="238"/>
      <c r="B705" s="238"/>
      <c r="C705" s="243"/>
      <c r="D705" s="243"/>
      <c r="E705" s="243"/>
      <c r="F705" s="243"/>
      <c r="G705" s="243"/>
      <c r="H705" s="1150"/>
      <c r="I705" s="1151"/>
      <c r="J705" s="1151"/>
      <c r="K705" s="1151"/>
      <c r="L705" s="1151"/>
      <c r="M705" s="1151"/>
      <c r="N705" s="1151"/>
      <c r="O705" s="1151"/>
      <c r="P705" s="1151"/>
      <c r="Q705" s="1151"/>
      <c r="R705" s="1151"/>
      <c r="S705" s="1151"/>
      <c r="T705" s="1151"/>
      <c r="U705" s="1151"/>
      <c r="V705" s="1151"/>
      <c r="W705" s="1151"/>
      <c r="X705" s="1151"/>
      <c r="Y705" s="1151"/>
      <c r="Z705" s="1151"/>
      <c r="AA705" s="1151"/>
      <c r="AB705" s="1151"/>
      <c r="AC705" s="1151"/>
      <c r="AD705" s="1151"/>
      <c r="AE705" s="1151"/>
      <c r="AF705" s="1151"/>
      <c r="AG705" s="1152"/>
      <c r="AH705" s="1193"/>
      <c r="AI705" s="1194"/>
      <c r="AJ705" s="1194"/>
      <c r="AK705" s="1194"/>
      <c r="AL705" s="1194"/>
      <c r="AM705" s="1194"/>
      <c r="AN705" s="1194"/>
      <c r="AO705" s="1194"/>
      <c r="AP705" s="1194"/>
      <c r="AQ705" s="1194"/>
      <c r="AR705" s="1194"/>
      <c r="AS705" s="1194"/>
      <c r="AT705" s="1194"/>
      <c r="AU705" s="1194"/>
      <c r="AV705" s="1194"/>
      <c r="AW705" s="1194"/>
      <c r="AX705" s="1194"/>
      <c r="AY705" s="1194"/>
      <c r="AZ705" s="1194"/>
      <c r="BA705" s="1194"/>
      <c r="BB705" s="1194"/>
      <c r="BC705" s="1195"/>
      <c r="BD705" s="87"/>
    </row>
    <row r="706" spans="1:64" customHeight="1" ht="12.75">
      <c r="A706" s="238"/>
      <c r="B706" s="238"/>
      <c r="C706" s="243"/>
      <c r="D706" s="243"/>
      <c r="E706" s="243"/>
      <c r="F706" s="243"/>
      <c r="G706" s="243"/>
      <c r="H706" s="1150"/>
      <c r="I706" s="1151"/>
      <c r="J706" s="1151"/>
      <c r="K706" s="1151"/>
      <c r="L706" s="1151"/>
      <c r="M706" s="1151"/>
      <c r="N706" s="1151"/>
      <c r="O706" s="1151"/>
      <c r="P706" s="1151"/>
      <c r="Q706" s="1151"/>
      <c r="R706" s="1151"/>
      <c r="S706" s="1151"/>
      <c r="T706" s="1151"/>
      <c r="U706" s="1151"/>
      <c r="V706" s="1151"/>
      <c r="W706" s="1151"/>
      <c r="X706" s="1151"/>
      <c r="Y706" s="1151"/>
      <c r="Z706" s="1151"/>
      <c r="AA706" s="1151"/>
      <c r="AB706" s="1151"/>
      <c r="AC706" s="1151"/>
      <c r="AD706" s="1151"/>
      <c r="AE706" s="1151"/>
      <c r="AF706" s="1151"/>
      <c r="AG706" s="1152"/>
      <c r="AH706" s="1193"/>
      <c r="AI706" s="1194"/>
      <c r="AJ706" s="1194"/>
      <c r="AK706" s="1194"/>
      <c r="AL706" s="1194"/>
      <c r="AM706" s="1194"/>
      <c r="AN706" s="1194"/>
      <c r="AO706" s="1194"/>
      <c r="AP706" s="1194"/>
      <c r="AQ706" s="1194"/>
      <c r="AR706" s="1194"/>
      <c r="AS706" s="1194"/>
      <c r="AT706" s="1194"/>
      <c r="AU706" s="1194"/>
      <c r="AV706" s="1194"/>
      <c r="AW706" s="1194"/>
      <c r="AX706" s="1194"/>
      <c r="AY706" s="1194"/>
      <c r="AZ706" s="1194"/>
      <c r="BA706" s="1194"/>
      <c r="BB706" s="1194"/>
      <c r="BC706" s="1195"/>
      <c r="BD706" s="87"/>
    </row>
    <row r="707" spans="1:64" customHeight="1" ht="13.5">
      <c r="A707" s="238"/>
      <c r="B707" s="238"/>
      <c r="C707" s="243"/>
      <c r="D707" s="243"/>
      <c r="E707" s="243"/>
      <c r="F707" s="243"/>
      <c r="G707" s="243"/>
      <c r="H707" s="1153"/>
      <c r="I707" s="1154"/>
      <c r="J707" s="1154"/>
      <c r="K707" s="1154"/>
      <c r="L707" s="1154"/>
      <c r="M707" s="1154"/>
      <c r="N707" s="1154"/>
      <c r="O707" s="1154"/>
      <c r="P707" s="1154"/>
      <c r="Q707" s="1154"/>
      <c r="R707" s="1154"/>
      <c r="S707" s="1154"/>
      <c r="T707" s="1154"/>
      <c r="U707" s="1154"/>
      <c r="V707" s="1154"/>
      <c r="W707" s="1154"/>
      <c r="X707" s="1154"/>
      <c r="Y707" s="1154"/>
      <c r="Z707" s="1154"/>
      <c r="AA707" s="1154"/>
      <c r="AB707" s="1154"/>
      <c r="AC707" s="1154"/>
      <c r="AD707" s="1154"/>
      <c r="AE707" s="1154"/>
      <c r="AF707" s="1154"/>
      <c r="AG707" s="1155"/>
      <c r="AH707" s="1196"/>
      <c r="AI707" s="1197"/>
      <c r="AJ707" s="1197"/>
      <c r="AK707" s="1197"/>
      <c r="AL707" s="1197"/>
      <c r="AM707" s="1197"/>
      <c r="AN707" s="1197"/>
      <c r="AO707" s="1197"/>
      <c r="AP707" s="1197"/>
      <c r="AQ707" s="1197"/>
      <c r="AR707" s="1197"/>
      <c r="AS707" s="1197"/>
      <c r="AT707" s="1197"/>
      <c r="AU707" s="1197"/>
      <c r="AV707" s="1197"/>
      <c r="AW707" s="1197"/>
      <c r="AX707" s="1197"/>
      <c r="AY707" s="1197"/>
      <c r="AZ707" s="1197"/>
      <c r="BA707" s="1197"/>
      <c r="BB707" s="1197"/>
      <c r="BC707" s="1198"/>
      <c r="BD707" s="87"/>
    </row>
    <row r="708" spans="1:64" customHeight="1" ht="13.5">
      <c r="A708" s="238">
        <f>IF(B708&lt;$C$584,B708,IF(B708=$C$584,B708,0))</f>
        <v>13</v>
      </c>
      <c r="B708" s="238">
        <v>13</v>
      </c>
      <c r="C708" s="243"/>
      <c r="D708" s="243"/>
      <c r="E708" s="243"/>
      <c r="F708" s="243"/>
      <c r="G708" s="243"/>
      <c r="H708" s="1158">
        <f>A708</f>
        <v>13</v>
      </c>
      <c r="I708" s="1160"/>
      <c r="J708" s="1120" t="s">
        <v>2</v>
      </c>
      <c r="K708" s="1121"/>
      <c r="L708" s="1121"/>
      <c r="M708" s="1122"/>
      <c r="N708" s="1187" t="str">
        <f>LOOKUP(H708,$C$1:$C$583,$J$1:$J$612)</f>
        <v>COMPUTER ROOM</v>
      </c>
      <c r="O708" s="1188"/>
      <c r="P708" s="1188"/>
      <c r="Q708" s="1188"/>
      <c r="R708" s="1188"/>
      <c r="S708" s="1188"/>
      <c r="T708" s="1188"/>
      <c r="U708" s="1188"/>
      <c r="V708" s="1188"/>
      <c r="W708" s="1188"/>
      <c r="X708" s="1188"/>
      <c r="Y708" s="1188"/>
      <c r="Z708" s="1188"/>
      <c r="AA708" s="1188"/>
      <c r="AB708" s="1188"/>
      <c r="AC708" s="1188"/>
      <c r="AD708" s="1188"/>
      <c r="AE708" s="1188"/>
      <c r="AF708" s="1188"/>
      <c r="AG708" s="1189"/>
      <c r="AH708" s="1199" t="s">
        <v>86</v>
      </c>
      <c r="AI708" s="1200"/>
      <c r="AJ708" s="1200"/>
      <c r="AK708" s="1200"/>
      <c r="AL708" s="1200"/>
      <c r="AM708" s="1200"/>
      <c r="AN708" s="1201"/>
      <c r="AO708" s="1222" t="s">
        <v>101</v>
      </c>
      <c r="AP708" s="1223"/>
      <c r="AQ708" s="1223"/>
      <c r="AR708" s="1223"/>
      <c r="AS708" s="1223"/>
      <c r="AT708" s="1223"/>
      <c r="AU708" s="1223"/>
      <c r="AV708" s="1223"/>
      <c r="AW708" s="1223"/>
      <c r="AX708" s="1224"/>
      <c r="AY708" s="1205" t="s">
        <v>88</v>
      </c>
      <c r="AZ708" s="1206"/>
      <c r="BA708" s="1206"/>
      <c r="BB708" s="1206"/>
      <c r="BC708" s="1207"/>
      <c r="BD708" s="87"/>
    </row>
    <row r="709" spans="1:64" customHeight="1" ht="13.5">
      <c r="A709" s="238"/>
      <c r="B709" s="238"/>
      <c r="C709" s="243"/>
      <c r="D709" s="243"/>
      <c r="E709" s="243"/>
      <c r="F709" s="243"/>
      <c r="G709" s="243"/>
      <c r="H709" s="1158" t="s">
        <v>3</v>
      </c>
      <c r="I709" s="1159"/>
      <c r="J709" s="1159"/>
      <c r="K709" s="1160"/>
      <c r="L709" s="1161" t="str">
        <f>LOOKUP(H708,$C$2:$C$583,$I$2:$I$583)</f>
        <v>GEN OPS</v>
      </c>
      <c r="M709" s="1162"/>
      <c r="N709" s="1162"/>
      <c r="O709" s="1162"/>
      <c r="P709" s="1162"/>
      <c r="Q709" s="1162"/>
      <c r="R709" s="1162"/>
      <c r="S709" s="1162"/>
      <c r="T709" s="1162"/>
      <c r="U709" s="1163"/>
      <c r="V709" s="1158" t="s">
        <v>89</v>
      </c>
      <c r="W709" s="1159"/>
      <c r="X709" s="1159"/>
      <c r="Y709" s="1160"/>
      <c r="Z709" s="1120">
        <f>LOOKUP(H708,$C$2:$C$583,$F$2:$F$583)</f>
        <v>36</v>
      </c>
      <c r="AA709" s="1122"/>
      <c r="AB709" s="1158" t="s">
        <v>90</v>
      </c>
      <c r="AC709" s="1159"/>
      <c r="AD709" s="1159"/>
      <c r="AE709" s="1160"/>
      <c r="AF709" s="1120">
        <f>LOOKUP(H708,$C$2:$C$583,$G$2:$G$583)</f>
        <v>4</v>
      </c>
      <c r="AG709" s="1122"/>
      <c r="AH709" s="1202"/>
      <c r="AI709" s="1203"/>
      <c r="AJ709" s="1203"/>
      <c r="AK709" s="1203"/>
      <c r="AL709" s="1203"/>
      <c r="AM709" s="1203"/>
      <c r="AN709" s="1204"/>
      <c r="AO709" s="1225"/>
      <c r="AP709" s="1226"/>
      <c r="AQ709" s="1226"/>
      <c r="AR709" s="1226"/>
      <c r="AS709" s="1226"/>
      <c r="AT709" s="1226"/>
      <c r="AU709" s="1226"/>
      <c r="AV709" s="1226"/>
      <c r="AW709" s="1226"/>
      <c r="AX709" s="1227"/>
      <c r="AY709" s="1208"/>
      <c r="AZ709" s="1209"/>
      <c r="BA709" s="1209"/>
      <c r="BB709" s="1209"/>
      <c r="BC709" s="1210"/>
      <c r="BD709" s="87"/>
    </row>
    <row r="710" spans="1:64" customHeight="1" ht="12.75">
      <c r="A710" s="238"/>
      <c r="B710" s="238"/>
      <c r="C710" s="243"/>
      <c r="D710" s="243"/>
      <c r="E710" s="243"/>
      <c r="F710" s="243"/>
      <c r="G710" s="243"/>
      <c r="H710" s="1147" t="str">
        <f>LOOKUP(H708,$C$2:$C$583,$K$2:$K$583)</f>
        <v>NEED TO CLEAN AND ORGANIZE.</v>
      </c>
      <c r="I710" s="1148"/>
      <c r="J710" s="1148"/>
      <c r="K710" s="1148"/>
      <c r="L710" s="1148"/>
      <c r="M710" s="1148"/>
      <c r="N710" s="1148"/>
      <c r="O710" s="1148"/>
      <c r="P710" s="1148"/>
      <c r="Q710" s="1148"/>
      <c r="R710" s="1148"/>
      <c r="S710" s="1148"/>
      <c r="T710" s="1148"/>
      <c r="U710" s="1148"/>
      <c r="V710" s="1148"/>
      <c r="W710" s="1148"/>
      <c r="X710" s="1148"/>
      <c r="Y710" s="1148"/>
      <c r="Z710" s="1148"/>
      <c r="AA710" s="1148"/>
      <c r="AB710" s="1148"/>
      <c r="AC710" s="1148"/>
      <c r="AD710" s="1148"/>
      <c r="AE710" s="1148"/>
      <c r="AF710" s="1148"/>
      <c r="AG710" s="1149"/>
      <c r="AH710" s="1190" t="s">
        <v>96</v>
      </c>
      <c r="AI710" s="1191"/>
      <c r="AJ710" s="1191"/>
      <c r="AK710" s="1191"/>
      <c r="AL710" s="1191"/>
      <c r="AM710" s="1191"/>
      <c r="AN710" s="1191"/>
      <c r="AO710" s="1191"/>
      <c r="AP710" s="1191"/>
      <c r="AQ710" s="1191"/>
      <c r="AR710" s="1191"/>
      <c r="AS710" s="1191"/>
      <c r="AT710" s="1191"/>
      <c r="AU710" s="1191"/>
      <c r="AV710" s="1191"/>
      <c r="AW710" s="1191"/>
      <c r="AX710" s="1191"/>
      <c r="AY710" s="1191"/>
      <c r="AZ710" s="1191"/>
      <c r="BA710" s="1191"/>
      <c r="BB710" s="1191"/>
      <c r="BC710" s="1192"/>
      <c r="BD710" s="87"/>
    </row>
    <row r="711" spans="1:64" customHeight="1" ht="12.75">
      <c r="A711" s="238"/>
      <c r="B711" s="238"/>
      <c r="C711" s="243"/>
      <c r="D711" s="243"/>
      <c r="E711" s="243"/>
      <c r="F711" s="243"/>
      <c r="G711" s="243"/>
      <c r="H711" s="1150"/>
      <c r="I711" s="1151"/>
      <c r="J711" s="1151"/>
      <c r="K711" s="1151"/>
      <c r="L711" s="1151"/>
      <c r="M711" s="1151"/>
      <c r="N711" s="1151"/>
      <c r="O711" s="1151"/>
      <c r="P711" s="1151"/>
      <c r="Q711" s="1151"/>
      <c r="R711" s="1151"/>
      <c r="S711" s="1151"/>
      <c r="T711" s="1151"/>
      <c r="U711" s="1151"/>
      <c r="V711" s="1151"/>
      <c r="W711" s="1151"/>
      <c r="X711" s="1151"/>
      <c r="Y711" s="1151"/>
      <c r="Z711" s="1151"/>
      <c r="AA711" s="1151"/>
      <c r="AB711" s="1151"/>
      <c r="AC711" s="1151"/>
      <c r="AD711" s="1151"/>
      <c r="AE711" s="1151"/>
      <c r="AF711" s="1151"/>
      <c r="AG711" s="1152"/>
      <c r="AH711" s="1193"/>
      <c r="AI711" s="1194"/>
      <c r="AJ711" s="1194"/>
      <c r="AK711" s="1194"/>
      <c r="AL711" s="1194"/>
      <c r="AM711" s="1194"/>
      <c r="AN711" s="1194"/>
      <c r="AO711" s="1194"/>
      <c r="AP711" s="1194"/>
      <c r="AQ711" s="1194"/>
      <c r="AR711" s="1194"/>
      <c r="AS711" s="1194"/>
      <c r="AT711" s="1194"/>
      <c r="AU711" s="1194"/>
      <c r="AV711" s="1194"/>
      <c r="AW711" s="1194"/>
      <c r="AX711" s="1194"/>
      <c r="AY711" s="1194"/>
      <c r="AZ711" s="1194"/>
      <c r="BA711" s="1194"/>
      <c r="BB711" s="1194"/>
      <c r="BC711" s="1195"/>
      <c r="BD711" s="87"/>
    </row>
    <row r="712" spans="1:64" customHeight="1" ht="12.75">
      <c r="A712" s="238"/>
      <c r="B712" s="238"/>
      <c r="C712" s="243"/>
      <c r="D712" s="243"/>
      <c r="E712" s="243"/>
      <c r="F712" s="243"/>
      <c r="G712" s="243"/>
      <c r="H712" s="1150"/>
      <c r="I712" s="1151"/>
      <c r="J712" s="1151"/>
      <c r="K712" s="1151"/>
      <c r="L712" s="1151"/>
      <c r="M712" s="1151"/>
      <c r="N712" s="1151"/>
      <c r="O712" s="1151"/>
      <c r="P712" s="1151"/>
      <c r="Q712" s="1151"/>
      <c r="R712" s="1151"/>
      <c r="S712" s="1151"/>
      <c r="T712" s="1151"/>
      <c r="U712" s="1151"/>
      <c r="V712" s="1151"/>
      <c r="W712" s="1151"/>
      <c r="X712" s="1151"/>
      <c r="Y712" s="1151"/>
      <c r="Z712" s="1151"/>
      <c r="AA712" s="1151"/>
      <c r="AB712" s="1151"/>
      <c r="AC712" s="1151"/>
      <c r="AD712" s="1151"/>
      <c r="AE712" s="1151"/>
      <c r="AF712" s="1151"/>
      <c r="AG712" s="1152"/>
      <c r="AH712" s="1193"/>
      <c r="AI712" s="1194"/>
      <c r="AJ712" s="1194"/>
      <c r="AK712" s="1194"/>
      <c r="AL712" s="1194"/>
      <c r="AM712" s="1194"/>
      <c r="AN712" s="1194"/>
      <c r="AO712" s="1194"/>
      <c r="AP712" s="1194"/>
      <c r="AQ712" s="1194"/>
      <c r="AR712" s="1194"/>
      <c r="AS712" s="1194"/>
      <c r="AT712" s="1194"/>
      <c r="AU712" s="1194"/>
      <c r="AV712" s="1194"/>
      <c r="AW712" s="1194"/>
      <c r="AX712" s="1194"/>
      <c r="AY712" s="1194"/>
      <c r="AZ712" s="1194"/>
      <c r="BA712" s="1194"/>
      <c r="BB712" s="1194"/>
      <c r="BC712" s="1195"/>
      <c r="BD712" s="87"/>
    </row>
    <row r="713" spans="1:64" customHeight="1" ht="12.75">
      <c r="A713" s="238"/>
      <c r="B713" s="238"/>
      <c r="C713" s="243"/>
      <c r="D713" s="243"/>
      <c r="E713" s="243"/>
      <c r="F713" s="243"/>
      <c r="G713" s="243"/>
      <c r="H713" s="1150"/>
      <c r="I713" s="1151"/>
      <c r="J713" s="1151"/>
      <c r="K713" s="1151"/>
      <c r="L713" s="1151"/>
      <c r="M713" s="1151"/>
      <c r="N713" s="1151"/>
      <c r="O713" s="1151"/>
      <c r="P713" s="1151"/>
      <c r="Q713" s="1151"/>
      <c r="R713" s="1151"/>
      <c r="S713" s="1151"/>
      <c r="T713" s="1151"/>
      <c r="U713" s="1151"/>
      <c r="V713" s="1151"/>
      <c r="W713" s="1151"/>
      <c r="X713" s="1151"/>
      <c r="Y713" s="1151"/>
      <c r="Z713" s="1151"/>
      <c r="AA713" s="1151"/>
      <c r="AB713" s="1151"/>
      <c r="AC713" s="1151"/>
      <c r="AD713" s="1151"/>
      <c r="AE713" s="1151"/>
      <c r="AF713" s="1151"/>
      <c r="AG713" s="1152"/>
      <c r="AH713" s="1193"/>
      <c r="AI713" s="1194"/>
      <c r="AJ713" s="1194"/>
      <c r="AK713" s="1194"/>
      <c r="AL713" s="1194"/>
      <c r="AM713" s="1194"/>
      <c r="AN713" s="1194"/>
      <c r="AO713" s="1194"/>
      <c r="AP713" s="1194"/>
      <c r="AQ713" s="1194"/>
      <c r="AR713" s="1194"/>
      <c r="AS713" s="1194"/>
      <c r="AT713" s="1194"/>
      <c r="AU713" s="1194"/>
      <c r="AV713" s="1194"/>
      <c r="AW713" s="1194"/>
      <c r="AX713" s="1194"/>
      <c r="AY713" s="1194"/>
      <c r="AZ713" s="1194"/>
      <c r="BA713" s="1194"/>
      <c r="BB713" s="1194"/>
      <c r="BC713" s="1195"/>
      <c r="BD713" s="87"/>
    </row>
    <row r="714" spans="1:64" customHeight="1" ht="12.75">
      <c r="A714" s="238"/>
      <c r="B714" s="238"/>
      <c r="C714" s="243"/>
      <c r="D714" s="243"/>
      <c r="E714" s="243"/>
      <c r="F714" s="243"/>
      <c r="G714" s="243"/>
      <c r="H714" s="1150"/>
      <c r="I714" s="1151"/>
      <c r="J714" s="1151"/>
      <c r="K714" s="1151"/>
      <c r="L714" s="1151"/>
      <c r="M714" s="1151"/>
      <c r="N714" s="1151"/>
      <c r="O714" s="1151"/>
      <c r="P714" s="1151"/>
      <c r="Q714" s="1151"/>
      <c r="R714" s="1151"/>
      <c r="S714" s="1151"/>
      <c r="T714" s="1151"/>
      <c r="U714" s="1151"/>
      <c r="V714" s="1151"/>
      <c r="W714" s="1151"/>
      <c r="X714" s="1151"/>
      <c r="Y714" s="1151"/>
      <c r="Z714" s="1151"/>
      <c r="AA714" s="1151"/>
      <c r="AB714" s="1151"/>
      <c r="AC714" s="1151"/>
      <c r="AD714" s="1151"/>
      <c r="AE714" s="1151"/>
      <c r="AF714" s="1151"/>
      <c r="AG714" s="1152"/>
      <c r="AH714" s="1193"/>
      <c r="AI714" s="1194"/>
      <c r="AJ714" s="1194"/>
      <c r="AK714" s="1194"/>
      <c r="AL714" s="1194"/>
      <c r="AM714" s="1194"/>
      <c r="AN714" s="1194"/>
      <c r="AO714" s="1194"/>
      <c r="AP714" s="1194"/>
      <c r="AQ714" s="1194"/>
      <c r="AR714" s="1194"/>
      <c r="AS714" s="1194"/>
      <c r="AT714" s="1194"/>
      <c r="AU714" s="1194"/>
      <c r="AV714" s="1194"/>
      <c r="AW714" s="1194"/>
      <c r="AX714" s="1194"/>
      <c r="AY714" s="1194"/>
      <c r="AZ714" s="1194"/>
      <c r="BA714" s="1194"/>
      <c r="BB714" s="1194"/>
      <c r="BC714" s="1195"/>
      <c r="BD714" s="87"/>
    </row>
    <row r="715" spans="1:64" customHeight="1" ht="13.5">
      <c r="A715" s="238"/>
      <c r="B715" s="238"/>
      <c r="C715" s="243"/>
      <c r="D715" s="243"/>
      <c r="E715" s="243"/>
      <c r="F715" s="243"/>
      <c r="G715" s="243"/>
      <c r="H715" s="1153"/>
      <c r="I715" s="1154"/>
      <c r="J715" s="1154"/>
      <c r="K715" s="1154"/>
      <c r="L715" s="1154"/>
      <c r="M715" s="1154"/>
      <c r="N715" s="1154"/>
      <c r="O715" s="1154"/>
      <c r="P715" s="1154"/>
      <c r="Q715" s="1154"/>
      <c r="R715" s="1154"/>
      <c r="S715" s="1154"/>
      <c r="T715" s="1154"/>
      <c r="U715" s="1154"/>
      <c r="V715" s="1154"/>
      <c r="W715" s="1154"/>
      <c r="X715" s="1154"/>
      <c r="Y715" s="1154"/>
      <c r="Z715" s="1154"/>
      <c r="AA715" s="1154"/>
      <c r="AB715" s="1154"/>
      <c r="AC715" s="1154"/>
      <c r="AD715" s="1154"/>
      <c r="AE715" s="1154"/>
      <c r="AF715" s="1154"/>
      <c r="AG715" s="1155"/>
      <c r="AH715" s="1196"/>
      <c r="AI715" s="1197"/>
      <c r="AJ715" s="1197"/>
      <c r="AK715" s="1197"/>
      <c r="AL715" s="1197"/>
      <c r="AM715" s="1197"/>
      <c r="AN715" s="1197"/>
      <c r="AO715" s="1197"/>
      <c r="AP715" s="1197"/>
      <c r="AQ715" s="1197"/>
      <c r="AR715" s="1197"/>
      <c r="AS715" s="1197"/>
      <c r="AT715" s="1197"/>
      <c r="AU715" s="1197"/>
      <c r="AV715" s="1197"/>
      <c r="AW715" s="1197"/>
      <c r="AX715" s="1197"/>
      <c r="AY715" s="1197"/>
      <c r="AZ715" s="1197"/>
      <c r="BA715" s="1197"/>
      <c r="BB715" s="1197"/>
      <c r="BC715" s="1198"/>
      <c r="BD715" s="87"/>
    </row>
    <row r="716" spans="1:64" customHeight="1" ht="13.5">
      <c r="A716" s="238">
        <f>IF(B716&lt;$C$584,B716,IF(B716=$C$584,B716,0))</f>
        <v>14</v>
      </c>
      <c r="B716" s="238">
        <v>14</v>
      </c>
      <c r="C716" s="243"/>
      <c r="D716" s="243"/>
      <c r="E716" s="243"/>
      <c r="F716" s="243"/>
      <c r="G716" s="243"/>
      <c r="H716" s="1158">
        <f>A716</f>
        <v>14</v>
      </c>
      <c r="I716" s="1160"/>
      <c r="J716" s="1120" t="s">
        <v>2</v>
      </c>
      <c r="K716" s="1121"/>
      <c r="L716" s="1121"/>
      <c r="M716" s="1122"/>
      <c r="N716" s="1144" t="str">
        <f>LOOKUP(H716,$C$1:$C$583,$J$1:$J$612)</f>
        <v>LIGHTING</v>
      </c>
      <c r="O716" s="1145"/>
      <c r="P716" s="1145"/>
      <c r="Q716" s="1145"/>
      <c r="R716" s="1145"/>
      <c r="S716" s="1145"/>
      <c r="T716" s="1145"/>
      <c r="U716" s="1145"/>
      <c r="V716" s="1145"/>
      <c r="W716" s="1145"/>
      <c r="X716" s="1145"/>
      <c r="Y716" s="1145"/>
      <c r="Z716" s="1145"/>
      <c r="AA716" s="1145"/>
      <c r="AB716" s="1145"/>
      <c r="AC716" s="1145"/>
      <c r="AD716" s="1145"/>
      <c r="AE716" s="1145"/>
      <c r="AF716" s="1145"/>
      <c r="AG716" s="1146"/>
      <c r="AH716" s="1199" t="s">
        <v>86</v>
      </c>
      <c r="AI716" s="1200"/>
      <c r="AJ716" s="1200"/>
      <c r="AK716" s="1200"/>
      <c r="AL716" s="1200"/>
      <c r="AM716" s="1200"/>
      <c r="AN716" s="1201"/>
      <c r="AO716" s="1222" t="s">
        <v>102</v>
      </c>
      <c r="AP716" s="1223"/>
      <c r="AQ716" s="1223"/>
      <c r="AR716" s="1223"/>
      <c r="AS716" s="1223"/>
      <c r="AT716" s="1223"/>
      <c r="AU716" s="1223"/>
      <c r="AV716" s="1223"/>
      <c r="AW716" s="1223"/>
      <c r="AX716" s="1224"/>
      <c r="AY716" s="1205" t="s">
        <v>88</v>
      </c>
      <c r="AZ716" s="1206"/>
      <c r="BA716" s="1206"/>
      <c r="BB716" s="1206"/>
      <c r="BC716" s="1207"/>
      <c r="BD716" s="87"/>
    </row>
    <row r="717" spans="1:64" customHeight="1" ht="13.5">
      <c r="A717" s="238"/>
      <c r="B717" s="238"/>
      <c r="C717" s="243"/>
      <c r="D717" s="243"/>
      <c r="E717" s="243"/>
      <c r="F717" s="243"/>
      <c r="G717" s="243"/>
      <c r="H717" s="1158" t="s">
        <v>3</v>
      </c>
      <c r="I717" s="1159"/>
      <c r="J717" s="1159"/>
      <c r="K717" s="1160"/>
      <c r="L717" s="1161" t="str">
        <f>LOOKUP(H716,$C$2:$C$583,$I$2:$I$583)</f>
        <v>GEN OPS</v>
      </c>
      <c r="M717" s="1162"/>
      <c r="N717" s="1162"/>
      <c r="O717" s="1162"/>
      <c r="P717" s="1162"/>
      <c r="Q717" s="1162"/>
      <c r="R717" s="1162"/>
      <c r="S717" s="1162"/>
      <c r="T717" s="1162"/>
      <c r="U717" s="1163"/>
      <c r="V717" s="1158" t="s">
        <v>89</v>
      </c>
      <c r="W717" s="1159"/>
      <c r="X717" s="1159"/>
      <c r="Y717" s="1160"/>
      <c r="Z717" s="1120">
        <f>LOOKUP(H716,$C$2:$C$583,$F$2:$F$583)</f>
        <v>39</v>
      </c>
      <c r="AA717" s="1122"/>
      <c r="AB717" s="1158" t="s">
        <v>90</v>
      </c>
      <c r="AC717" s="1159"/>
      <c r="AD717" s="1159"/>
      <c r="AE717" s="1160"/>
      <c r="AF717" s="1120">
        <f>LOOKUP(H716,$C$2:$C$583,$G$2:$G$583)</f>
        <v>15</v>
      </c>
      <c r="AG717" s="1122"/>
      <c r="AH717" s="1202"/>
      <c r="AI717" s="1203"/>
      <c r="AJ717" s="1203"/>
      <c r="AK717" s="1203"/>
      <c r="AL717" s="1203"/>
      <c r="AM717" s="1203"/>
      <c r="AN717" s="1204"/>
      <c r="AO717" s="1225"/>
      <c r="AP717" s="1226"/>
      <c r="AQ717" s="1226"/>
      <c r="AR717" s="1226"/>
      <c r="AS717" s="1226"/>
      <c r="AT717" s="1226"/>
      <c r="AU717" s="1226"/>
      <c r="AV717" s="1226"/>
      <c r="AW717" s="1226"/>
      <c r="AX717" s="1227"/>
      <c r="AY717" s="1208"/>
      <c r="AZ717" s="1209"/>
      <c r="BA717" s="1209"/>
      <c r="BB717" s="1209"/>
      <c r="BC717" s="1210"/>
      <c r="BD717" s="87"/>
    </row>
    <row r="718" spans="1:64" customHeight="1" ht="12.75">
      <c r="A718" s="238"/>
      <c r="B718" s="238"/>
      <c r="C718" s="243"/>
      <c r="D718" s="243"/>
      <c r="E718" s="243"/>
      <c r="F718" s="243"/>
      <c r="G718" s="243"/>
      <c r="H718" s="1147" t="str">
        <f>LOOKUP(H716,$C$2:$C$583,$K$2:$K$583)</f>
        <v>WORKING ON GETTING GROCERY LIGHTS REPLACED WITH LEDS</v>
      </c>
      <c r="I718" s="1148"/>
      <c r="J718" s="1148"/>
      <c r="K718" s="1148"/>
      <c r="L718" s="1148"/>
      <c r="M718" s="1148"/>
      <c r="N718" s="1148"/>
      <c r="O718" s="1148"/>
      <c r="P718" s="1148"/>
      <c r="Q718" s="1148"/>
      <c r="R718" s="1148"/>
      <c r="S718" s="1148"/>
      <c r="T718" s="1148"/>
      <c r="U718" s="1148"/>
      <c r="V718" s="1148"/>
      <c r="W718" s="1148"/>
      <c r="X718" s="1148"/>
      <c r="Y718" s="1148"/>
      <c r="Z718" s="1148"/>
      <c r="AA718" s="1148"/>
      <c r="AB718" s="1148"/>
      <c r="AC718" s="1148"/>
      <c r="AD718" s="1148"/>
      <c r="AE718" s="1148"/>
      <c r="AF718" s="1148"/>
      <c r="AG718" s="1149"/>
      <c r="AH718" s="1190" t="s">
        <v>96</v>
      </c>
      <c r="AI718" s="1191"/>
      <c r="AJ718" s="1191"/>
      <c r="AK718" s="1191"/>
      <c r="AL718" s="1191"/>
      <c r="AM718" s="1191"/>
      <c r="AN718" s="1191"/>
      <c r="AO718" s="1191"/>
      <c r="AP718" s="1191"/>
      <c r="AQ718" s="1191"/>
      <c r="AR718" s="1191"/>
      <c r="AS718" s="1191"/>
      <c r="AT718" s="1191"/>
      <c r="AU718" s="1191"/>
      <c r="AV718" s="1191"/>
      <c r="AW718" s="1191"/>
      <c r="AX718" s="1191"/>
      <c r="AY718" s="1191"/>
      <c r="AZ718" s="1191"/>
      <c r="BA718" s="1191"/>
      <c r="BB718" s="1191"/>
      <c r="BC718" s="1192"/>
      <c r="BD718" s="87"/>
    </row>
    <row r="719" spans="1:64" customHeight="1" ht="12.75">
      <c r="A719" s="238"/>
      <c r="B719" s="238"/>
      <c r="C719" s="243"/>
      <c r="D719" s="243"/>
      <c r="E719" s="243"/>
      <c r="F719" s="243"/>
      <c r="G719" s="243"/>
      <c r="H719" s="1150"/>
      <c r="I719" s="1151"/>
      <c r="J719" s="1151"/>
      <c r="K719" s="1151"/>
      <c r="L719" s="1151"/>
      <c r="M719" s="1151"/>
      <c r="N719" s="1151"/>
      <c r="O719" s="1151"/>
      <c r="P719" s="1151"/>
      <c r="Q719" s="1151"/>
      <c r="R719" s="1151"/>
      <c r="S719" s="1151"/>
      <c r="T719" s="1151"/>
      <c r="U719" s="1151"/>
      <c r="V719" s="1151"/>
      <c r="W719" s="1151"/>
      <c r="X719" s="1151"/>
      <c r="Y719" s="1151"/>
      <c r="Z719" s="1151"/>
      <c r="AA719" s="1151"/>
      <c r="AB719" s="1151"/>
      <c r="AC719" s="1151"/>
      <c r="AD719" s="1151"/>
      <c r="AE719" s="1151"/>
      <c r="AF719" s="1151"/>
      <c r="AG719" s="1152"/>
      <c r="AH719" s="1193"/>
      <c r="AI719" s="1194"/>
      <c r="AJ719" s="1194"/>
      <c r="AK719" s="1194"/>
      <c r="AL719" s="1194"/>
      <c r="AM719" s="1194"/>
      <c r="AN719" s="1194"/>
      <c r="AO719" s="1194"/>
      <c r="AP719" s="1194"/>
      <c r="AQ719" s="1194"/>
      <c r="AR719" s="1194"/>
      <c r="AS719" s="1194"/>
      <c r="AT719" s="1194"/>
      <c r="AU719" s="1194"/>
      <c r="AV719" s="1194"/>
      <c r="AW719" s="1194"/>
      <c r="AX719" s="1194"/>
      <c r="AY719" s="1194"/>
      <c r="AZ719" s="1194"/>
      <c r="BA719" s="1194"/>
      <c r="BB719" s="1194"/>
      <c r="BC719" s="1195"/>
      <c r="BD719" s="87"/>
    </row>
    <row r="720" spans="1:64" customHeight="1" ht="12.75">
      <c r="A720" s="238"/>
      <c r="B720" s="238"/>
      <c r="C720" s="243"/>
      <c r="D720" s="243"/>
      <c r="E720" s="243"/>
      <c r="F720" s="243"/>
      <c r="G720" s="243"/>
      <c r="H720" s="1150"/>
      <c r="I720" s="1151"/>
      <c r="J720" s="1151"/>
      <c r="K720" s="1151"/>
      <c r="L720" s="1151"/>
      <c r="M720" s="1151"/>
      <c r="N720" s="1151"/>
      <c r="O720" s="1151"/>
      <c r="P720" s="1151"/>
      <c r="Q720" s="1151"/>
      <c r="R720" s="1151"/>
      <c r="S720" s="1151"/>
      <c r="T720" s="1151"/>
      <c r="U720" s="1151"/>
      <c r="V720" s="1151"/>
      <c r="W720" s="1151"/>
      <c r="X720" s="1151"/>
      <c r="Y720" s="1151"/>
      <c r="Z720" s="1151"/>
      <c r="AA720" s="1151"/>
      <c r="AB720" s="1151"/>
      <c r="AC720" s="1151"/>
      <c r="AD720" s="1151"/>
      <c r="AE720" s="1151"/>
      <c r="AF720" s="1151"/>
      <c r="AG720" s="1152"/>
      <c r="AH720" s="1193"/>
      <c r="AI720" s="1194"/>
      <c r="AJ720" s="1194"/>
      <c r="AK720" s="1194"/>
      <c r="AL720" s="1194"/>
      <c r="AM720" s="1194"/>
      <c r="AN720" s="1194"/>
      <c r="AO720" s="1194"/>
      <c r="AP720" s="1194"/>
      <c r="AQ720" s="1194"/>
      <c r="AR720" s="1194"/>
      <c r="AS720" s="1194"/>
      <c r="AT720" s="1194"/>
      <c r="AU720" s="1194"/>
      <c r="AV720" s="1194"/>
      <c r="AW720" s="1194"/>
      <c r="AX720" s="1194"/>
      <c r="AY720" s="1194"/>
      <c r="AZ720" s="1194"/>
      <c r="BA720" s="1194"/>
      <c r="BB720" s="1194"/>
      <c r="BC720" s="1195"/>
      <c r="BD720" s="87"/>
    </row>
    <row r="721" spans="1:64" customHeight="1" ht="12.75">
      <c r="A721" s="238"/>
      <c r="B721" s="238"/>
      <c r="C721" s="243"/>
      <c r="D721" s="243"/>
      <c r="E721" s="243"/>
      <c r="F721" s="243"/>
      <c r="G721" s="243"/>
      <c r="H721" s="1150"/>
      <c r="I721" s="1151"/>
      <c r="J721" s="1151"/>
      <c r="K721" s="1151"/>
      <c r="L721" s="1151"/>
      <c r="M721" s="1151"/>
      <c r="N721" s="1151"/>
      <c r="O721" s="1151"/>
      <c r="P721" s="1151"/>
      <c r="Q721" s="1151"/>
      <c r="R721" s="1151"/>
      <c r="S721" s="1151"/>
      <c r="T721" s="1151"/>
      <c r="U721" s="1151"/>
      <c r="V721" s="1151"/>
      <c r="W721" s="1151"/>
      <c r="X721" s="1151"/>
      <c r="Y721" s="1151"/>
      <c r="Z721" s="1151"/>
      <c r="AA721" s="1151"/>
      <c r="AB721" s="1151"/>
      <c r="AC721" s="1151"/>
      <c r="AD721" s="1151"/>
      <c r="AE721" s="1151"/>
      <c r="AF721" s="1151"/>
      <c r="AG721" s="1152"/>
      <c r="AH721" s="1193"/>
      <c r="AI721" s="1194"/>
      <c r="AJ721" s="1194"/>
      <c r="AK721" s="1194"/>
      <c r="AL721" s="1194"/>
      <c r="AM721" s="1194"/>
      <c r="AN721" s="1194"/>
      <c r="AO721" s="1194"/>
      <c r="AP721" s="1194"/>
      <c r="AQ721" s="1194"/>
      <c r="AR721" s="1194"/>
      <c r="AS721" s="1194"/>
      <c r="AT721" s="1194"/>
      <c r="AU721" s="1194"/>
      <c r="AV721" s="1194"/>
      <c r="AW721" s="1194"/>
      <c r="AX721" s="1194"/>
      <c r="AY721" s="1194"/>
      <c r="AZ721" s="1194"/>
      <c r="BA721" s="1194"/>
      <c r="BB721" s="1194"/>
      <c r="BC721" s="1195"/>
      <c r="BD721" s="87"/>
    </row>
    <row r="722" spans="1:64" customHeight="1" ht="12.75">
      <c r="A722" s="238"/>
      <c r="B722" s="238"/>
      <c r="C722" s="243"/>
      <c r="D722" s="243"/>
      <c r="E722" s="243"/>
      <c r="F722" s="243"/>
      <c r="G722" s="243"/>
      <c r="H722" s="1150"/>
      <c r="I722" s="1151"/>
      <c r="J722" s="1151"/>
      <c r="K722" s="1151"/>
      <c r="L722" s="1151"/>
      <c r="M722" s="1151"/>
      <c r="N722" s="1151"/>
      <c r="O722" s="1151"/>
      <c r="P722" s="1151"/>
      <c r="Q722" s="1151"/>
      <c r="R722" s="1151"/>
      <c r="S722" s="1151"/>
      <c r="T722" s="1151"/>
      <c r="U722" s="1151"/>
      <c r="V722" s="1151"/>
      <c r="W722" s="1151"/>
      <c r="X722" s="1151"/>
      <c r="Y722" s="1151"/>
      <c r="Z722" s="1151"/>
      <c r="AA722" s="1151"/>
      <c r="AB722" s="1151"/>
      <c r="AC722" s="1151"/>
      <c r="AD722" s="1151"/>
      <c r="AE722" s="1151"/>
      <c r="AF722" s="1151"/>
      <c r="AG722" s="1152"/>
      <c r="AH722" s="1193"/>
      <c r="AI722" s="1194"/>
      <c r="AJ722" s="1194"/>
      <c r="AK722" s="1194"/>
      <c r="AL722" s="1194"/>
      <c r="AM722" s="1194"/>
      <c r="AN722" s="1194"/>
      <c r="AO722" s="1194"/>
      <c r="AP722" s="1194"/>
      <c r="AQ722" s="1194"/>
      <c r="AR722" s="1194"/>
      <c r="AS722" s="1194"/>
      <c r="AT722" s="1194"/>
      <c r="AU722" s="1194"/>
      <c r="AV722" s="1194"/>
      <c r="AW722" s="1194"/>
      <c r="AX722" s="1194"/>
      <c r="AY722" s="1194"/>
      <c r="AZ722" s="1194"/>
      <c r="BA722" s="1194"/>
      <c r="BB722" s="1194"/>
      <c r="BC722" s="1195"/>
      <c r="BD722" s="87"/>
    </row>
    <row r="723" spans="1:64" customHeight="1" ht="13.5">
      <c r="A723" s="238"/>
      <c r="B723" s="238"/>
      <c r="C723" s="243"/>
      <c r="D723" s="243"/>
      <c r="E723" s="243"/>
      <c r="F723" s="243"/>
      <c r="G723" s="243"/>
      <c r="H723" s="1153"/>
      <c r="I723" s="1154"/>
      <c r="J723" s="1154"/>
      <c r="K723" s="1154"/>
      <c r="L723" s="1154"/>
      <c r="M723" s="1154"/>
      <c r="N723" s="1154"/>
      <c r="O723" s="1154"/>
      <c r="P723" s="1154"/>
      <c r="Q723" s="1154"/>
      <c r="R723" s="1154"/>
      <c r="S723" s="1154"/>
      <c r="T723" s="1154"/>
      <c r="U723" s="1154"/>
      <c r="V723" s="1154"/>
      <c r="W723" s="1154"/>
      <c r="X723" s="1154"/>
      <c r="Y723" s="1154"/>
      <c r="Z723" s="1154"/>
      <c r="AA723" s="1154"/>
      <c r="AB723" s="1154"/>
      <c r="AC723" s="1154"/>
      <c r="AD723" s="1154"/>
      <c r="AE723" s="1154"/>
      <c r="AF723" s="1154"/>
      <c r="AG723" s="1155"/>
      <c r="AH723" s="1196"/>
      <c r="AI723" s="1197"/>
      <c r="AJ723" s="1197"/>
      <c r="AK723" s="1197"/>
      <c r="AL723" s="1197"/>
      <c r="AM723" s="1197"/>
      <c r="AN723" s="1197"/>
      <c r="AO723" s="1197"/>
      <c r="AP723" s="1197"/>
      <c r="AQ723" s="1197"/>
      <c r="AR723" s="1197"/>
      <c r="AS723" s="1197"/>
      <c r="AT723" s="1197"/>
      <c r="AU723" s="1197"/>
      <c r="AV723" s="1197"/>
      <c r="AW723" s="1197"/>
      <c r="AX723" s="1197"/>
      <c r="AY723" s="1197"/>
      <c r="AZ723" s="1197"/>
      <c r="BA723" s="1197"/>
      <c r="BB723" s="1197"/>
      <c r="BC723" s="1198"/>
      <c r="BD723" s="87"/>
    </row>
    <row r="724" spans="1:64" customHeight="1" ht="13.5">
      <c r="A724" s="238">
        <f>IF(B724&lt;$C$584,B724,IF(B724=$C$584,B724,0))</f>
        <v>15</v>
      </c>
      <c r="B724" s="238">
        <v>15</v>
      </c>
      <c r="C724" s="243"/>
      <c r="D724" s="243"/>
      <c r="E724" s="243"/>
      <c r="F724" s="243"/>
      <c r="G724" s="243"/>
      <c r="H724" s="1158">
        <f>A724</f>
        <v>15</v>
      </c>
      <c r="I724" s="1160"/>
      <c r="J724" s="1120" t="s">
        <v>2</v>
      </c>
      <c r="K724" s="1121"/>
      <c r="L724" s="1121"/>
      <c r="M724" s="1122"/>
      <c r="N724" s="1144" t="str">
        <f>LOOKUP(H724,$C$1:$C$583,$J$1:$J$612)</f>
        <v>MANAGEMENT FRONT END BLITZ</v>
      </c>
      <c r="O724" s="1145"/>
      <c r="P724" s="1145"/>
      <c r="Q724" s="1145"/>
      <c r="R724" s="1145"/>
      <c r="S724" s="1145"/>
      <c r="T724" s="1145"/>
      <c r="U724" s="1145"/>
      <c r="V724" s="1145"/>
      <c r="W724" s="1145"/>
      <c r="X724" s="1145"/>
      <c r="Y724" s="1145"/>
      <c r="Z724" s="1145"/>
      <c r="AA724" s="1145"/>
      <c r="AB724" s="1145"/>
      <c r="AC724" s="1145"/>
      <c r="AD724" s="1145"/>
      <c r="AE724" s="1145"/>
      <c r="AF724" s="1145"/>
      <c r="AG724" s="1146"/>
      <c r="AH724" s="1199" t="s">
        <v>86</v>
      </c>
      <c r="AI724" s="1200"/>
      <c r="AJ724" s="1200"/>
      <c r="AK724" s="1200"/>
      <c r="AL724" s="1200"/>
      <c r="AM724" s="1200"/>
      <c r="AN724" s="1201"/>
      <c r="AO724" s="1222" t="s">
        <v>103</v>
      </c>
      <c r="AP724" s="1223"/>
      <c r="AQ724" s="1223"/>
      <c r="AR724" s="1223"/>
      <c r="AS724" s="1223"/>
      <c r="AT724" s="1223"/>
      <c r="AU724" s="1223"/>
      <c r="AV724" s="1223"/>
      <c r="AW724" s="1223"/>
      <c r="AX724" s="1224"/>
      <c r="AY724" s="1205" t="s">
        <v>88</v>
      </c>
      <c r="AZ724" s="1206"/>
      <c r="BA724" s="1206"/>
      <c r="BB724" s="1206"/>
      <c r="BC724" s="1207"/>
      <c r="BD724" s="87"/>
    </row>
    <row r="725" spans="1:64" customHeight="1" ht="13.5">
      <c r="A725" s="238"/>
      <c r="B725" s="238"/>
      <c r="C725" s="243"/>
      <c r="D725" s="243"/>
      <c r="E725" s="243"/>
      <c r="F725" s="243"/>
      <c r="G725" s="243"/>
      <c r="H725" s="1158" t="s">
        <v>3</v>
      </c>
      <c r="I725" s="1159"/>
      <c r="J725" s="1159"/>
      <c r="K725" s="1160"/>
      <c r="L725" s="1161" t="str">
        <f>LOOKUP(H724,$C$2:$C$583,$I$2:$I$583)</f>
        <v>GEN OPS</v>
      </c>
      <c r="M725" s="1162"/>
      <c r="N725" s="1162"/>
      <c r="O725" s="1162"/>
      <c r="P725" s="1162"/>
      <c r="Q725" s="1162"/>
      <c r="R725" s="1162"/>
      <c r="S725" s="1162"/>
      <c r="T725" s="1162"/>
      <c r="U725" s="1163"/>
      <c r="V725" s="1158" t="s">
        <v>89</v>
      </c>
      <c r="W725" s="1159"/>
      <c r="X725" s="1159"/>
      <c r="Y725" s="1160"/>
      <c r="Z725" s="1120">
        <f>LOOKUP(H724,$C$2:$C$583,$F$2:$F$583)</f>
        <v>40</v>
      </c>
      <c r="AA725" s="1122"/>
      <c r="AB725" s="1158" t="s">
        <v>90</v>
      </c>
      <c r="AC725" s="1159"/>
      <c r="AD725" s="1159"/>
      <c r="AE725" s="1160"/>
      <c r="AF725" s="1120">
        <f>LOOKUP(H724,$C$2:$C$583,$G$2:$G$583)</f>
        <v>20</v>
      </c>
      <c r="AG725" s="1122"/>
      <c r="AH725" s="1202"/>
      <c r="AI725" s="1203"/>
      <c r="AJ725" s="1203"/>
      <c r="AK725" s="1203"/>
      <c r="AL725" s="1203"/>
      <c r="AM725" s="1203"/>
      <c r="AN725" s="1204"/>
      <c r="AO725" s="1225"/>
      <c r="AP725" s="1226"/>
      <c r="AQ725" s="1226"/>
      <c r="AR725" s="1226"/>
      <c r="AS725" s="1226"/>
      <c r="AT725" s="1226"/>
      <c r="AU725" s="1226"/>
      <c r="AV725" s="1226"/>
      <c r="AW725" s="1226"/>
      <c r="AX725" s="1227"/>
      <c r="AY725" s="1208"/>
      <c r="AZ725" s="1209"/>
      <c r="BA725" s="1209"/>
      <c r="BB725" s="1209"/>
      <c r="BC725" s="1210"/>
      <c r="BD725" s="87"/>
    </row>
    <row r="726" spans="1:64" customHeight="1" ht="12.75">
      <c r="A726" s="238"/>
      <c r="B726" s="238"/>
      <c r="C726" s="243"/>
      <c r="D726" s="243"/>
      <c r="E726" s="243"/>
      <c r="F726" s="243"/>
      <c r="G726" s="243"/>
      <c r="H726" s="1147" t="str">
        <f>LOOKUP(H724,$C$2:$C$583,$K$2:$K$583)</f>
        <v>NOT BEING DONE CONSISTENTLY.</v>
      </c>
      <c r="I726" s="1148"/>
      <c r="J726" s="1148"/>
      <c r="K726" s="1148"/>
      <c r="L726" s="1148"/>
      <c r="M726" s="1148"/>
      <c r="N726" s="1148"/>
      <c r="O726" s="1148"/>
      <c r="P726" s="1148"/>
      <c r="Q726" s="1148"/>
      <c r="R726" s="1148"/>
      <c r="S726" s="1148"/>
      <c r="T726" s="1148"/>
      <c r="U726" s="1148"/>
      <c r="V726" s="1148"/>
      <c r="W726" s="1148"/>
      <c r="X726" s="1148"/>
      <c r="Y726" s="1148"/>
      <c r="Z726" s="1148"/>
      <c r="AA726" s="1148"/>
      <c r="AB726" s="1148"/>
      <c r="AC726" s="1148"/>
      <c r="AD726" s="1148"/>
      <c r="AE726" s="1148"/>
      <c r="AF726" s="1148"/>
      <c r="AG726" s="1149"/>
      <c r="AH726" s="1190" t="s">
        <v>104</v>
      </c>
      <c r="AI726" s="1191"/>
      <c r="AJ726" s="1191"/>
      <c r="AK726" s="1191"/>
      <c r="AL726" s="1191"/>
      <c r="AM726" s="1191"/>
      <c r="AN726" s="1191"/>
      <c r="AO726" s="1191"/>
      <c r="AP726" s="1191"/>
      <c r="AQ726" s="1191"/>
      <c r="AR726" s="1191"/>
      <c r="AS726" s="1191"/>
      <c r="AT726" s="1191"/>
      <c r="AU726" s="1191"/>
      <c r="AV726" s="1191"/>
      <c r="AW726" s="1191"/>
      <c r="AX726" s="1191"/>
      <c r="AY726" s="1191"/>
      <c r="AZ726" s="1191"/>
      <c r="BA726" s="1191"/>
      <c r="BB726" s="1191"/>
      <c r="BC726" s="1192"/>
      <c r="BD726" s="87"/>
    </row>
    <row r="727" spans="1:64" customHeight="1" ht="12.75">
      <c r="A727" s="238"/>
      <c r="B727" s="238"/>
      <c r="C727" s="243"/>
      <c r="D727" s="243"/>
      <c r="E727" s="243"/>
      <c r="F727" s="243"/>
      <c r="G727" s="243"/>
      <c r="H727" s="1150"/>
      <c r="I727" s="1151"/>
      <c r="J727" s="1151"/>
      <c r="K727" s="1151"/>
      <c r="L727" s="1151"/>
      <c r="M727" s="1151"/>
      <c r="N727" s="1151"/>
      <c r="O727" s="1151"/>
      <c r="P727" s="1151"/>
      <c r="Q727" s="1151"/>
      <c r="R727" s="1151"/>
      <c r="S727" s="1151"/>
      <c r="T727" s="1151"/>
      <c r="U727" s="1151"/>
      <c r="V727" s="1151"/>
      <c r="W727" s="1151"/>
      <c r="X727" s="1151"/>
      <c r="Y727" s="1151"/>
      <c r="Z727" s="1151"/>
      <c r="AA727" s="1151"/>
      <c r="AB727" s="1151"/>
      <c r="AC727" s="1151"/>
      <c r="AD727" s="1151"/>
      <c r="AE727" s="1151"/>
      <c r="AF727" s="1151"/>
      <c r="AG727" s="1152"/>
      <c r="AH727" s="1193"/>
      <c r="AI727" s="1194"/>
      <c r="AJ727" s="1194"/>
      <c r="AK727" s="1194"/>
      <c r="AL727" s="1194"/>
      <c r="AM727" s="1194"/>
      <c r="AN727" s="1194"/>
      <c r="AO727" s="1194"/>
      <c r="AP727" s="1194"/>
      <c r="AQ727" s="1194"/>
      <c r="AR727" s="1194"/>
      <c r="AS727" s="1194"/>
      <c r="AT727" s="1194"/>
      <c r="AU727" s="1194"/>
      <c r="AV727" s="1194"/>
      <c r="AW727" s="1194"/>
      <c r="AX727" s="1194"/>
      <c r="AY727" s="1194"/>
      <c r="AZ727" s="1194"/>
      <c r="BA727" s="1194"/>
      <c r="BB727" s="1194"/>
      <c r="BC727" s="1195"/>
      <c r="BD727" s="87"/>
    </row>
    <row r="728" spans="1:64" customHeight="1" ht="12.75">
      <c r="A728" s="238"/>
      <c r="B728" s="238"/>
      <c r="C728" s="243"/>
      <c r="D728" s="243"/>
      <c r="E728" s="243"/>
      <c r="F728" s="243"/>
      <c r="G728" s="243"/>
      <c r="H728" s="1150"/>
      <c r="I728" s="1151"/>
      <c r="J728" s="1151"/>
      <c r="K728" s="1151"/>
      <c r="L728" s="1151"/>
      <c r="M728" s="1151"/>
      <c r="N728" s="1151"/>
      <c r="O728" s="1151"/>
      <c r="P728" s="1151"/>
      <c r="Q728" s="1151"/>
      <c r="R728" s="1151"/>
      <c r="S728" s="1151"/>
      <c r="T728" s="1151"/>
      <c r="U728" s="1151"/>
      <c r="V728" s="1151"/>
      <c r="W728" s="1151"/>
      <c r="X728" s="1151"/>
      <c r="Y728" s="1151"/>
      <c r="Z728" s="1151"/>
      <c r="AA728" s="1151"/>
      <c r="AB728" s="1151"/>
      <c r="AC728" s="1151"/>
      <c r="AD728" s="1151"/>
      <c r="AE728" s="1151"/>
      <c r="AF728" s="1151"/>
      <c r="AG728" s="1152"/>
      <c r="AH728" s="1193"/>
      <c r="AI728" s="1194"/>
      <c r="AJ728" s="1194"/>
      <c r="AK728" s="1194"/>
      <c r="AL728" s="1194"/>
      <c r="AM728" s="1194"/>
      <c r="AN728" s="1194"/>
      <c r="AO728" s="1194"/>
      <c r="AP728" s="1194"/>
      <c r="AQ728" s="1194"/>
      <c r="AR728" s="1194"/>
      <c r="AS728" s="1194"/>
      <c r="AT728" s="1194"/>
      <c r="AU728" s="1194"/>
      <c r="AV728" s="1194"/>
      <c r="AW728" s="1194"/>
      <c r="AX728" s="1194"/>
      <c r="AY728" s="1194"/>
      <c r="AZ728" s="1194"/>
      <c r="BA728" s="1194"/>
      <c r="BB728" s="1194"/>
      <c r="BC728" s="1195"/>
      <c r="BD728" s="87"/>
    </row>
    <row r="729" spans="1:64" customHeight="1" ht="12.75">
      <c r="A729" s="238"/>
      <c r="B729" s="238"/>
      <c r="C729" s="243"/>
      <c r="D729" s="243"/>
      <c r="E729" s="243"/>
      <c r="F729" s="243"/>
      <c r="G729" s="243"/>
      <c r="H729" s="1150"/>
      <c r="I729" s="1151"/>
      <c r="J729" s="1151"/>
      <c r="K729" s="1151"/>
      <c r="L729" s="1151"/>
      <c r="M729" s="1151"/>
      <c r="N729" s="1151"/>
      <c r="O729" s="1151"/>
      <c r="P729" s="1151"/>
      <c r="Q729" s="1151"/>
      <c r="R729" s="1151"/>
      <c r="S729" s="1151"/>
      <c r="T729" s="1151"/>
      <c r="U729" s="1151"/>
      <c r="V729" s="1151"/>
      <c r="W729" s="1151"/>
      <c r="X729" s="1151"/>
      <c r="Y729" s="1151"/>
      <c r="Z729" s="1151"/>
      <c r="AA729" s="1151"/>
      <c r="AB729" s="1151"/>
      <c r="AC729" s="1151"/>
      <c r="AD729" s="1151"/>
      <c r="AE729" s="1151"/>
      <c r="AF729" s="1151"/>
      <c r="AG729" s="1152"/>
      <c r="AH729" s="1193"/>
      <c r="AI729" s="1194"/>
      <c r="AJ729" s="1194"/>
      <c r="AK729" s="1194"/>
      <c r="AL729" s="1194"/>
      <c r="AM729" s="1194"/>
      <c r="AN729" s="1194"/>
      <c r="AO729" s="1194"/>
      <c r="AP729" s="1194"/>
      <c r="AQ729" s="1194"/>
      <c r="AR729" s="1194"/>
      <c r="AS729" s="1194"/>
      <c r="AT729" s="1194"/>
      <c r="AU729" s="1194"/>
      <c r="AV729" s="1194"/>
      <c r="AW729" s="1194"/>
      <c r="AX729" s="1194"/>
      <c r="AY729" s="1194"/>
      <c r="AZ729" s="1194"/>
      <c r="BA729" s="1194"/>
      <c r="BB729" s="1194"/>
      <c r="BC729" s="1195"/>
      <c r="BD729" s="87"/>
    </row>
    <row r="730" spans="1:64" customHeight="1" ht="12.75">
      <c r="A730" s="238"/>
      <c r="B730" s="238"/>
      <c r="C730" s="243"/>
      <c r="D730" s="243"/>
      <c r="E730" s="243"/>
      <c r="F730" s="243"/>
      <c r="G730" s="243"/>
      <c r="H730" s="1150"/>
      <c r="I730" s="1151"/>
      <c r="J730" s="1151"/>
      <c r="K730" s="1151"/>
      <c r="L730" s="1151"/>
      <c r="M730" s="1151"/>
      <c r="N730" s="1151"/>
      <c r="O730" s="1151"/>
      <c r="P730" s="1151"/>
      <c r="Q730" s="1151"/>
      <c r="R730" s="1151"/>
      <c r="S730" s="1151"/>
      <c r="T730" s="1151"/>
      <c r="U730" s="1151"/>
      <c r="V730" s="1151"/>
      <c r="W730" s="1151"/>
      <c r="X730" s="1151"/>
      <c r="Y730" s="1151"/>
      <c r="Z730" s="1151"/>
      <c r="AA730" s="1151"/>
      <c r="AB730" s="1151"/>
      <c r="AC730" s="1151"/>
      <c r="AD730" s="1151"/>
      <c r="AE730" s="1151"/>
      <c r="AF730" s="1151"/>
      <c r="AG730" s="1152"/>
      <c r="AH730" s="1193"/>
      <c r="AI730" s="1194"/>
      <c r="AJ730" s="1194"/>
      <c r="AK730" s="1194"/>
      <c r="AL730" s="1194"/>
      <c r="AM730" s="1194"/>
      <c r="AN730" s="1194"/>
      <c r="AO730" s="1194"/>
      <c r="AP730" s="1194"/>
      <c r="AQ730" s="1194"/>
      <c r="AR730" s="1194"/>
      <c r="AS730" s="1194"/>
      <c r="AT730" s="1194"/>
      <c r="AU730" s="1194"/>
      <c r="AV730" s="1194"/>
      <c r="AW730" s="1194"/>
      <c r="AX730" s="1194"/>
      <c r="AY730" s="1194"/>
      <c r="AZ730" s="1194"/>
      <c r="BA730" s="1194"/>
      <c r="BB730" s="1194"/>
      <c r="BC730" s="1195"/>
      <c r="BD730" s="87"/>
    </row>
    <row r="731" spans="1:64" customHeight="1" ht="13.5">
      <c r="A731" s="238"/>
      <c r="B731" s="238"/>
      <c r="C731" s="243"/>
      <c r="D731" s="243"/>
      <c r="E731" s="243"/>
      <c r="F731" s="243"/>
      <c r="G731" s="243"/>
      <c r="H731" s="1153"/>
      <c r="I731" s="1154"/>
      <c r="J731" s="1154"/>
      <c r="K731" s="1154"/>
      <c r="L731" s="1154"/>
      <c r="M731" s="1154"/>
      <c r="N731" s="1154"/>
      <c r="O731" s="1154"/>
      <c r="P731" s="1154"/>
      <c r="Q731" s="1154"/>
      <c r="R731" s="1154"/>
      <c r="S731" s="1154"/>
      <c r="T731" s="1154"/>
      <c r="U731" s="1154"/>
      <c r="V731" s="1154"/>
      <c r="W731" s="1154"/>
      <c r="X731" s="1154"/>
      <c r="Y731" s="1154"/>
      <c r="Z731" s="1154"/>
      <c r="AA731" s="1154"/>
      <c r="AB731" s="1154"/>
      <c r="AC731" s="1154"/>
      <c r="AD731" s="1154"/>
      <c r="AE731" s="1154"/>
      <c r="AF731" s="1154"/>
      <c r="AG731" s="1155"/>
      <c r="AH731" s="1196"/>
      <c r="AI731" s="1197"/>
      <c r="AJ731" s="1197"/>
      <c r="AK731" s="1197"/>
      <c r="AL731" s="1197"/>
      <c r="AM731" s="1197"/>
      <c r="AN731" s="1197"/>
      <c r="AO731" s="1197"/>
      <c r="AP731" s="1197"/>
      <c r="AQ731" s="1197"/>
      <c r="AR731" s="1197"/>
      <c r="AS731" s="1197"/>
      <c r="AT731" s="1197"/>
      <c r="AU731" s="1197"/>
      <c r="AV731" s="1197"/>
      <c r="AW731" s="1197"/>
      <c r="AX731" s="1197"/>
      <c r="AY731" s="1197"/>
      <c r="AZ731" s="1197"/>
      <c r="BA731" s="1197"/>
      <c r="BB731" s="1197"/>
      <c r="BC731" s="1198"/>
      <c r="BD731" s="87"/>
    </row>
    <row r="732" spans="1:64" customHeight="1" ht="13.5">
      <c r="A732" s="238">
        <f>IF(B732&lt;$C$584,B732,IF(B732=$C$584,B732,0))</f>
        <v>16</v>
      </c>
      <c r="B732" s="238">
        <v>16</v>
      </c>
      <c r="C732" s="243"/>
      <c r="D732" s="243"/>
      <c r="E732" s="243"/>
      <c r="F732" s="243"/>
      <c r="G732" s="243"/>
      <c r="H732" s="1158">
        <f>A732</f>
        <v>16</v>
      </c>
      <c r="I732" s="1160"/>
      <c r="J732" s="1120" t="s">
        <v>2</v>
      </c>
      <c r="K732" s="1121"/>
      <c r="L732" s="1121"/>
      <c r="M732" s="1122"/>
      <c r="N732" s="1144" t="str">
        <f>LOOKUP(H732,$C$1:$C$583,$J$1:$J$612)</f>
        <v>EXPENSE/AGENCY VISIT/SUPBOENA TRACKER</v>
      </c>
      <c r="O732" s="1145"/>
      <c r="P732" s="1145"/>
      <c r="Q732" s="1145"/>
      <c r="R732" s="1145"/>
      <c r="S732" s="1145"/>
      <c r="T732" s="1145"/>
      <c r="U732" s="1145"/>
      <c r="V732" s="1145"/>
      <c r="W732" s="1145"/>
      <c r="X732" s="1145"/>
      <c r="Y732" s="1145"/>
      <c r="Z732" s="1145"/>
      <c r="AA732" s="1145"/>
      <c r="AB732" s="1145"/>
      <c r="AC732" s="1145"/>
      <c r="AD732" s="1145"/>
      <c r="AE732" s="1145"/>
      <c r="AF732" s="1145"/>
      <c r="AG732" s="1146"/>
      <c r="AH732" s="1199" t="s">
        <v>86</v>
      </c>
      <c r="AI732" s="1200"/>
      <c r="AJ732" s="1200"/>
      <c r="AK732" s="1200"/>
      <c r="AL732" s="1200"/>
      <c r="AM732" s="1200"/>
      <c r="AN732" s="1201"/>
      <c r="AO732" s="1222" t="s">
        <v>105</v>
      </c>
      <c r="AP732" s="1223"/>
      <c r="AQ732" s="1223"/>
      <c r="AR732" s="1223"/>
      <c r="AS732" s="1223"/>
      <c r="AT732" s="1223"/>
      <c r="AU732" s="1223"/>
      <c r="AV732" s="1223"/>
      <c r="AW732" s="1223"/>
      <c r="AX732" s="1224"/>
      <c r="AY732" s="1205" t="s">
        <v>88</v>
      </c>
      <c r="AZ732" s="1206"/>
      <c r="BA732" s="1206"/>
      <c r="BB732" s="1206"/>
      <c r="BC732" s="1207"/>
      <c r="BD732" s="87"/>
    </row>
    <row r="733" spans="1:64" customHeight="1" ht="13.5">
      <c r="A733" s="238"/>
      <c r="B733" s="238"/>
      <c r="C733" s="243"/>
      <c r="D733" s="243"/>
      <c r="E733" s="243"/>
      <c r="F733" s="243"/>
      <c r="G733" s="243"/>
      <c r="H733" s="1158" t="s">
        <v>3</v>
      </c>
      <c r="I733" s="1159"/>
      <c r="J733" s="1159"/>
      <c r="K733" s="1160"/>
      <c r="L733" s="1161" t="str">
        <f>LOOKUP(H732,$C$2:$C$583,$I$2:$I$583)</f>
        <v>GEN OPS</v>
      </c>
      <c r="M733" s="1162"/>
      <c r="N733" s="1162"/>
      <c r="O733" s="1162"/>
      <c r="P733" s="1162"/>
      <c r="Q733" s="1162"/>
      <c r="R733" s="1162"/>
      <c r="S733" s="1162"/>
      <c r="T733" s="1162"/>
      <c r="U733" s="1163"/>
      <c r="V733" s="1158" t="s">
        <v>89</v>
      </c>
      <c r="W733" s="1159"/>
      <c r="X733" s="1159"/>
      <c r="Y733" s="1160"/>
      <c r="Z733" s="1120">
        <f>LOOKUP(H732,$C$2:$C$583,$F$2:$F$583)</f>
        <v>50</v>
      </c>
      <c r="AA733" s="1122"/>
      <c r="AB733" s="1158" t="s">
        <v>90</v>
      </c>
      <c r="AC733" s="1159"/>
      <c r="AD733" s="1159"/>
      <c r="AE733" s="1160"/>
      <c r="AF733" s="1120">
        <f>LOOKUP(H732,$C$2:$C$583,$G$2:$G$583)</f>
        <v>20</v>
      </c>
      <c r="AG733" s="1122"/>
      <c r="AH733" s="1202"/>
      <c r="AI733" s="1203"/>
      <c r="AJ733" s="1203"/>
      <c r="AK733" s="1203"/>
      <c r="AL733" s="1203"/>
      <c r="AM733" s="1203"/>
      <c r="AN733" s="1204"/>
      <c r="AO733" s="1225"/>
      <c r="AP733" s="1226"/>
      <c r="AQ733" s="1226"/>
      <c r="AR733" s="1226"/>
      <c r="AS733" s="1226"/>
      <c r="AT733" s="1226"/>
      <c r="AU733" s="1226"/>
      <c r="AV733" s="1226"/>
      <c r="AW733" s="1226"/>
      <c r="AX733" s="1227"/>
      <c r="AY733" s="1208"/>
      <c r="AZ733" s="1209"/>
      <c r="BA733" s="1209"/>
      <c r="BB733" s="1209"/>
      <c r="BC733" s="1210"/>
      <c r="BD733" s="87"/>
    </row>
    <row r="734" spans="1:64" customHeight="1" ht="12.75">
      <c r="A734" s="238"/>
      <c r="B734" s="238"/>
      <c r="C734" s="243"/>
      <c r="D734" s="243"/>
      <c r="E734" s="243"/>
      <c r="F734" s="243"/>
      <c r="G734" s="243"/>
      <c r="H734" s="1147" t="str">
        <f>LOOKUP(H732,$C$2:$C$583,$K$2:$K$583)</f>
        <v>NOT BEING DONE CONSISTENTLY.</v>
      </c>
      <c r="I734" s="1148"/>
      <c r="J734" s="1148"/>
      <c r="K734" s="1148"/>
      <c r="L734" s="1148"/>
      <c r="M734" s="1148"/>
      <c r="N734" s="1148"/>
      <c r="O734" s="1148"/>
      <c r="P734" s="1148"/>
      <c r="Q734" s="1148"/>
      <c r="R734" s="1148"/>
      <c r="S734" s="1148"/>
      <c r="T734" s="1148"/>
      <c r="U734" s="1148"/>
      <c r="V734" s="1148"/>
      <c r="W734" s="1148"/>
      <c r="X734" s="1148"/>
      <c r="Y734" s="1148"/>
      <c r="Z734" s="1148"/>
      <c r="AA734" s="1148"/>
      <c r="AB734" s="1148"/>
      <c r="AC734" s="1148"/>
      <c r="AD734" s="1148"/>
      <c r="AE734" s="1148"/>
      <c r="AF734" s="1148"/>
      <c r="AG734" s="1149"/>
      <c r="AH734" s="1190" t="s">
        <v>106</v>
      </c>
      <c r="AI734" s="1191"/>
      <c r="AJ734" s="1191"/>
      <c r="AK734" s="1191"/>
      <c r="AL734" s="1191"/>
      <c r="AM734" s="1191"/>
      <c r="AN734" s="1191"/>
      <c r="AO734" s="1191"/>
      <c r="AP734" s="1191"/>
      <c r="AQ734" s="1191"/>
      <c r="AR734" s="1191"/>
      <c r="AS734" s="1191"/>
      <c r="AT734" s="1191"/>
      <c r="AU734" s="1191"/>
      <c r="AV734" s="1191"/>
      <c r="AW734" s="1191"/>
      <c r="AX734" s="1191"/>
      <c r="AY734" s="1191"/>
      <c r="AZ734" s="1191"/>
      <c r="BA734" s="1191"/>
      <c r="BB734" s="1191"/>
      <c r="BC734" s="1192"/>
      <c r="BD734" s="87"/>
    </row>
    <row r="735" spans="1:64" customHeight="1" ht="12.75">
      <c r="A735" s="238"/>
      <c r="B735" s="238"/>
      <c r="C735" s="243"/>
      <c r="D735" s="243"/>
      <c r="E735" s="243"/>
      <c r="F735" s="243"/>
      <c r="G735" s="243"/>
      <c r="H735" s="1150"/>
      <c r="I735" s="1151"/>
      <c r="J735" s="1151"/>
      <c r="K735" s="1151"/>
      <c r="L735" s="1151"/>
      <c r="M735" s="1151"/>
      <c r="N735" s="1151"/>
      <c r="O735" s="1151"/>
      <c r="P735" s="1151"/>
      <c r="Q735" s="1151"/>
      <c r="R735" s="1151"/>
      <c r="S735" s="1151"/>
      <c r="T735" s="1151"/>
      <c r="U735" s="1151"/>
      <c r="V735" s="1151"/>
      <c r="W735" s="1151"/>
      <c r="X735" s="1151"/>
      <c r="Y735" s="1151"/>
      <c r="Z735" s="1151"/>
      <c r="AA735" s="1151"/>
      <c r="AB735" s="1151"/>
      <c r="AC735" s="1151"/>
      <c r="AD735" s="1151"/>
      <c r="AE735" s="1151"/>
      <c r="AF735" s="1151"/>
      <c r="AG735" s="1152"/>
      <c r="AH735" s="1193"/>
      <c r="AI735" s="1194"/>
      <c r="AJ735" s="1194"/>
      <c r="AK735" s="1194"/>
      <c r="AL735" s="1194"/>
      <c r="AM735" s="1194"/>
      <c r="AN735" s="1194"/>
      <c r="AO735" s="1194"/>
      <c r="AP735" s="1194"/>
      <c r="AQ735" s="1194"/>
      <c r="AR735" s="1194"/>
      <c r="AS735" s="1194"/>
      <c r="AT735" s="1194"/>
      <c r="AU735" s="1194"/>
      <c r="AV735" s="1194"/>
      <c r="AW735" s="1194"/>
      <c r="AX735" s="1194"/>
      <c r="AY735" s="1194"/>
      <c r="AZ735" s="1194"/>
      <c r="BA735" s="1194"/>
      <c r="BB735" s="1194"/>
      <c r="BC735" s="1195"/>
      <c r="BD735" s="87"/>
    </row>
    <row r="736" spans="1:64" customHeight="1" ht="12.75">
      <c r="A736" s="238"/>
      <c r="B736" s="238"/>
      <c r="C736" s="243"/>
      <c r="D736" s="243"/>
      <c r="E736" s="243"/>
      <c r="F736" s="243"/>
      <c r="G736" s="243"/>
      <c r="H736" s="1150"/>
      <c r="I736" s="1151"/>
      <c r="J736" s="1151"/>
      <c r="K736" s="1151"/>
      <c r="L736" s="1151"/>
      <c r="M736" s="1151"/>
      <c r="N736" s="1151"/>
      <c r="O736" s="1151"/>
      <c r="P736" s="1151"/>
      <c r="Q736" s="1151"/>
      <c r="R736" s="1151"/>
      <c r="S736" s="1151"/>
      <c r="T736" s="1151"/>
      <c r="U736" s="1151"/>
      <c r="V736" s="1151"/>
      <c r="W736" s="1151"/>
      <c r="X736" s="1151"/>
      <c r="Y736" s="1151"/>
      <c r="Z736" s="1151"/>
      <c r="AA736" s="1151"/>
      <c r="AB736" s="1151"/>
      <c r="AC736" s="1151"/>
      <c r="AD736" s="1151"/>
      <c r="AE736" s="1151"/>
      <c r="AF736" s="1151"/>
      <c r="AG736" s="1152"/>
      <c r="AH736" s="1193"/>
      <c r="AI736" s="1194"/>
      <c r="AJ736" s="1194"/>
      <c r="AK736" s="1194"/>
      <c r="AL736" s="1194"/>
      <c r="AM736" s="1194"/>
      <c r="AN736" s="1194"/>
      <c r="AO736" s="1194"/>
      <c r="AP736" s="1194"/>
      <c r="AQ736" s="1194"/>
      <c r="AR736" s="1194"/>
      <c r="AS736" s="1194"/>
      <c r="AT736" s="1194"/>
      <c r="AU736" s="1194"/>
      <c r="AV736" s="1194"/>
      <c r="AW736" s="1194"/>
      <c r="AX736" s="1194"/>
      <c r="AY736" s="1194"/>
      <c r="AZ736" s="1194"/>
      <c r="BA736" s="1194"/>
      <c r="BB736" s="1194"/>
      <c r="BC736" s="1195"/>
      <c r="BD736" s="87"/>
    </row>
    <row r="737" spans="1:64" customHeight="1" ht="12.75">
      <c r="A737" s="238"/>
      <c r="B737" s="238"/>
      <c r="C737" s="243"/>
      <c r="D737" s="243"/>
      <c r="E737" s="243"/>
      <c r="F737" s="243"/>
      <c r="G737" s="243"/>
      <c r="H737" s="1150"/>
      <c r="I737" s="1151"/>
      <c r="J737" s="1151"/>
      <c r="K737" s="1151"/>
      <c r="L737" s="1151"/>
      <c r="M737" s="1151"/>
      <c r="N737" s="1151"/>
      <c r="O737" s="1151"/>
      <c r="P737" s="1151"/>
      <c r="Q737" s="1151"/>
      <c r="R737" s="1151"/>
      <c r="S737" s="1151"/>
      <c r="T737" s="1151"/>
      <c r="U737" s="1151"/>
      <c r="V737" s="1151"/>
      <c r="W737" s="1151"/>
      <c r="X737" s="1151"/>
      <c r="Y737" s="1151"/>
      <c r="Z737" s="1151"/>
      <c r="AA737" s="1151"/>
      <c r="AB737" s="1151"/>
      <c r="AC737" s="1151"/>
      <c r="AD737" s="1151"/>
      <c r="AE737" s="1151"/>
      <c r="AF737" s="1151"/>
      <c r="AG737" s="1152"/>
      <c r="AH737" s="1193"/>
      <c r="AI737" s="1194"/>
      <c r="AJ737" s="1194"/>
      <c r="AK737" s="1194"/>
      <c r="AL737" s="1194"/>
      <c r="AM737" s="1194"/>
      <c r="AN737" s="1194"/>
      <c r="AO737" s="1194"/>
      <c r="AP737" s="1194"/>
      <c r="AQ737" s="1194"/>
      <c r="AR737" s="1194"/>
      <c r="AS737" s="1194"/>
      <c r="AT737" s="1194"/>
      <c r="AU737" s="1194"/>
      <c r="AV737" s="1194"/>
      <c r="AW737" s="1194"/>
      <c r="AX737" s="1194"/>
      <c r="AY737" s="1194"/>
      <c r="AZ737" s="1194"/>
      <c r="BA737" s="1194"/>
      <c r="BB737" s="1194"/>
      <c r="BC737" s="1195"/>
      <c r="BD737" s="87"/>
    </row>
    <row r="738" spans="1:64" customHeight="1" ht="12.75">
      <c r="A738" s="238"/>
      <c r="B738" s="238"/>
      <c r="C738" s="243"/>
      <c r="D738" s="243"/>
      <c r="E738" s="243"/>
      <c r="F738" s="243"/>
      <c r="G738" s="243"/>
      <c r="H738" s="1150"/>
      <c r="I738" s="1151"/>
      <c r="J738" s="1151"/>
      <c r="K738" s="1151"/>
      <c r="L738" s="1151"/>
      <c r="M738" s="1151"/>
      <c r="N738" s="1151"/>
      <c r="O738" s="1151"/>
      <c r="P738" s="1151"/>
      <c r="Q738" s="1151"/>
      <c r="R738" s="1151"/>
      <c r="S738" s="1151"/>
      <c r="T738" s="1151"/>
      <c r="U738" s="1151"/>
      <c r="V738" s="1151"/>
      <c r="W738" s="1151"/>
      <c r="X738" s="1151"/>
      <c r="Y738" s="1151"/>
      <c r="Z738" s="1151"/>
      <c r="AA738" s="1151"/>
      <c r="AB738" s="1151"/>
      <c r="AC738" s="1151"/>
      <c r="AD738" s="1151"/>
      <c r="AE738" s="1151"/>
      <c r="AF738" s="1151"/>
      <c r="AG738" s="1152"/>
      <c r="AH738" s="1193"/>
      <c r="AI738" s="1194"/>
      <c r="AJ738" s="1194"/>
      <c r="AK738" s="1194"/>
      <c r="AL738" s="1194"/>
      <c r="AM738" s="1194"/>
      <c r="AN738" s="1194"/>
      <c r="AO738" s="1194"/>
      <c r="AP738" s="1194"/>
      <c r="AQ738" s="1194"/>
      <c r="AR738" s="1194"/>
      <c r="AS738" s="1194"/>
      <c r="AT738" s="1194"/>
      <c r="AU738" s="1194"/>
      <c r="AV738" s="1194"/>
      <c r="AW738" s="1194"/>
      <c r="AX738" s="1194"/>
      <c r="AY738" s="1194"/>
      <c r="AZ738" s="1194"/>
      <c r="BA738" s="1194"/>
      <c r="BB738" s="1194"/>
      <c r="BC738" s="1195"/>
      <c r="BD738" s="87"/>
    </row>
    <row r="739" spans="1:64" customHeight="1" ht="13.5">
      <c r="A739" s="238"/>
      <c r="B739" s="238"/>
      <c r="C739" s="243"/>
      <c r="D739" s="243"/>
      <c r="E739" s="243"/>
      <c r="F739" s="243"/>
      <c r="G739" s="243"/>
      <c r="H739" s="1153"/>
      <c r="I739" s="1154"/>
      <c r="J739" s="1154"/>
      <c r="K739" s="1154"/>
      <c r="L739" s="1154"/>
      <c r="M739" s="1154"/>
      <c r="N739" s="1154"/>
      <c r="O739" s="1154"/>
      <c r="P739" s="1154"/>
      <c r="Q739" s="1154"/>
      <c r="R739" s="1154"/>
      <c r="S739" s="1154"/>
      <c r="T739" s="1154"/>
      <c r="U739" s="1154"/>
      <c r="V739" s="1154"/>
      <c r="W739" s="1154"/>
      <c r="X739" s="1154"/>
      <c r="Y739" s="1154"/>
      <c r="Z739" s="1154"/>
      <c r="AA739" s="1154"/>
      <c r="AB739" s="1154"/>
      <c r="AC739" s="1154"/>
      <c r="AD739" s="1154"/>
      <c r="AE739" s="1154"/>
      <c r="AF739" s="1154"/>
      <c r="AG739" s="1155"/>
      <c r="AH739" s="1196"/>
      <c r="AI739" s="1197"/>
      <c r="AJ739" s="1197"/>
      <c r="AK739" s="1197"/>
      <c r="AL739" s="1197"/>
      <c r="AM739" s="1197"/>
      <c r="AN739" s="1197"/>
      <c r="AO739" s="1197"/>
      <c r="AP739" s="1197"/>
      <c r="AQ739" s="1197"/>
      <c r="AR739" s="1197"/>
      <c r="AS739" s="1197"/>
      <c r="AT739" s="1197"/>
      <c r="AU739" s="1197"/>
      <c r="AV739" s="1197"/>
      <c r="AW739" s="1197"/>
      <c r="AX739" s="1197"/>
      <c r="AY739" s="1197"/>
      <c r="AZ739" s="1197"/>
      <c r="BA739" s="1197"/>
      <c r="BB739" s="1197"/>
      <c r="BC739" s="1198"/>
      <c r="BD739" s="87"/>
    </row>
    <row r="740" spans="1:64" customHeight="1" ht="13.5">
      <c r="A740" s="238">
        <f>IF(B740&lt;$C$584,B740,IF(B740=$C$584,B740,0))</f>
        <v>17</v>
      </c>
      <c r="B740" s="238">
        <v>17</v>
      </c>
      <c r="C740" s="243"/>
      <c r="D740" s="243"/>
      <c r="E740" s="243"/>
      <c r="F740" s="243"/>
      <c r="G740" s="243"/>
      <c r="H740" s="1158">
        <f>A740</f>
        <v>17</v>
      </c>
      <c r="I740" s="1160"/>
      <c r="J740" s="1120" t="s">
        <v>2</v>
      </c>
      <c r="K740" s="1121"/>
      <c r="L740" s="1121"/>
      <c r="M740" s="1122"/>
      <c r="N740" s="1144" t="str">
        <f>LOOKUP(H740,$C$1:$C$583,$J$1:$J$612)</f>
        <v>OPEN SELECT REPORT</v>
      </c>
      <c r="O740" s="1145"/>
      <c r="P740" s="1145"/>
      <c r="Q740" s="1145"/>
      <c r="R740" s="1145"/>
      <c r="S740" s="1145"/>
      <c r="T740" s="1145"/>
      <c r="U740" s="1145"/>
      <c r="V740" s="1145"/>
      <c r="W740" s="1145"/>
      <c r="X740" s="1145"/>
      <c r="Y740" s="1145"/>
      <c r="Z740" s="1145"/>
      <c r="AA740" s="1145"/>
      <c r="AB740" s="1145"/>
      <c r="AC740" s="1145"/>
      <c r="AD740" s="1145"/>
      <c r="AE740" s="1145"/>
      <c r="AF740" s="1145"/>
      <c r="AG740" s="1146"/>
      <c r="AH740" s="1199" t="s">
        <v>86</v>
      </c>
      <c r="AI740" s="1200"/>
      <c r="AJ740" s="1200"/>
      <c r="AK740" s="1200"/>
      <c r="AL740" s="1200"/>
      <c r="AM740" s="1200"/>
      <c r="AN740" s="1201"/>
      <c r="AO740" s="1222" t="s">
        <v>87</v>
      </c>
      <c r="AP740" s="1223"/>
      <c r="AQ740" s="1223"/>
      <c r="AR740" s="1223"/>
      <c r="AS740" s="1223"/>
      <c r="AT740" s="1223"/>
      <c r="AU740" s="1223"/>
      <c r="AV740" s="1223"/>
      <c r="AW740" s="1223"/>
      <c r="AX740" s="1224"/>
      <c r="AY740" s="1205" t="s">
        <v>88</v>
      </c>
      <c r="AZ740" s="1206"/>
      <c r="BA740" s="1206"/>
      <c r="BB740" s="1206"/>
      <c r="BC740" s="1207"/>
      <c r="BD740" s="87"/>
    </row>
    <row r="741" spans="1:64" customHeight="1" ht="13.5">
      <c r="A741" s="238"/>
      <c r="B741" s="238"/>
      <c r="C741" s="243"/>
      <c r="D741" s="243"/>
      <c r="E741" s="243"/>
      <c r="F741" s="243"/>
      <c r="G741" s="243"/>
      <c r="H741" s="1158" t="s">
        <v>3</v>
      </c>
      <c r="I741" s="1159"/>
      <c r="J741" s="1159"/>
      <c r="K741" s="1160"/>
      <c r="L741" s="1161" t="str">
        <f>LOOKUP(H740,$C$2:$C$583,$I$2:$I$583)</f>
        <v>INVENTORY CONTROL</v>
      </c>
      <c r="M741" s="1162"/>
      <c r="N741" s="1162"/>
      <c r="O741" s="1162"/>
      <c r="P741" s="1162"/>
      <c r="Q741" s="1162"/>
      <c r="R741" s="1162"/>
      <c r="S741" s="1162"/>
      <c r="T741" s="1162"/>
      <c r="U741" s="1163"/>
      <c r="V741" s="1158" t="s">
        <v>89</v>
      </c>
      <c r="W741" s="1159"/>
      <c r="X741" s="1159"/>
      <c r="Y741" s="1160"/>
      <c r="Z741" s="1120">
        <f>LOOKUP(H740,$C$2:$C$583,$F$2:$F$583)</f>
        <v>9</v>
      </c>
      <c r="AA741" s="1122"/>
      <c r="AB741" s="1158" t="s">
        <v>90</v>
      </c>
      <c r="AC741" s="1159"/>
      <c r="AD741" s="1159"/>
      <c r="AE741" s="1160"/>
      <c r="AF741" s="1120">
        <f>LOOKUP(H740,$C$2:$C$583,$G$2:$G$583)</f>
        <v>15</v>
      </c>
      <c r="AG741" s="1122"/>
      <c r="AH741" s="1202"/>
      <c r="AI741" s="1203"/>
      <c r="AJ741" s="1203"/>
      <c r="AK741" s="1203"/>
      <c r="AL741" s="1203"/>
      <c r="AM741" s="1203"/>
      <c r="AN741" s="1204"/>
      <c r="AO741" s="1225"/>
      <c r="AP741" s="1226"/>
      <c r="AQ741" s="1226"/>
      <c r="AR741" s="1226"/>
      <c r="AS741" s="1226"/>
      <c r="AT741" s="1226"/>
      <c r="AU741" s="1226"/>
      <c r="AV741" s="1226"/>
      <c r="AW741" s="1226"/>
      <c r="AX741" s="1227"/>
      <c r="AY741" s="1208"/>
      <c r="AZ741" s="1209"/>
      <c r="BA741" s="1209"/>
      <c r="BB741" s="1209"/>
      <c r="BC741" s="1210"/>
      <c r="BD741" s="87"/>
    </row>
    <row r="742" spans="1:64" customHeight="1" ht="12.75">
      <c r="A742" s="238"/>
      <c r="B742" s="238"/>
      <c r="C742" s="243"/>
      <c r="D742" s="243"/>
      <c r="E742" s="243"/>
      <c r="F742" s="243"/>
      <c r="G742" s="243"/>
      <c r="H742" s="1147" t="str">
        <f>LOOKUP(H740,$C$2:$C$583,$K$2:$K$583)</f>
        <v>Not consistently executed</v>
      </c>
      <c r="I742" s="1148"/>
      <c r="J742" s="1148"/>
      <c r="K742" s="1148"/>
      <c r="L742" s="1148"/>
      <c r="M742" s="1148"/>
      <c r="N742" s="1148"/>
      <c r="O742" s="1148"/>
      <c r="P742" s="1148"/>
      <c r="Q742" s="1148"/>
      <c r="R742" s="1148"/>
      <c r="S742" s="1148"/>
      <c r="T742" s="1148"/>
      <c r="U742" s="1148"/>
      <c r="V742" s="1148"/>
      <c r="W742" s="1148"/>
      <c r="X742" s="1148"/>
      <c r="Y742" s="1148"/>
      <c r="Z742" s="1148"/>
      <c r="AA742" s="1148"/>
      <c r="AB742" s="1148"/>
      <c r="AC742" s="1148"/>
      <c r="AD742" s="1148"/>
      <c r="AE742" s="1148"/>
      <c r="AF742" s="1148"/>
      <c r="AG742" s="1149"/>
      <c r="AH742" s="1190" t="s">
        <v>107</v>
      </c>
      <c r="AI742" s="1191"/>
      <c r="AJ742" s="1191"/>
      <c r="AK742" s="1191"/>
      <c r="AL742" s="1191"/>
      <c r="AM742" s="1191"/>
      <c r="AN742" s="1191"/>
      <c r="AO742" s="1191"/>
      <c r="AP742" s="1191"/>
      <c r="AQ742" s="1191"/>
      <c r="AR742" s="1191"/>
      <c r="AS742" s="1191"/>
      <c r="AT742" s="1191"/>
      <c r="AU742" s="1191"/>
      <c r="AV742" s="1191"/>
      <c r="AW742" s="1191"/>
      <c r="AX742" s="1191"/>
      <c r="AY742" s="1191"/>
      <c r="AZ742" s="1191"/>
      <c r="BA742" s="1191"/>
      <c r="BB742" s="1191"/>
      <c r="BC742" s="1192"/>
      <c r="BD742" s="87"/>
    </row>
    <row r="743" spans="1:64" customHeight="1" ht="12.75">
      <c r="A743" s="238"/>
      <c r="B743" s="238"/>
      <c r="C743" s="243"/>
      <c r="D743" s="243"/>
      <c r="E743" s="243"/>
      <c r="F743" s="243"/>
      <c r="G743" s="243"/>
      <c r="H743" s="1150"/>
      <c r="I743" s="1151"/>
      <c r="J743" s="1151"/>
      <c r="K743" s="1151"/>
      <c r="L743" s="1151"/>
      <c r="M743" s="1151"/>
      <c r="N743" s="1151"/>
      <c r="O743" s="1151"/>
      <c r="P743" s="1151"/>
      <c r="Q743" s="1151"/>
      <c r="R743" s="1151"/>
      <c r="S743" s="1151"/>
      <c r="T743" s="1151"/>
      <c r="U743" s="1151"/>
      <c r="V743" s="1151"/>
      <c r="W743" s="1151"/>
      <c r="X743" s="1151"/>
      <c r="Y743" s="1151"/>
      <c r="Z743" s="1151"/>
      <c r="AA743" s="1151"/>
      <c r="AB743" s="1151"/>
      <c r="AC743" s="1151"/>
      <c r="AD743" s="1151"/>
      <c r="AE743" s="1151"/>
      <c r="AF743" s="1151"/>
      <c r="AG743" s="1152"/>
      <c r="AH743" s="1193"/>
      <c r="AI743" s="1194"/>
      <c r="AJ743" s="1194"/>
      <c r="AK743" s="1194"/>
      <c r="AL743" s="1194"/>
      <c r="AM743" s="1194"/>
      <c r="AN743" s="1194"/>
      <c r="AO743" s="1194"/>
      <c r="AP743" s="1194"/>
      <c r="AQ743" s="1194"/>
      <c r="AR743" s="1194"/>
      <c r="AS743" s="1194"/>
      <c r="AT743" s="1194"/>
      <c r="AU743" s="1194"/>
      <c r="AV743" s="1194"/>
      <c r="AW743" s="1194"/>
      <c r="AX743" s="1194"/>
      <c r="AY743" s="1194"/>
      <c r="AZ743" s="1194"/>
      <c r="BA743" s="1194"/>
      <c r="BB743" s="1194"/>
      <c r="BC743" s="1195"/>
      <c r="BD743" s="87"/>
    </row>
    <row r="744" spans="1:64" customHeight="1" ht="12.75">
      <c r="A744" s="238"/>
      <c r="B744" s="238"/>
      <c r="C744" s="243"/>
      <c r="D744" s="243"/>
      <c r="E744" s="243"/>
      <c r="F744" s="243"/>
      <c r="G744" s="243"/>
      <c r="H744" s="1150"/>
      <c r="I744" s="1151"/>
      <c r="J744" s="1151"/>
      <c r="K744" s="1151"/>
      <c r="L744" s="1151"/>
      <c r="M744" s="1151"/>
      <c r="N744" s="1151"/>
      <c r="O744" s="1151"/>
      <c r="P744" s="1151"/>
      <c r="Q744" s="1151"/>
      <c r="R744" s="1151"/>
      <c r="S744" s="1151"/>
      <c r="T744" s="1151"/>
      <c r="U744" s="1151"/>
      <c r="V744" s="1151"/>
      <c r="W744" s="1151"/>
      <c r="X744" s="1151"/>
      <c r="Y744" s="1151"/>
      <c r="Z744" s="1151"/>
      <c r="AA744" s="1151"/>
      <c r="AB744" s="1151"/>
      <c r="AC744" s="1151"/>
      <c r="AD744" s="1151"/>
      <c r="AE744" s="1151"/>
      <c r="AF744" s="1151"/>
      <c r="AG744" s="1152"/>
      <c r="AH744" s="1193"/>
      <c r="AI744" s="1194"/>
      <c r="AJ744" s="1194"/>
      <c r="AK744" s="1194"/>
      <c r="AL744" s="1194"/>
      <c r="AM744" s="1194"/>
      <c r="AN744" s="1194"/>
      <c r="AO744" s="1194"/>
      <c r="AP744" s="1194"/>
      <c r="AQ744" s="1194"/>
      <c r="AR744" s="1194"/>
      <c r="AS744" s="1194"/>
      <c r="AT744" s="1194"/>
      <c r="AU744" s="1194"/>
      <c r="AV744" s="1194"/>
      <c r="AW744" s="1194"/>
      <c r="AX744" s="1194"/>
      <c r="AY744" s="1194"/>
      <c r="AZ744" s="1194"/>
      <c r="BA744" s="1194"/>
      <c r="BB744" s="1194"/>
      <c r="BC744" s="1195"/>
      <c r="BD744" s="87"/>
    </row>
    <row r="745" spans="1:64" customHeight="1" ht="12.75">
      <c r="A745" s="238"/>
      <c r="B745" s="238"/>
      <c r="C745" s="243"/>
      <c r="D745" s="243"/>
      <c r="E745" s="243"/>
      <c r="F745" s="243"/>
      <c r="G745" s="243"/>
      <c r="H745" s="1150"/>
      <c r="I745" s="1151"/>
      <c r="J745" s="1151"/>
      <c r="K745" s="1151"/>
      <c r="L745" s="1151"/>
      <c r="M745" s="1151"/>
      <c r="N745" s="1151"/>
      <c r="O745" s="1151"/>
      <c r="P745" s="1151"/>
      <c r="Q745" s="1151"/>
      <c r="R745" s="1151"/>
      <c r="S745" s="1151"/>
      <c r="T745" s="1151"/>
      <c r="U745" s="1151"/>
      <c r="V745" s="1151"/>
      <c r="W745" s="1151"/>
      <c r="X745" s="1151"/>
      <c r="Y745" s="1151"/>
      <c r="Z745" s="1151"/>
      <c r="AA745" s="1151"/>
      <c r="AB745" s="1151"/>
      <c r="AC745" s="1151"/>
      <c r="AD745" s="1151"/>
      <c r="AE745" s="1151"/>
      <c r="AF745" s="1151"/>
      <c r="AG745" s="1152"/>
      <c r="AH745" s="1193"/>
      <c r="AI745" s="1194"/>
      <c r="AJ745" s="1194"/>
      <c r="AK745" s="1194"/>
      <c r="AL745" s="1194"/>
      <c r="AM745" s="1194"/>
      <c r="AN745" s="1194"/>
      <c r="AO745" s="1194"/>
      <c r="AP745" s="1194"/>
      <c r="AQ745" s="1194"/>
      <c r="AR745" s="1194"/>
      <c r="AS745" s="1194"/>
      <c r="AT745" s="1194"/>
      <c r="AU745" s="1194"/>
      <c r="AV745" s="1194"/>
      <c r="AW745" s="1194"/>
      <c r="AX745" s="1194"/>
      <c r="AY745" s="1194"/>
      <c r="AZ745" s="1194"/>
      <c r="BA745" s="1194"/>
      <c r="BB745" s="1194"/>
      <c r="BC745" s="1195"/>
      <c r="BD745" s="87"/>
    </row>
    <row r="746" spans="1:64" customHeight="1" ht="12.75">
      <c r="A746" s="238"/>
      <c r="B746" s="238"/>
      <c r="C746" s="243"/>
      <c r="D746" s="243"/>
      <c r="E746" s="243"/>
      <c r="F746" s="243"/>
      <c r="G746" s="243"/>
      <c r="H746" s="1150"/>
      <c r="I746" s="1151"/>
      <c r="J746" s="1151"/>
      <c r="K746" s="1151"/>
      <c r="L746" s="1151"/>
      <c r="M746" s="1151"/>
      <c r="N746" s="1151"/>
      <c r="O746" s="1151"/>
      <c r="P746" s="1151"/>
      <c r="Q746" s="1151"/>
      <c r="R746" s="1151"/>
      <c r="S746" s="1151"/>
      <c r="T746" s="1151"/>
      <c r="U746" s="1151"/>
      <c r="V746" s="1151"/>
      <c r="W746" s="1151"/>
      <c r="X746" s="1151"/>
      <c r="Y746" s="1151"/>
      <c r="Z746" s="1151"/>
      <c r="AA746" s="1151"/>
      <c r="AB746" s="1151"/>
      <c r="AC746" s="1151"/>
      <c r="AD746" s="1151"/>
      <c r="AE746" s="1151"/>
      <c r="AF746" s="1151"/>
      <c r="AG746" s="1152"/>
      <c r="AH746" s="1193"/>
      <c r="AI746" s="1194"/>
      <c r="AJ746" s="1194"/>
      <c r="AK746" s="1194"/>
      <c r="AL746" s="1194"/>
      <c r="AM746" s="1194"/>
      <c r="AN746" s="1194"/>
      <c r="AO746" s="1194"/>
      <c r="AP746" s="1194"/>
      <c r="AQ746" s="1194"/>
      <c r="AR746" s="1194"/>
      <c r="AS746" s="1194"/>
      <c r="AT746" s="1194"/>
      <c r="AU746" s="1194"/>
      <c r="AV746" s="1194"/>
      <c r="AW746" s="1194"/>
      <c r="AX746" s="1194"/>
      <c r="AY746" s="1194"/>
      <c r="AZ746" s="1194"/>
      <c r="BA746" s="1194"/>
      <c r="BB746" s="1194"/>
      <c r="BC746" s="1195"/>
      <c r="BD746" s="87"/>
    </row>
    <row r="747" spans="1:64" customHeight="1" ht="13.5">
      <c r="A747" s="238"/>
      <c r="B747" s="238"/>
      <c r="C747" s="243"/>
      <c r="D747" s="243"/>
      <c r="E747" s="243"/>
      <c r="F747" s="243"/>
      <c r="G747" s="243"/>
      <c r="H747" s="1153"/>
      <c r="I747" s="1154"/>
      <c r="J747" s="1154"/>
      <c r="K747" s="1154"/>
      <c r="L747" s="1154"/>
      <c r="M747" s="1154"/>
      <c r="N747" s="1154"/>
      <c r="O747" s="1154"/>
      <c r="P747" s="1154"/>
      <c r="Q747" s="1154"/>
      <c r="R747" s="1154"/>
      <c r="S747" s="1154"/>
      <c r="T747" s="1154"/>
      <c r="U747" s="1154"/>
      <c r="V747" s="1154"/>
      <c r="W747" s="1154"/>
      <c r="X747" s="1154"/>
      <c r="Y747" s="1154"/>
      <c r="Z747" s="1154"/>
      <c r="AA747" s="1154"/>
      <c r="AB747" s="1154"/>
      <c r="AC747" s="1154"/>
      <c r="AD747" s="1154"/>
      <c r="AE747" s="1154"/>
      <c r="AF747" s="1154"/>
      <c r="AG747" s="1155"/>
      <c r="AH747" s="1196"/>
      <c r="AI747" s="1197"/>
      <c r="AJ747" s="1197"/>
      <c r="AK747" s="1197"/>
      <c r="AL747" s="1197"/>
      <c r="AM747" s="1197"/>
      <c r="AN747" s="1197"/>
      <c r="AO747" s="1197"/>
      <c r="AP747" s="1197"/>
      <c r="AQ747" s="1197"/>
      <c r="AR747" s="1197"/>
      <c r="AS747" s="1197"/>
      <c r="AT747" s="1197"/>
      <c r="AU747" s="1197"/>
      <c r="AV747" s="1197"/>
      <c r="AW747" s="1197"/>
      <c r="AX747" s="1197"/>
      <c r="AY747" s="1197"/>
      <c r="AZ747" s="1197"/>
      <c r="BA747" s="1197"/>
      <c r="BB747" s="1197"/>
      <c r="BC747" s="1198"/>
      <c r="BD747" s="87"/>
    </row>
    <row r="748" spans="1:64" customHeight="1" ht="13.5">
      <c r="A748" s="238">
        <f>IF(B748&lt;$C$584,B748,IF(B748=$C$584,B748,0))</f>
        <v>18</v>
      </c>
      <c r="B748" s="238">
        <v>18</v>
      </c>
      <c r="C748" s="243"/>
      <c r="D748" s="243"/>
      <c r="E748" s="243"/>
      <c r="F748" s="243"/>
      <c r="G748" s="243"/>
      <c r="H748" s="1158">
        <f>A748</f>
        <v>18</v>
      </c>
      <c r="I748" s="1160"/>
      <c r="J748" s="1120" t="s">
        <v>2</v>
      </c>
      <c r="K748" s="1121"/>
      <c r="L748" s="1121"/>
      <c r="M748" s="1122"/>
      <c r="N748" s="1144" t="str">
        <f>LOOKUP(H748,$C$1:$C$583,$J$1:$J$612)</f>
        <v>PRODUCE CONVERSIONS (review previous 2 weeks)</v>
      </c>
      <c r="O748" s="1145"/>
      <c r="P748" s="1145"/>
      <c r="Q748" s="1145"/>
      <c r="R748" s="1145"/>
      <c r="S748" s="1145"/>
      <c r="T748" s="1145"/>
      <c r="U748" s="1145"/>
      <c r="V748" s="1145"/>
      <c r="W748" s="1145"/>
      <c r="X748" s="1145"/>
      <c r="Y748" s="1145"/>
      <c r="Z748" s="1145"/>
      <c r="AA748" s="1145"/>
      <c r="AB748" s="1145"/>
      <c r="AC748" s="1145"/>
      <c r="AD748" s="1145"/>
      <c r="AE748" s="1145"/>
      <c r="AF748" s="1145"/>
      <c r="AG748" s="1146"/>
      <c r="AH748" s="1199" t="s">
        <v>86</v>
      </c>
      <c r="AI748" s="1200"/>
      <c r="AJ748" s="1200"/>
      <c r="AK748" s="1200"/>
      <c r="AL748" s="1200"/>
      <c r="AM748" s="1200"/>
      <c r="AN748" s="1201"/>
      <c r="AO748" s="1222" t="s">
        <v>108</v>
      </c>
      <c r="AP748" s="1223"/>
      <c r="AQ748" s="1223"/>
      <c r="AR748" s="1223"/>
      <c r="AS748" s="1223"/>
      <c r="AT748" s="1223"/>
      <c r="AU748" s="1223"/>
      <c r="AV748" s="1223"/>
      <c r="AW748" s="1223"/>
      <c r="AX748" s="1224"/>
      <c r="AY748" s="1205" t="s">
        <v>88</v>
      </c>
      <c r="AZ748" s="1206"/>
      <c r="BA748" s="1206"/>
      <c r="BB748" s="1206"/>
      <c r="BC748" s="1207"/>
      <c r="BD748" s="87"/>
    </row>
    <row r="749" spans="1:64" customHeight="1" ht="13.5">
      <c r="A749" s="238"/>
      <c r="B749" s="238"/>
      <c r="C749" s="243"/>
      <c r="D749" s="243"/>
      <c r="E749" s="243"/>
      <c r="F749" s="243"/>
      <c r="G749" s="243"/>
      <c r="H749" s="1158" t="s">
        <v>3</v>
      </c>
      <c r="I749" s="1159"/>
      <c r="J749" s="1159"/>
      <c r="K749" s="1160"/>
      <c r="L749" s="1161" t="str">
        <f>LOOKUP(H748,$C$2:$C$583,$I$2:$I$583)</f>
        <v>INVENTORY CONTROL</v>
      </c>
      <c r="M749" s="1162"/>
      <c r="N749" s="1162"/>
      <c r="O749" s="1162"/>
      <c r="P749" s="1162"/>
      <c r="Q749" s="1162"/>
      <c r="R749" s="1162"/>
      <c r="S749" s="1162"/>
      <c r="T749" s="1162"/>
      <c r="U749" s="1163"/>
      <c r="V749" s="1158" t="s">
        <v>89</v>
      </c>
      <c r="W749" s="1159"/>
      <c r="X749" s="1159"/>
      <c r="Y749" s="1160"/>
      <c r="Z749" s="1120">
        <f>LOOKUP(H748,$C$2:$C$583,$F$2:$F$583)</f>
        <v>18</v>
      </c>
      <c r="AA749" s="1122"/>
      <c r="AB749" s="1158" t="s">
        <v>90</v>
      </c>
      <c r="AC749" s="1159"/>
      <c r="AD749" s="1159"/>
      <c r="AE749" s="1160"/>
      <c r="AF749" s="1120">
        <f>LOOKUP(H748,$C$2:$C$583,$G$2:$G$583)</f>
        <v>8</v>
      </c>
      <c r="AG749" s="1122"/>
      <c r="AH749" s="1202"/>
      <c r="AI749" s="1203"/>
      <c r="AJ749" s="1203"/>
      <c r="AK749" s="1203"/>
      <c r="AL749" s="1203"/>
      <c r="AM749" s="1203"/>
      <c r="AN749" s="1204"/>
      <c r="AO749" s="1225"/>
      <c r="AP749" s="1226"/>
      <c r="AQ749" s="1226"/>
      <c r="AR749" s="1226"/>
      <c r="AS749" s="1226"/>
      <c r="AT749" s="1226"/>
      <c r="AU749" s="1226"/>
      <c r="AV749" s="1226"/>
      <c r="AW749" s="1226"/>
      <c r="AX749" s="1227"/>
      <c r="AY749" s="1208"/>
      <c r="AZ749" s="1209"/>
      <c r="BA749" s="1209"/>
      <c r="BB749" s="1209"/>
      <c r="BC749" s="1210"/>
      <c r="BD749" s="87"/>
    </row>
    <row r="750" spans="1:64" customHeight="1" ht="12.75">
      <c r="A750" s="238"/>
      <c r="B750" s="238"/>
      <c r="C750" s="243"/>
      <c r="D750" s="243"/>
      <c r="E750" s="243"/>
      <c r="F750" s="243"/>
      <c r="G750" s="243"/>
      <c r="H750" s="1147" t="str">
        <f>LOOKUP(H748,$C$2:$C$583,$K$2:$K$583)</f>
        <v>Missing 3 days in the month of November</v>
      </c>
      <c r="I750" s="1148"/>
      <c r="J750" s="1148"/>
      <c r="K750" s="1148"/>
      <c r="L750" s="1148"/>
      <c r="M750" s="1148"/>
      <c r="N750" s="1148"/>
      <c r="O750" s="1148"/>
      <c r="P750" s="1148"/>
      <c r="Q750" s="1148"/>
      <c r="R750" s="1148"/>
      <c r="S750" s="1148"/>
      <c r="T750" s="1148"/>
      <c r="U750" s="1148"/>
      <c r="V750" s="1148"/>
      <c r="W750" s="1148"/>
      <c r="X750" s="1148"/>
      <c r="Y750" s="1148"/>
      <c r="Z750" s="1148"/>
      <c r="AA750" s="1148"/>
      <c r="AB750" s="1148"/>
      <c r="AC750" s="1148"/>
      <c r="AD750" s="1148"/>
      <c r="AE750" s="1148"/>
      <c r="AF750" s="1148"/>
      <c r="AG750" s="1149"/>
      <c r="AH750" s="1190" t="s">
        <v>109</v>
      </c>
      <c r="AI750" s="1191"/>
      <c r="AJ750" s="1191"/>
      <c r="AK750" s="1191"/>
      <c r="AL750" s="1191"/>
      <c r="AM750" s="1191"/>
      <c r="AN750" s="1191"/>
      <c r="AO750" s="1191"/>
      <c r="AP750" s="1191"/>
      <c r="AQ750" s="1191"/>
      <c r="AR750" s="1191"/>
      <c r="AS750" s="1191"/>
      <c r="AT750" s="1191"/>
      <c r="AU750" s="1191"/>
      <c r="AV750" s="1191"/>
      <c r="AW750" s="1191"/>
      <c r="AX750" s="1191"/>
      <c r="AY750" s="1191"/>
      <c r="AZ750" s="1191"/>
      <c r="BA750" s="1191"/>
      <c r="BB750" s="1191"/>
      <c r="BC750" s="1192"/>
      <c r="BD750" s="87"/>
    </row>
    <row r="751" spans="1:64" customHeight="1" ht="12.75">
      <c r="A751" s="238"/>
      <c r="B751" s="238"/>
      <c r="C751" s="243"/>
      <c r="D751" s="243"/>
      <c r="E751" s="243"/>
      <c r="F751" s="243"/>
      <c r="G751" s="243"/>
      <c r="H751" s="1150"/>
      <c r="I751" s="1151"/>
      <c r="J751" s="1151"/>
      <c r="K751" s="1151"/>
      <c r="L751" s="1151"/>
      <c r="M751" s="1151"/>
      <c r="N751" s="1151"/>
      <c r="O751" s="1151"/>
      <c r="P751" s="1151"/>
      <c r="Q751" s="1151"/>
      <c r="R751" s="1151"/>
      <c r="S751" s="1151"/>
      <c r="T751" s="1151"/>
      <c r="U751" s="1151"/>
      <c r="V751" s="1151"/>
      <c r="W751" s="1151"/>
      <c r="X751" s="1151"/>
      <c r="Y751" s="1151"/>
      <c r="Z751" s="1151"/>
      <c r="AA751" s="1151"/>
      <c r="AB751" s="1151"/>
      <c r="AC751" s="1151"/>
      <c r="AD751" s="1151"/>
      <c r="AE751" s="1151"/>
      <c r="AF751" s="1151"/>
      <c r="AG751" s="1152"/>
      <c r="AH751" s="1193"/>
      <c r="AI751" s="1194"/>
      <c r="AJ751" s="1194"/>
      <c r="AK751" s="1194"/>
      <c r="AL751" s="1194"/>
      <c r="AM751" s="1194"/>
      <c r="AN751" s="1194"/>
      <c r="AO751" s="1194"/>
      <c r="AP751" s="1194"/>
      <c r="AQ751" s="1194"/>
      <c r="AR751" s="1194"/>
      <c r="AS751" s="1194"/>
      <c r="AT751" s="1194"/>
      <c r="AU751" s="1194"/>
      <c r="AV751" s="1194"/>
      <c r="AW751" s="1194"/>
      <c r="AX751" s="1194"/>
      <c r="AY751" s="1194"/>
      <c r="AZ751" s="1194"/>
      <c r="BA751" s="1194"/>
      <c r="BB751" s="1194"/>
      <c r="BC751" s="1195"/>
      <c r="BD751" s="87"/>
    </row>
    <row r="752" spans="1:64" customHeight="1" ht="12.75">
      <c r="A752" s="238"/>
      <c r="B752" s="238"/>
      <c r="C752" s="243"/>
      <c r="D752" s="243"/>
      <c r="E752" s="243"/>
      <c r="F752" s="243"/>
      <c r="G752" s="243"/>
      <c r="H752" s="1150"/>
      <c r="I752" s="1151"/>
      <c r="J752" s="1151"/>
      <c r="K752" s="1151"/>
      <c r="L752" s="1151"/>
      <c r="M752" s="1151"/>
      <c r="N752" s="1151"/>
      <c r="O752" s="1151"/>
      <c r="P752" s="1151"/>
      <c r="Q752" s="1151"/>
      <c r="R752" s="1151"/>
      <c r="S752" s="1151"/>
      <c r="T752" s="1151"/>
      <c r="U752" s="1151"/>
      <c r="V752" s="1151"/>
      <c r="W752" s="1151"/>
      <c r="X752" s="1151"/>
      <c r="Y752" s="1151"/>
      <c r="Z752" s="1151"/>
      <c r="AA752" s="1151"/>
      <c r="AB752" s="1151"/>
      <c r="AC752" s="1151"/>
      <c r="AD752" s="1151"/>
      <c r="AE752" s="1151"/>
      <c r="AF752" s="1151"/>
      <c r="AG752" s="1152"/>
      <c r="AH752" s="1193"/>
      <c r="AI752" s="1194"/>
      <c r="AJ752" s="1194"/>
      <c r="AK752" s="1194"/>
      <c r="AL752" s="1194"/>
      <c r="AM752" s="1194"/>
      <c r="AN752" s="1194"/>
      <c r="AO752" s="1194"/>
      <c r="AP752" s="1194"/>
      <c r="AQ752" s="1194"/>
      <c r="AR752" s="1194"/>
      <c r="AS752" s="1194"/>
      <c r="AT752" s="1194"/>
      <c r="AU752" s="1194"/>
      <c r="AV752" s="1194"/>
      <c r="AW752" s="1194"/>
      <c r="AX752" s="1194"/>
      <c r="AY752" s="1194"/>
      <c r="AZ752" s="1194"/>
      <c r="BA752" s="1194"/>
      <c r="BB752" s="1194"/>
      <c r="BC752" s="1195"/>
      <c r="BD752" s="87"/>
    </row>
    <row r="753" spans="1:64" customHeight="1" ht="12.75">
      <c r="A753" s="238"/>
      <c r="B753" s="238"/>
      <c r="C753" s="243"/>
      <c r="D753" s="243"/>
      <c r="E753" s="243"/>
      <c r="F753" s="243"/>
      <c r="G753" s="243"/>
      <c r="H753" s="1150"/>
      <c r="I753" s="1151"/>
      <c r="J753" s="1151"/>
      <c r="K753" s="1151"/>
      <c r="L753" s="1151"/>
      <c r="M753" s="1151"/>
      <c r="N753" s="1151"/>
      <c r="O753" s="1151"/>
      <c r="P753" s="1151"/>
      <c r="Q753" s="1151"/>
      <c r="R753" s="1151"/>
      <c r="S753" s="1151"/>
      <c r="T753" s="1151"/>
      <c r="U753" s="1151"/>
      <c r="V753" s="1151"/>
      <c r="W753" s="1151"/>
      <c r="X753" s="1151"/>
      <c r="Y753" s="1151"/>
      <c r="Z753" s="1151"/>
      <c r="AA753" s="1151"/>
      <c r="AB753" s="1151"/>
      <c r="AC753" s="1151"/>
      <c r="AD753" s="1151"/>
      <c r="AE753" s="1151"/>
      <c r="AF753" s="1151"/>
      <c r="AG753" s="1152"/>
      <c r="AH753" s="1193"/>
      <c r="AI753" s="1194"/>
      <c r="AJ753" s="1194"/>
      <c r="AK753" s="1194"/>
      <c r="AL753" s="1194"/>
      <c r="AM753" s="1194"/>
      <c r="AN753" s="1194"/>
      <c r="AO753" s="1194"/>
      <c r="AP753" s="1194"/>
      <c r="AQ753" s="1194"/>
      <c r="AR753" s="1194"/>
      <c r="AS753" s="1194"/>
      <c r="AT753" s="1194"/>
      <c r="AU753" s="1194"/>
      <c r="AV753" s="1194"/>
      <c r="AW753" s="1194"/>
      <c r="AX753" s="1194"/>
      <c r="AY753" s="1194"/>
      <c r="AZ753" s="1194"/>
      <c r="BA753" s="1194"/>
      <c r="BB753" s="1194"/>
      <c r="BC753" s="1195"/>
      <c r="BD753" s="87"/>
    </row>
    <row r="754" spans="1:64" customHeight="1" ht="12.75">
      <c r="A754" s="238"/>
      <c r="B754" s="238"/>
      <c r="C754" s="243"/>
      <c r="D754" s="243"/>
      <c r="E754" s="243"/>
      <c r="F754" s="243"/>
      <c r="G754" s="243"/>
      <c r="H754" s="1150"/>
      <c r="I754" s="1151"/>
      <c r="J754" s="1151"/>
      <c r="K754" s="1151"/>
      <c r="L754" s="1151"/>
      <c r="M754" s="1151"/>
      <c r="N754" s="1151"/>
      <c r="O754" s="1151"/>
      <c r="P754" s="1151"/>
      <c r="Q754" s="1151"/>
      <c r="R754" s="1151"/>
      <c r="S754" s="1151"/>
      <c r="T754" s="1151"/>
      <c r="U754" s="1151"/>
      <c r="V754" s="1151"/>
      <c r="W754" s="1151"/>
      <c r="X754" s="1151"/>
      <c r="Y754" s="1151"/>
      <c r="Z754" s="1151"/>
      <c r="AA754" s="1151"/>
      <c r="AB754" s="1151"/>
      <c r="AC754" s="1151"/>
      <c r="AD754" s="1151"/>
      <c r="AE754" s="1151"/>
      <c r="AF754" s="1151"/>
      <c r="AG754" s="1152"/>
      <c r="AH754" s="1193"/>
      <c r="AI754" s="1194"/>
      <c r="AJ754" s="1194"/>
      <c r="AK754" s="1194"/>
      <c r="AL754" s="1194"/>
      <c r="AM754" s="1194"/>
      <c r="AN754" s="1194"/>
      <c r="AO754" s="1194"/>
      <c r="AP754" s="1194"/>
      <c r="AQ754" s="1194"/>
      <c r="AR754" s="1194"/>
      <c r="AS754" s="1194"/>
      <c r="AT754" s="1194"/>
      <c r="AU754" s="1194"/>
      <c r="AV754" s="1194"/>
      <c r="AW754" s="1194"/>
      <c r="AX754" s="1194"/>
      <c r="AY754" s="1194"/>
      <c r="AZ754" s="1194"/>
      <c r="BA754" s="1194"/>
      <c r="BB754" s="1194"/>
      <c r="BC754" s="1195"/>
      <c r="BD754" s="87"/>
    </row>
    <row r="755" spans="1:64" customHeight="1" ht="13.5">
      <c r="A755" s="238"/>
      <c r="B755" s="238"/>
      <c r="C755" s="243"/>
      <c r="D755" s="243"/>
      <c r="E755" s="243"/>
      <c r="F755" s="243"/>
      <c r="G755" s="243"/>
      <c r="H755" s="1153"/>
      <c r="I755" s="1154"/>
      <c r="J755" s="1154"/>
      <c r="K755" s="1154"/>
      <c r="L755" s="1154"/>
      <c r="M755" s="1154"/>
      <c r="N755" s="1154"/>
      <c r="O755" s="1154"/>
      <c r="P755" s="1154"/>
      <c r="Q755" s="1154"/>
      <c r="R755" s="1154"/>
      <c r="S755" s="1154"/>
      <c r="T755" s="1154"/>
      <c r="U755" s="1154"/>
      <c r="V755" s="1154"/>
      <c r="W755" s="1154"/>
      <c r="X755" s="1154"/>
      <c r="Y755" s="1154"/>
      <c r="Z755" s="1154"/>
      <c r="AA755" s="1154"/>
      <c r="AB755" s="1154"/>
      <c r="AC755" s="1154"/>
      <c r="AD755" s="1154"/>
      <c r="AE755" s="1154"/>
      <c r="AF755" s="1154"/>
      <c r="AG755" s="1155"/>
      <c r="AH755" s="1196"/>
      <c r="AI755" s="1197"/>
      <c r="AJ755" s="1197"/>
      <c r="AK755" s="1197"/>
      <c r="AL755" s="1197"/>
      <c r="AM755" s="1197"/>
      <c r="AN755" s="1197"/>
      <c r="AO755" s="1197"/>
      <c r="AP755" s="1197"/>
      <c r="AQ755" s="1197"/>
      <c r="AR755" s="1197"/>
      <c r="AS755" s="1197"/>
      <c r="AT755" s="1197"/>
      <c r="AU755" s="1197"/>
      <c r="AV755" s="1197"/>
      <c r="AW755" s="1197"/>
      <c r="AX755" s="1197"/>
      <c r="AY755" s="1197"/>
      <c r="AZ755" s="1197"/>
      <c r="BA755" s="1197"/>
      <c r="BB755" s="1197"/>
      <c r="BC755" s="1198"/>
      <c r="BD755" s="87"/>
    </row>
    <row r="756" spans="1:64" customHeight="1" ht="13.5">
      <c r="A756" s="238">
        <f>IF(B756&lt;$C$584,B756,IF(B756=$C$584,B756,0))</f>
        <v>19</v>
      </c>
      <c r="B756" s="238">
        <v>19</v>
      </c>
      <c r="C756" s="243"/>
      <c r="D756" s="243"/>
      <c r="E756" s="243"/>
      <c r="F756" s="243"/>
      <c r="G756" s="243"/>
      <c r="H756" s="1158">
        <f>A756</f>
        <v>19</v>
      </c>
      <c r="I756" s="1160"/>
      <c r="J756" s="1120" t="s">
        <v>2</v>
      </c>
      <c r="K756" s="1121"/>
      <c r="L756" s="1121"/>
      <c r="M756" s="1122"/>
      <c r="N756" s="1144" t="str">
        <f>LOOKUP(H756,$C$1:$C$583,$J$1:$J$612)</f>
        <v>BLOCK TAGGING (any 3 missing or incomplete is a finding)</v>
      </c>
      <c r="O756" s="1145"/>
      <c r="P756" s="1145"/>
      <c r="Q756" s="1145"/>
      <c r="R756" s="1145"/>
      <c r="S756" s="1145"/>
      <c r="T756" s="1145"/>
      <c r="U756" s="1145"/>
      <c r="V756" s="1145"/>
      <c r="W756" s="1145"/>
      <c r="X756" s="1145"/>
      <c r="Y756" s="1145"/>
      <c r="Z756" s="1145"/>
      <c r="AA756" s="1145"/>
      <c r="AB756" s="1145"/>
      <c r="AC756" s="1145"/>
      <c r="AD756" s="1145"/>
      <c r="AE756" s="1145"/>
      <c r="AF756" s="1145"/>
      <c r="AG756" s="1146"/>
      <c r="AH756" s="1199" t="s">
        <v>86</v>
      </c>
      <c r="AI756" s="1200"/>
      <c r="AJ756" s="1200"/>
      <c r="AK756" s="1200"/>
      <c r="AL756" s="1200"/>
      <c r="AM756" s="1200"/>
      <c r="AN756" s="1201"/>
      <c r="AO756" s="1222" t="s">
        <v>101</v>
      </c>
      <c r="AP756" s="1223"/>
      <c r="AQ756" s="1223"/>
      <c r="AR756" s="1223"/>
      <c r="AS756" s="1223"/>
      <c r="AT756" s="1223"/>
      <c r="AU756" s="1223"/>
      <c r="AV756" s="1223"/>
      <c r="AW756" s="1223"/>
      <c r="AX756" s="1224"/>
      <c r="AY756" s="1205" t="s">
        <v>88</v>
      </c>
      <c r="AZ756" s="1206"/>
      <c r="BA756" s="1206"/>
      <c r="BB756" s="1206"/>
      <c r="BC756" s="1207"/>
      <c r="BD756" s="87"/>
    </row>
    <row r="757" spans="1:64" customHeight="1" ht="13.5">
      <c r="A757" s="238"/>
      <c r="B757" s="238"/>
      <c r="C757" s="243"/>
      <c r="D757" s="243"/>
      <c r="E757" s="243"/>
      <c r="F757" s="243"/>
      <c r="G757" s="243"/>
      <c r="H757" s="1158" t="s">
        <v>3</v>
      </c>
      <c r="I757" s="1159"/>
      <c r="J757" s="1159"/>
      <c r="K757" s="1160"/>
      <c r="L757" s="1161" t="str">
        <f>LOOKUP(H756,$C$2:$C$583,$I$2:$I$583)</f>
        <v>MEAT AND PROVISIONS</v>
      </c>
      <c r="M757" s="1162"/>
      <c r="N757" s="1162"/>
      <c r="O757" s="1162"/>
      <c r="P757" s="1162"/>
      <c r="Q757" s="1162"/>
      <c r="R757" s="1162"/>
      <c r="S757" s="1162"/>
      <c r="T757" s="1162"/>
      <c r="U757" s="1163"/>
      <c r="V757" s="1158" t="s">
        <v>89</v>
      </c>
      <c r="W757" s="1159"/>
      <c r="X757" s="1159"/>
      <c r="Y757" s="1160"/>
      <c r="Z757" s="1120">
        <f>LOOKUP(H756,$C$2:$C$583,$F$2:$F$583)</f>
        <v>19</v>
      </c>
      <c r="AA757" s="1122"/>
      <c r="AB757" s="1158" t="s">
        <v>90</v>
      </c>
      <c r="AC757" s="1159"/>
      <c r="AD757" s="1159"/>
      <c r="AE757" s="1160"/>
      <c r="AF757" s="1120">
        <f>LOOKUP(H756,$C$2:$C$583,$G$2:$G$583)</f>
        <v>25</v>
      </c>
      <c r="AG757" s="1122"/>
      <c r="AH757" s="1202"/>
      <c r="AI757" s="1203"/>
      <c r="AJ757" s="1203"/>
      <c r="AK757" s="1203"/>
      <c r="AL757" s="1203"/>
      <c r="AM757" s="1203"/>
      <c r="AN757" s="1204"/>
      <c r="AO757" s="1225"/>
      <c r="AP757" s="1226"/>
      <c r="AQ757" s="1226"/>
      <c r="AR757" s="1226"/>
      <c r="AS757" s="1226"/>
      <c r="AT757" s="1226"/>
      <c r="AU757" s="1226"/>
      <c r="AV757" s="1226"/>
      <c r="AW757" s="1226"/>
      <c r="AX757" s="1227"/>
      <c r="AY757" s="1208"/>
      <c r="AZ757" s="1209"/>
      <c r="BA757" s="1209"/>
      <c r="BB757" s="1209"/>
      <c r="BC757" s="1210"/>
      <c r="BD757" s="87"/>
    </row>
    <row r="758" spans="1:64" customHeight="1" ht="12.75">
      <c r="A758" s="238"/>
      <c r="B758" s="238"/>
      <c r="C758" s="243"/>
      <c r="D758" s="243"/>
      <c r="E758" s="243"/>
      <c r="F758" s="243"/>
      <c r="G758" s="243"/>
      <c r="H758" s="1147" t="str">
        <f>LOOKUP(H756,$C$2:$C$583,$K$2:$K$583)</f>
        <v>Some block tags missing and other not filled up correcly.Missing information</v>
      </c>
      <c r="I758" s="1148"/>
      <c r="J758" s="1148"/>
      <c r="K758" s="1148"/>
      <c r="L758" s="1148"/>
      <c r="M758" s="1148"/>
      <c r="N758" s="1148"/>
      <c r="O758" s="1148"/>
      <c r="P758" s="1148"/>
      <c r="Q758" s="1148"/>
      <c r="R758" s="1148"/>
      <c r="S758" s="1148"/>
      <c r="T758" s="1148"/>
      <c r="U758" s="1148"/>
      <c r="V758" s="1148"/>
      <c r="W758" s="1148"/>
      <c r="X758" s="1148"/>
      <c r="Y758" s="1148"/>
      <c r="Z758" s="1148"/>
      <c r="AA758" s="1148"/>
      <c r="AB758" s="1148"/>
      <c r="AC758" s="1148"/>
      <c r="AD758" s="1148"/>
      <c r="AE758" s="1148"/>
      <c r="AF758" s="1148"/>
      <c r="AG758" s="1149"/>
      <c r="AH758" s="1190" t="s">
        <v>107</v>
      </c>
      <c r="AI758" s="1191"/>
      <c r="AJ758" s="1191"/>
      <c r="AK758" s="1191"/>
      <c r="AL758" s="1191"/>
      <c r="AM758" s="1191"/>
      <c r="AN758" s="1191"/>
      <c r="AO758" s="1191"/>
      <c r="AP758" s="1191"/>
      <c r="AQ758" s="1191"/>
      <c r="AR758" s="1191"/>
      <c r="AS758" s="1191"/>
      <c r="AT758" s="1191"/>
      <c r="AU758" s="1191"/>
      <c r="AV758" s="1191"/>
      <c r="AW758" s="1191"/>
      <c r="AX758" s="1191"/>
      <c r="AY758" s="1191"/>
      <c r="AZ758" s="1191"/>
      <c r="BA758" s="1191"/>
      <c r="BB758" s="1191"/>
      <c r="BC758" s="1192"/>
      <c r="BD758" s="87"/>
    </row>
    <row r="759" spans="1:64" customHeight="1" ht="12.75">
      <c r="A759" s="238"/>
      <c r="B759" s="238"/>
      <c r="C759" s="243"/>
      <c r="D759" s="243"/>
      <c r="E759" s="243"/>
      <c r="F759" s="243"/>
      <c r="G759" s="243"/>
      <c r="H759" s="1150"/>
      <c r="I759" s="1151"/>
      <c r="J759" s="1151"/>
      <c r="K759" s="1151"/>
      <c r="L759" s="1151"/>
      <c r="M759" s="1151"/>
      <c r="N759" s="1151"/>
      <c r="O759" s="1151"/>
      <c r="P759" s="1151"/>
      <c r="Q759" s="1151"/>
      <c r="R759" s="1151"/>
      <c r="S759" s="1151"/>
      <c r="T759" s="1151"/>
      <c r="U759" s="1151"/>
      <c r="V759" s="1151"/>
      <c r="W759" s="1151"/>
      <c r="X759" s="1151"/>
      <c r="Y759" s="1151"/>
      <c r="Z759" s="1151"/>
      <c r="AA759" s="1151"/>
      <c r="AB759" s="1151"/>
      <c r="AC759" s="1151"/>
      <c r="AD759" s="1151"/>
      <c r="AE759" s="1151"/>
      <c r="AF759" s="1151"/>
      <c r="AG759" s="1152"/>
      <c r="AH759" s="1193"/>
      <c r="AI759" s="1194"/>
      <c r="AJ759" s="1194"/>
      <c r="AK759" s="1194"/>
      <c r="AL759" s="1194"/>
      <c r="AM759" s="1194"/>
      <c r="AN759" s="1194"/>
      <c r="AO759" s="1194"/>
      <c r="AP759" s="1194"/>
      <c r="AQ759" s="1194"/>
      <c r="AR759" s="1194"/>
      <c r="AS759" s="1194"/>
      <c r="AT759" s="1194"/>
      <c r="AU759" s="1194"/>
      <c r="AV759" s="1194"/>
      <c r="AW759" s="1194"/>
      <c r="AX759" s="1194"/>
      <c r="AY759" s="1194"/>
      <c r="AZ759" s="1194"/>
      <c r="BA759" s="1194"/>
      <c r="BB759" s="1194"/>
      <c r="BC759" s="1195"/>
      <c r="BD759" s="87"/>
    </row>
    <row r="760" spans="1:64" customHeight="1" ht="12.75">
      <c r="A760" s="238"/>
      <c r="B760" s="238"/>
      <c r="C760" s="243"/>
      <c r="D760" s="243"/>
      <c r="E760" s="243"/>
      <c r="F760" s="243"/>
      <c r="G760" s="243"/>
      <c r="H760" s="1150"/>
      <c r="I760" s="1151"/>
      <c r="J760" s="1151"/>
      <c r="K760" s="1151"/>
      <c r="L760" s="1151"/>
      <c r="M760" s="1151"/>
      <c r="N760" s="1151"/>
      <c r="O760" s="1151"/>
      <c r="P760" s="1151"/>
      <c r="Q760" s="1151"/>
      <c r="R760" s="1151"/>
      <c r="S760" s="1151"/>
      <c r="T760" s="1151"/>
      <c r="U760" s="1151"/>
      <c r="V760" s="1151"/>
      <c r="W760" s="1151"/>
      <c r="X760" s="1151"/>
      <c r="Y760" s="1151"/>
      <c r="Z760" s="1151"/>
      <c r="AA760" s="1151"/>
      <c r="AB760" s="1151"/>
      <c r="AC760" s="1151"/>
      <c r="AD760" s="1151"/>
      <c r="AE760" s="1151"/>
      <c r="AF760" s="1151"/>
      <c r="AG760" s="1152"/>
      <c r="AH760" s="1193"/>
      <c r="AI760" s="1194"/>
      <c r="AJ760" s="1194"/>
      <c r="AK760" s="1194"/>
      <c r="AL760" s="1194"/>
      <c r="AM760" s="1194"/>
      <c r="AN760" s="1194"/>
      <c r="AO760" s="1194"/>
      <c r="AP760" s="1194"/>
      <c r="AQ760" s="1194"/>
      <c r="AR760" s="1194"/>
      <c r="AS760" s="1194"/>
      <c r="AT760" s="1194"/>
      <c r="AU760" s="1194"/>
      <c r="AV760" s="1194"/>
      <c r="AW760" s="1194"/>
      <c r="AX760" s="1194"/>
      <c r="AY760" s="1194"/>
      <c r="AZ760" s="1194"/>
      <c r="BA760" s="1194"/>
      <c r="BB760" s="1194"/>
      <c r="BC760" s="1195"/>
      <c r="BD760" s="87"/>
    </row>
    <row r="761" spans="1:64" customHeight="1" ht="12.75">
      <c r="A761" s="238"/>
      <c r="B761" s="238"/>
      <c r="C761" s="243"/>
      <c r="D761" s="243"/>
      <c r="E761" s="243"/>
      <c r="F761" s="243"/>
      <c r="G761" s="243"/>
      <c r="H761" s="1150"/>
      <c r="I761" s="1151"/>
      <c r="J761" s="1151"/>
      <c r="K761" s="1151"/>
      <c r="L761" s="1151"/>
      <c r="M761" s="1151"/>
      <c r="N761" s="1151"/>
      <c r="O761" s="1151"/>
      <c r="P761" s="1151"/>
      <c r="Q761" s="1151"/>
      <c r="R761" s="1151"/>
      <c r="S761" s="1151"/>
      <c r="T761" s="1151"/>
      <c r="U761" s="1151"/>
      <c r="V761" s="1151"/>
      <c r="W761" s="1151"/>
      <c r="X761" s="1151"/>
      <c r="Y761" s="1151"/>
      <c r="Z761" s="1151"/>
      <c r="AA761" s="1151"/>
      <c r="AB761" s="1151"/>
      <c r="AC761" s="1151"/>
      <c r="AD761" s="1151"/>
      <c r="AE761" s="1151"/>
      <c r="AF761" s="1151"/>
      <c r="AG761" s="1152"/>
      <c r="AH761" s="1193"/>
      <c r="AI761" s="1194"/>
      <c r="AJ761" s="1194"/>
      <c r="AK761" s="1194"/>
      <c r="AL761" s="1194"/>
      <c r="AM761" s="1194"/>
      <c r="AN761" s="1194"/>
      <c r="AO761" s="1194"/>
      <c r="AP761" s="1194"/>
      <c r="AQ761" s="1194"/>
      <c r="AR761" s="1194"/>
      <c r="AS761" s="1194"/>
      <c r="AT761" s="1194"/>
      <c r="AU761" s="1194"/>
      <c r="AV761" s="1194"/>
      <c r="AW761" s="1194"/>
      <c r="AX761" s="1194"/>
      <c r="AY761" s="1194"/>
      <c r="AZ761" s="1194"/>
      <c r="BA761" s="1194"/>
      <c r="BB761" s="1194"/>
      <c r="BC761" s="1195"/>
      <c r="BD761" s="87"/>
    </row>
    <row r="762" spans="1:64" customHeight="1" ht="12.75">
      <c r="A762" s="238"/>
      <c r="B762" s="238"/>
      <c r="C762" s="243"/>
      <c r="D762" s="243"/>
      <c r="E762" s="243"/>
      <c r="F762" s="243"/>
      <c r="G762" s="243"/>
      <c r="H762" s="1150"/>
      <c r="I762" s="1151"/>
      <c r="J762" s="1151"/>
      <c r="K762" s="1151"/>
      <c r="L762" s="1151"/>
      <c r="M762" s="1151"/>
      <c r="N762" s="1151"/>
      <c r="O762" s="1151"/>
      <c r="P762" s="1151"/>
      <c r="Q762" s="1151"/>
      <c r="R762" s="1151"/>
      <c r="S762" s="1151"/>
      <c r="T762" s="1151"/>
      <c r="U762" s="1151"/>
      <c r="V762" s="1151"/>
      <c r="W762" s="1151"/>
      <c r="X762" s="1151"/>
      <c r="Y762" s="1151"/>
      <c r="Z762" s="1151"/>
      <c r="AA762" s="1151"/>
      <c r="AB762" s="1151"/>
      <c r="AC762" s="1151"/>
      <c r="AD762" s="1151"/>
      <c r="AE762" s="1151"/>
      <c r="AF762" s="1151"/>
      <c r="AG762" s="1152"/>
      <c r="AH762" s="1193"/>
      <c r="AI762" s="1194"/>
      <c r="AJ762" s="1194"/>
      <c r="AK762" s="1194"/>
      <c r="AL762" s="1194"/>
      <c r="AM762" s="1194"/>
      <c r="AN762" s="1194"/>
      <c r="AO762" s="1194"/>
      <c r="AP762" s="1194"/>
      <c r="AQ762" s="1194"/>
      <c r="AR762" s="1194"/>
      <c r="AS762" s="1194"/>
      <c r="AT762" s="1194"/>
      <c r="AU762" s="1194"/>
      <c r="AV762" s="1194"/>
      <c r="AW762" s="1194"/>
      <c r="AX762" s="1194"/>
      <c r="AY762" s="1194"/>
      <c r="AZ762" s="1194"/>
      <c r="BA762" s="1194"/>
      <c r="BB762" s="1194"/>
      <c r="BC762" s="1195"/>
      <c r="BD762" s="87"/>
    </row>
    <row r="763" spans="1:64" customHeight="1" ht="13.5">
      <c r="A763" s="238"/>
      <c r="B763" s="238"/>
      <c r="C763" s="243"/>
      <c r="D763" s="243"/>
      <c r="E763" s="243"/>
      <c r="F763" s="243"/>
      <c r="G763" s="243"/>
      <c r="H763" s="1153"/>
      <c r="I763" s="1154"/>
      <c r="J763" s="1154"/>
      <c r="K763" s="1154"/>
      <c r="L763" s="1154"/>
      <c r="M763" s="1154"/>
      <c r="N763" s="1154"/>
      <c r="O763" s="1154"/>
      <c r="P763" s="1154"/>
      <c r="Q763" s="1154"/>
      <c r="R763" s="1154"/>
      <c r="S763" s="1154"/>
      <c r="T763" s="1154"/>
      <c r="U763" s="1154"/>
      <c r="V763" s="1154"/>
      <c r="W763" s="1154"/>
      <c r="X763" s="1154"/>
      <c r="Y763" s="1154"/>
      <c r="Z763" s="1154"/>
      <c r="AA763" s="1154"/>
      <c r="AB763" s="1154"/>
      <c r="AC763" s="1154"/>
      <c r="AD763" s="1154"/>
      <c r="AE763" s="1154"/>
      <c r="AF763" s="1154"/>
      <c r="AG763" s="1155"/>
      <c r="AH763" s="1196"/>
      <c r="AI763" s="1197"/>
      <c r="AJ763" s="1197"/>
      <c r="AK763" s="1197"/>
      <c r="AL763" s="1197"/>
      <c r="AM763" s="1197"/>
      <c r="AN763" s="1197"/>
      <c r="AO763" s="1197"/>
      <c r="AP763" s="1197"/>
      <c r="AQ763" s="1197"/>
      <c r="AR763" s="1197"/>
      <c r="AS763" s="1197"/>
      <c r="AT763" s="1197"/>
      <c r="AU763" s="1197"/>
      <c r="AV763" s="1197"/>
      <c r="AW763" s="1197"/>
      <c r="AX763" s="1197"/>
      <c r="AY763" s="1197"/>
      <c r="AZ763" s="1197"/>
      <c r="BA763" s="1197"/>
      <c r="BB763" s="1197"/>
      <c r="BC763" s="1198"/>
      <c r="BD763" s="87"/>
    </row>
    <row r="764" spans="1:64" customHeight="1" ht="13.5">
      <c r="A764" s="238">
        <f>IF(B764&lt;$C$584,B764,IF(B764=$C$584,B764,0))</f>
        <v>20</v>
      </c>
      <c r="B764" s="238">
        <v>20</v>
      </c>
      <c r="C764" s="243"/>
      <c r="D764" s="243"/>
      <c r="E764" s="243"/>
      <c r="F764" s="243"/>
      <c r="G764" s="243"/>
      <c r="H764" s="1158">
        <f>A764</f>
        <v>20</v>
      </c>
      <c r="I764" s="1160"/>
      <c r="J764" s="1120" t="s">
        <v>2</v>
      </c>
      <c r="K764" s="1121"/>
      <c r="L764" s="1121"/>
      <c r="M764" s="1122"/>
      <c r="N764" s="1144" t="str">
        <f>LOOKUP(H764,$C$1:$C$583,$J$1:$J$612)</f>
        <v>CYCLE COUNTS CHICKEN (review 2 weeks fresh, 1 month frozen)</v>
      </c>
      <c r="O764" s="1145"/>
      <c r="P764" s="1145"/>
      <c r="Q764" s="1145"/>
      <c r="R764" s="1145"/>
      <c r="S764" s="1145"/>
      <c r="T764" s="1145"/>
      <c r="U764" s="1145"/>
      <c r="V764" s="1145"/>
      <c r="W764" s="1145"/>
      <c r="X764" s="1145"/>
      <c r="Y764" s="1145"/>
      <c r="Z764" s="1145"/>
      <c r="AA764" s="1145"/>
      <c r="AB764" s="1145"/>
      <c r="AC764" s="1145"/>
      <c r="AD764" s="1145"/>
      <c r="AE764" s="1145"/>
      <c r="AF764" s="1145"/>
      <c r="AG764" s="1146"/>
      <c r="AH764" s="1199" t="s">
        <v>86</v>
      </c>
      <c r="AI764" s="1200"/>
      <c r="AJ764" s="1200"/>
      <c r="AK764" s="1200"/>
      <c r="AL764" s="1200"/>
      <c r="AM764" s="1200"/>
      <c r="AN764" s="1201"/>
      <c r="AO764" s="1222" t="s">
        <v>110</v>
      </c>
      <c r="AP764" s="1223"/>
      <c r="AQ764" s="1223"/>
      <c r="AR764" s="1223"/>
      <c r="AS764" s="1223"/>
      <c r="AT764" s="1223"/>
      <c r="AU764" s="1223"/>
      <c r="AV764" s="1223"/>
      <c r="AW764" s="1223"/>
      <c r="AX764" s="1224"/>
      <c r="AY764" s="1205" t="s">
        <v>88</v>
      </c>
      <c r="AZ764" s="1206"/>
      <c r="BA764" s="1206"/>
      <c r="BB764" s="1206"/>
      <c r="BC764" s="1207"/>
      <c r="BD764" s="87"/>
    </row>
    <row r="765" spans="1:64" customHeight="1" ht="13.5">
      <c r="A765" s="238"/>
      <c r="B765" s="238"/>
      <c r="C765" s="243"/>
      <c r="D765" s="243"/>
      <c r="E765" s="243"/>
      <c r="F765" s="243"/>
      <c r="G765" s="243"/>
      <c r="H765" s="1158" t="s">
        <v>3</v>
      </c>
      <c r="I765" s="1159"/>
      <c r="J765" s="1159"/>
      <c r="K765" s="1160"/>
      <c r="L765" s="1161" t="str">
        <f>LOOKUP(H764,$C$2:$C$583,$I$2:$I$583)</f>
        <v>MEAT AND PROVISIONS</v>
      </c>
      <c r="M765" s="1162"/>
      <c r="N765" s="1162"/>
      <c r="O765" s="1162"/>
      <c r="P765" s="1162"/>
      <c r="Q765" s="1162"/>
      <c r="R765" s="1162"/>
      <c r="S765" s="1162"/>
      <c r="T765" s="1162"/>
      <c r="U765" s="1163"/>
      <c r="V765" s="1158" t="s">
        <v>89</v>
      </c>
      <c r="W765" s="1159"/>
      <c r="X765" s="1159"/>
      <c r="Y765" s="1160"/>
      <c r="Z765" s="1120">
        <f>LOOKUP(H764,$C$2:$C$583,$F$2:$F$583)</f>
        <v>45</v>
      </c>
      <c r="AA765" s="1122"/>
      <c r="AB765" s="1158" t="s">
        <v>90</v>
      </c>
      <c r="AC765" s="1159"/>
      <c r="AD765" s="1159"/>
      <c r="AE765" s="1160"/>
      <c r="AF765" s="1120">
        <f>LOOKUP(H764,$C$2:$C$583,$G$2:$G$583)</f>
        <v>15</v>
      </c>
      <c r="AG765" s="1122"/>
      <c r="AH765" s="1202"/>
      <c r="AI765" s="1203"/>
      <c r="AJ765" s="1203"/>
      <c r="AK765" s="1203"/>
      <c r="AL765" s="1203"/>
      <c r="AM765" s="1203"/>
      <c r="AN765" s="1204"/>
      <c r="AO765" s="1225"/>
      <c r="AP765" s="1226"/>
      <c r="AQ765" s="1226"/>
      <c r="AR765" s="1226"/>
      <c r="AS765" s="1226"/>
      <c r="AT765" s="1226"/>
      <c r="AU765" s="1226"/>
      <c r="AV765" s="1226"/>
      <c r="AW765" s="1226"/>
      <c r="AX765" s="1227"/>
      <c r="AY765" s="1208"/>
      <c r="AZ765" s="1209"/>
      <c r="BA765" s="1209"/>
      <c r="BB765" s="1209"/>
      <c r="BC765" s="1210"/>
      <c r="BD765" s="87"/>
    </row>
    <row r="766" spans="1:64" customHeight="1" ht="12.75">
      <c r="A766" s="238"/>
      <c r="B766" s="238"/>
      <c r="C766" s="243"/>
      <c r="D766" s="243"/>
      <c r="E766" s="243"/>
      <c r="F766" s="243"/>
      <c r="G766" s="243"/>
      <c r="H766" s="1147" t="str">
        <f>LOOKUP(H764,$C$2:$C$583,$K$2:$K$583)</f>
        <v>Cycle count on chicken not always being done twice a week. Consistancy is needed</v>
      </c>
      <c r="I766" s="1148"/>
      <c r="J766" s="1148"/>
      <c r="K766" s="1148"/>
      <c r="L766" s="1148"/>
      <c r="M766" s="1148"/>
      <c r="N766" s="1148"/>
      <c r="O766" s="1148"/>
      <c r="P766" s="1148"/>
      <c r="Q766" s="1148"/>
      <c r="R766" s="1148"/>
      <c r="S766" s="1148"/>
      <c r="T766" s="1148"/>
      <c r="U766" s="1148"/>
      <c r="V766" s="1148"/>
      <c r="W766" s="1148"/>
      <c r="X766" s="1148"/>
      <c r="Y766" s="1148"/>
      <c r="Z766" s="1148"/>
      <c r="AA766" s="1148"/>
      <c r="AB766" s="1148"/>
      <c r="AC766" s="1148"/>
      <c r="AD766" s="1148"/>
      <c r="AE766" s="1148"/>
      <c r="AF766" s="1148"/>
      <c r="AG766" s="1149"/>
      <c r="AH766" s="1190" t="s">
        <v>94</v>
      </c>
      <c r="AI766" s="1191"/>
      <c r="AJ766" s="1191"/>
      <c r="AK766" s="1191"/>
      <c r="AL766" s="1191"/>
      <c r="AM766" s="1191"/>
      <c r="AN766" s="1191"/>
      <c r="AO766" s="1191"/>
      <c r="AP766" s="1191"/>
      <c r="AQ766" s="1191"/>
      <c r="AR766" s="1191"/>
      <c r="AS766" s="1191"/>
      <c r="AT766" s="1191"/>
      <c r="AU766" s="1191"/>
      <c r="AV766" s="1191"/>
      <c r="AW766" s="1191"/>
      <c r="AX766" s="1191"/>
      <c r="AY766" s="1191"/>
      <c r="AZ766" s="1191"/>
      <c r="BA766" s="1191"/>
      <c r="BB766" s="1191"/>
      <c r="BC766" s="1192"/>
      <c r="BD766" s="87"/>
    </row>
    <row r="767" spans="1:64" customHeight="1" ht="12.75">
      <c r="A767" s="238"/>
      <c r="B767" s="238"/>
      <c r="C767" s="243"/>
      <c r="D767" s="243"/>
      <c r="E767" s="243"/>
      <c r="F767" s="243"/>
      <c r="G767" s="243"/>
      <c r="H767" s="1150"/>
      <c r="I767" s="1151"/>
      <c r="J767" s="1151"/>
      <c r="K767" s="1151"/>
      <c r="L767" s="1151"/>
      <c r="M767" s="1151"/>
      <c r="N767" s="1151"/>
      <c r="O767" s="1151"/>
      <c r="P767" s="1151"/>
      <c r="Q767" s="1151"/>
      <c r="R767" s="1151"/>
      <c r="S767" s="1151"/>
      <c r="T767" s="1151"/>
      <c r="U767" s="1151"/>
      <c r="V767" s="1151"/>
      <c r="W767" s="1151"/>
      <c r="X767" s="1151"/>
      <c r="Y767" s="1151"/>
      <c r="Z767" s="1151"/>
      <c r="AA767" s="1151"/>
      <c r="AB767" s="1151"/>
      <c r="AC767" s="1151"/>
      <c r="AD767" s="1151"/>
      <c r="AE767" s="1151"/>
      <c r="AF767" s="1151"/>
      <c r="AG767" s="1152"/>
      <c r="AH767" s="1193"/>
      <c r="AI767" s="1194"/>
      <c r="AJ767" s="1194"/>
      <c r="AK767" s="1194"/>
      <c r="AL767" s="1194"/>
      <c r="AM767" s="1194"/>
      <c r="AN767" s="1194"/>
      <c r="AO767" s="1194"/>
      <c r="AP767" s="1194"/>
      <c r="AQ767" s="1194"/>
      <c r="AR767" s="1194"/>
      <c r="AS767" s="1194"/>
      <c r="AT767" s="1194"/>
      <c r="AU767" s="1194"/>
      <c r="AV767" s="1194"/>
      <c r="AW767" s="1194"/>
      <c r="AX767" s="1194"/>
      <c r="AY767" s="1194"/>
      <c r="AZ767" s="1194"/>
      <c r="BA767" s="1194"/>
      <c r="BB767" s="1194"/>
      <c r="BC767" s="1195"/>
      <c r="BD767" s="87"/>
    </row>
    <row r="768" spans="1:64" customHeight="1" ht="12.75">
      <c r="A768" s="238"/>
      <c r="B768" s="238"/>
      <c r="C768" s="243"/>
      <c r="D768" s="243"/>
      <c r="E768" s="243"/>
      <c r="F768" s="243"/>
      <c r="G768" s="243"/>
      <c r="H768" s="1150"/>
      <c r="I768" s="1151"/>
      <c r="J768" s="1151"/>
      <c r="K768" s="1151"/>
      <c r="L768" s="1151"/>
      <c r="M768" s="1151"/>
      <c r="N768" s="1151"/>
      <c r="O768" s="1151"/>
      <c r="P768" s="1151"/>
      <c r="Q768" s="1151"/>
      <c r="R768" s="1151"/>
      <c r="S768" s="1151"/>
      <c r="T768" s="1151"/>
      <c r="U768" s="1151"/>
      <c r="V768" s="1151"/>
      <c r="W768" s="1151"/>
      <c r="X768" s="1151"/>
      <c r="Y768" s="1151"/>
      <c r="Z768" s="1151"/>
      <c r="AA768" s="1151"/>
      <c r="AB768" s="1151"/>
      <c r="AC768" s="1151"/>
      <c r="AD768" s="1151"/>
      <c r="AE768" s="1151"/>
      <c r="AF768" s="1151"/>
      <c r="AG768" s="1152"/>
      <c r="AH768" s="1193"/>
      <c r="AI768" s="1194"/>
      <c r="AJ768" s="1194"/>
      <c r="AK768" s="1194"/>
      <c r="AL768" s="1194"/>
      <c r="AM768" s="1194"/>
      <c r="AN768" s="1194"/>
      <c r="AO768" s="1194"/>
      <c r="AP768" s="1194"/>
      <c r="AQ768" s="1194"/>
      <c r="AR768" s="1194"/>
      <c r="AS768" s="1194"/>
      <c r="AT768" s="1194"/>
      <c r="AU768" s="1194"/>
      <c r="AV768" s="1194"/>
      <c r="AW768" s="1194"/>
      <c r="AX768" s="1194"/>
      <c r="AY768" s="1194"/>
      <c r="AZ768" s="1194"/>
      <c r="BA768" s="1194"/>
      <c r="BB768" s="1194"/>
      <c r="BC768" s="1195"/>
      <c r="BD768" s="87"/>
    </row>
    <row r="769" spans="1:64" customHeight="1" ht="12.75">
      <c r="A769" s="238"/>
      <c r="B769" s="238"/>
      <c r="C769" s="243"/>
      <c r="D769" s="243"/>
      <c r="E769" s="243"/>
      <c r="F769" s="243"/>
      <c r="G769" s="243"/>
      <c r="H769" s="1150"/>
      <c r="I769" s="1151"/>
      <c r="J769" s="1151"/>
      <c r="K769" s="1151"/>
      <c r="L769" s="1151"/>
      <c r="M769" s="1151"/>
      <c r="N769" s="1151"/>
      <c r="O769" s="1151"/>
      <c r="P769" s="1151"/>
      <c r="Q769" s="1151"/>
      <c r="R769" s="1151"/>
      <c r="S769" s="1151"/>
      <c r="T769" s="1151"/>
      <c r="U769" s="1151"/>
      <c r="V769" s="1151"/>
      <c r="W769" s="1151"/>
      <c r="X769" s="1151"/>
      <c r="Y769" s="1151"/>
      <c r="Z769" s="1151"/>
      <c r="AA769" s="1151"/>
      <c r="AB769" s="1151"/>
      <c r="AC769" s="1151"/>
      <c r="AD769" s="1151"/>
      <c r="AE769" s="1151"/>
      <c r="AF769" s="1151"/>
      <c r="AG769" s="1152"/>
      <c r="AH769" s="1193"/>
      <c r="AI769" s="1194"/>
      <c r="AJ769" s="1194"/>
      <c r="AK769" s="1194"/>
      <c r="AL769" s="1194"/>
      <c r="AM769" s="1194"/>
      <c r="AN769" s="1194"/>
      <c r="AO769" s="1194"/>
      <c r="AP769" s="1194"/>
      <c r="AQ769" s="1194"/>
      <c r="AR769" s="1194"/>
      <c r="AS769" s="1194"/>
      <c r="AT769" s="1194"/>
      <c r="AU769" s="1194"/>
      <c r="AV769" s="1194"/>
      <c r="AW769" s="1194"/>
      <c r="AX769" s="1194"/>
      <c r="AY769" s="1194"/>
      <c r="AZ769" s="1194"/>
      <c r="BA769" s="1194"/>
      <c r="BB769" s="1194"/>
      <c r="BC769" s="1195"/>
      <c r="BD769" s="87"/>
    </row>
    <row r="770" spans="1:64" customHeight="1" ht="12.75">
      <c r="A770" s="238"/>
      <c r="B770" s="238"/>
      <c r="C770" s="243"/>
      <c r="D770" s="243"/>
      <c r="E770" s="243"/>
      <c r="F770" s="243"/>
      <c r="G770" s="243"/>
      <c r="H770" s="1150"/>
      <c r="I770" s="1151"/>
      <c r="J770" s="1151"/>
      <c r="K770" s="1151"/>
      <c r="L770" s="1151"/>
      <c r="M770" s="1151"/>
      <c r="N770" s="1151"/>
      <c r="O770" s="1151"/>
      <c r="P770" s="1151"/>
      <c r="Q770" s="1151"/>
      <c r="R770" s="1151"/>
      <c r="S770" s="1151"/>
      <c r="T770" s="1151"/>
      <c r="U770" s="1151"/>
      <c r="V770" s="1151"/>
      <c r="W770" s="1151"/>
      <c r="X770" s="1151"/>
      <c r="Y770" s="1151"/>
      <c r="Z770" s="1151"/>
      <c r="AA770" s="1151"/>
      <c r="AB770" s="1151"/>
      <c r="AC770" s="1151"/>
      <c r="AD770" s="1151"/>
      <c r="AE770" s="1151"/>
      <c r="AF770" s="1151"/>
      <c r="AG770" s="1152"/>
      <c r="AH770" s="1193"/>
      <c r="AI770" s="1194"/>
      <c r="AJ770" s="1194"/>
      <c r="AK770" s="1194"/>
      <c r="AL770" s="1194"/>
      <c r="AM770" s="1194"/>
      <c r="AN770" s="1194"/>
      <c r="AO770" s="1194"/>
      <c r="AP770" s="1194"/>
      <c r="AQ770" s="1194"/>
      <c r="AR770" s="1194"/>
      <c r="AS770" s="1194"/>
      <c r="AT770" s="1194"/>
      <c r="AU770" s="1194"/>
      <c r="AV770" s="1194"/>
      <c r="AW770" s="1194"/>
      <c r="AX770" s="1194"/>
      <c r="AY770" s="1194"/>
      <c r="AZ770" s="1194"/>
      <c r="BA770" s="1194"/>
      <c r="BB770" s="1194"/>
      <c r="BC770" s="1195"/>
      <c r="BD770" s="87"/>
    </row>
    <row r="771" spans="1:64" customHeight="1" ht="13.5">
      <c r="A771" s="238"/>
      <c r="B771" s="238"/>
      <c r="C771" s="243"/>
      <c r="D771" s="243"/>
      <c r="E771" s="243"/>
      <c r="F771" s="243"/>
      <c r="G771" s="243"/>
      <c r="H771" s="1153"/>
      <c r="I771" s="1154"/>
      <c r="J771" s="1154"/>
      <c r="K771" s="1154"/>
      <c r="L771" s="1154"/>
      <c r="M771" s="1154"/>
      <c r="N771" s="1154"/>
      <c r="O771" s="1154"/>
      <c r="P771" s="1154"/>
      <c r="Q771" s="1154"/>
      <c r="R771" s="1154"/>
      <c r="S771" s="1154"/>
      <c r="T771" s="1154"/>
      <c r="U771" s="1154"/>
      <c r="V771" s="1154"/>
      <c r="W771" s="1154"/>
      <c r="X771" s="1154"/>
      <c r="Y771" s="1154"/>
      <c r="Z771" s="1154"/>
      <c r="AA771" s="1154"/>
      <c r="AB771" s="1154"/>
      <c r="AC771" s="1154"/>
      <c r="AD771" s="1154"/>
      <c r="AE771" s="1154"/>
      <c r="AF771" s="1154"/>
      <c r="AG771" s="1155"/>
      <c r="AH771" s="1196"/>
      <c r="AI771" s="1197"/>
      <c r="AJ771" s="1197"/>
      <c r="AK771" s="1197"/>
      <c r="AL771" s="1197"/>
      <c r="AM771" s="1197"/>
      <c r="AN771" s="1197"/>
      <c r="AO771" s="1197"/>
      <c r="AP771" s="1197"/>
      <c r="AQ771" s="1197"/>
      <c r="AR771" s="1197"/>
      <c r="AS771" s="1197"/>
      <c r="AT771" s="1197"/>
      <c r="AU771" s="1197"/>
      <c r="AV771" s="1197"/>
      <c r="AW771" s="1197"/>
      <c r="AX771" s="1197"/>
      <c r="AY771" s="1197"/>
      <c r="AZ771" s="1197"/>
      <c r="BA771" s="1197"/>
      <c r="BB771" s="1197"/>
      <c r="BC771" s="1198"/>
      <c r="BD771" s="87"/>
    </row>
    <row r="772" spans="1:64" customHeight="1" ht="13.5">
      <c r="A772" s="238">
        <f>IF(B772&lt;$C$584,B772,IF(B772=$C$584,B772,0))</f>
        <v>21</v>
      </c>
      <c r="B772" s="238">
        <v>21</v>
      </c>
      <c r="C772" s="243"/>
      <c r="D772" s="243"/>
      <c r="E772" s="243"/>
      <c r="F772" s="243"/>
      <c r="G772" s="243"/>
      <c r="H772" s="1369">
        <f>A772</f>
        <v>21</v>
      </c>
      <c r="I772" s="1371"/>
      <c r="J772" s="1161" t="s">
        <v>2</v>
      </c>
      <c r="K772" s="1162"/>
      <c r="L772" s="1162"/>
      <c r="M772" s="1163"/>
      <c r="N772" s="1187" t="str">
        <f>LOOKUP(H772,$C$1:$C$583,$J$1:$J$612)</f>
        <v>COMPUTERED GENERATED SIGNS/TAGS</v>
      </c>
      <c r="O772" s="1188"/>
      <c r="P772" s="1188"/>
      <c r="Q772" s="1188"/>
      <c r="R772" s="1188"/>
      <c r="S772" s="1188"/>
      <c r="T772" s="1188"/>
      <c r="U772" s="1188"/>
      <c r="V772" s="1188"/>
      <c r="W772" s="1188"/>
      <c r="X772" s="1188"/>
      <c r="Y772" s="1188"/>
      <c r="Z772" s="1188"/>
      <c r="AA772" s="1188"/>
      <c r="AB772" s="1188"/>
      <c r="AC772" s="1188"/>
      <c r="AD772" s="1188"/>
      <c r="AE772" s="1188"/>
      <c r="AF772" s="1188"/>
      <c r="AG772" s="1189"/>
      <c r="AH772" s="1199" t="s">
        <v>86</v>
      </c>
      <c r="AI772" s="1200"/>
      <c r="AJ772" s="1200"/>
      <c r="AK772" s="1200"/>
      <c r="AL772" s="1200"/>
      <c r="AM772" s="1200"/>
      <c r="AN772" s="1201"/>
      <c r="AO772" s="1222" t="s">
        <v>111</v>
      </c>
      <c r="AP772" s="1223"/>
      <c r="AQ772" s="1223"/>
      <c r="AR772" s="1223"/>
      <c r="AS772" s="1223"/>
      <c r="AT772" s="1223"/>
      <c r="AU772" s="1223"/>
      <c r="AV772" s="1223"/>
      <c r="AW772" s="1223"/>
      <c r="AX772" s="1224"/>
      <c r="AY772" s="1205" t="s">
        <v>88</v>
      </c>
      <c r="AZ772" s="1206"/>
      <c r="BA772" s="1206"/>
      <c r="BB772" s="1206"/>
      <c r="BC772" s="1207"/>
      <c r="BD772" s="87"/>
    </row>
    <row r="773" spans="1:64" customHeight="1" ht="13.5">
      <c r="A773" s="238"/>
      <c r="B773" s="238"/>
      <c r="C773" s="243"/>
      <c r="D773" s="243"/>
      <c r="E773" s="243"/>
      <c r="F773" s="243"/>
      <c r="G773" s="243"/>
      <c r="H773" s="1369" t="s">
        <v>3</v>
      </c>
      <c r="I773" s="1370"/>
      <c r="J773" s="1370"/>
      <c r="K773" s="1371"/>
      <c r="L773" s="1161" t="str">
        <f>LOOKUP(H772,$C$2:$C$583,$I$2:$I$583)</f>
        <v>MEAT AND PROVISIONS</v>
      </c>
      <c r="M773" s="1162"/>
      <c r="N773" s="1162"/>
      <c r="O773" s="1162"/>
      <c r="P773" s="1162"/>
      <c r="Q773" s="1162"/>
      <c r="R773" s="1162"/>
      <c r="S773" s="1162"/>
      <c r="T773" s="1162"/>
      <c r="U773" s="1163"/>
      <c r="V773" s="1369" t="s">
        <v>89</v>
      </c>
      <c r="W773" s="1370"/>
      <c r="X773" s="1370"/>
      <c r="Y773" s="1371"/>
      <c r="Z773" s="1161">
        <f>LOOKUP(H772,$C$2:$C$583,$F$2:$F$583)</f>
        <v>54</v>
      </c>
      <c r="AA773" s="1163"/>
      <c r="AB773" s="1369" t="s">
        <v>90</v>
      </c>
      <c r="AC773" s="1370"/>
      <c r="AD773" s="1370"/>
      <c r="AE773" s="1371"/>
      <c r="AF773" s="1161">
        <f>LOOKUP(H772,$C$2:$C$583,$G$2:$G$583)</f>
        <v>20</v>
      </c>
      <c r="AG773" s="1163"/>
      <c r="AH773" s="1202"/>
      <c r="AI773" s="1203"/>
      <c r="AJ773" s="1203"/>
      <c r="AK773" s="1203"/>
      <c r="AL773" s="1203"/>
      <c r="AM773" s="1203"/>
      <c r="AN773" s="1204"/>
      <c r="AO773" s="1225"/>
      <c r="AP773" s="1226"/>
      <c r="AQ773" s="1226"/>
      <c r="AR773" s="1226"/>
      <c r="AS773" s="1226"/>
      <c r="AT773" s="1226"/>
      <c r="AU773" s="1226"/>
      <c r="AV773" s="1226"/>
      <c r="AW773" s="1226"/>
      <c r="AX773" s="1227"/>
      <c r="AY773" s="1208"/>
      <c r="AZ773" s="1209"/>
      <c r="BA773" s="1209"/>
      <c r="BB773" s="1209"/>
      <c r="BC773" s="1210"/>
      <c r="BD773" s="87"/>
    </row>
    <row r="774" spans="1:64" customHeight="1" ht="12.75">
      <c r="A774" s="238"/>
      <c r="B774" s="238"/>
      <c r="C774" s="243"/>
      <c r="D774" s="243"/>
      <c r="E774" s="243"/>
      <c r="F774" s="243"/>
      <c r="G774" s="243"/>
      <c r="H774" s="1147" t="str">
        <f>LOOKUP(H772,$C$2:$C$583,$K$2:$K$583)</f>
        <v>7 shelf tags with wrong prices in meat and provisions </v>
      </c>
      <c r="I774" s="1148"/>
      <c r="J774" s="1148"/>
      <c r="K774" s="1148"/>
      <c r="L774" s="1148"/>
      <c r="M774" s="1148"/>
      <c r="N774" s="1148"/>
      <c r="O774" s="1148"/>
      <c r="P774" s="1148"/>
      <c r="Q774" s="1148"/>
      <c r="R774" s="1148"/>
      <c r="S774" s="1148"/>
      <c r="T774" s="1148"/>
      <c r="U774" s="1148"/>
      <c r="V774" s="1148"/>
      <c r="W774" s="1148"/>
      <c r="X774" s="1148"/>
      <c r="Y774" s="1148"/>
      <c r="Z774" s="1148"/>
      <c r="AA774" s="1148"/>
      <c r="AB774" s="1148"/>
      <c r="AC774" s="1148"/>
      <c r="AD774" s="1148"/>
      <c r="AE774" s="1148"/>
      <c r="AF774" s="1148"/>
      <c r="AG774" s="1149"/>
      <c r="AH774" s="1190" t="s">
        <v>107</v>
      </c>
      <c r="AI774" s="1191"/>
      <c r="AJ774" s="1191"/>
      <c r="AK774" s="1191"/>
      <c r="AL774" s="1191"/>
      <c r="AM774" s="1191"/>
      <c r="AN774" s="1191"/>
      <c r="AO774" s="1191"/>
      <c r="AP774" s="1191"/>
      <c r="AQ774" s="1191"/>
      <c r="AR774" s="1191"/>
      <c r="AS774" s="1191"/>
      <c r="AT774" s="1191"/>
      <c r="AU774" s="1191"/>
      <c r="AV774" s="1191"/>
      <c r="AW774" s="1191"/>
      <c r="AX774" s="1191"/>
      <c r="AY774" s="1191"/>
      <c r="AZ774" s="1191"/>
      <c r="BA774" s="1191"/>
      <c r="BB774" s="1191"/>
      <c r="BC774" s="1192"/>
      <c r="BD774" s="87"/>
    </row>
    <row r="775" spans="1:64" customHeight="1" ht="12.75">
      <c r="A775" s="238"/>
      <c r="B775" s="238"/>
      <c r="C775" s="243"/>
      <c r="D775" s="243"/>
      <c r="E775" s="243"/>
      <c r="F775" s="243"/>
      <c r="G775" s="243"/>
      <c r="H775" s="1150"/>
      <c r="I775" s="1151"/>
      <c r="J775" s="1151"/>
      <c r="K775" s="1151"/>
      <c r="L775" s="1151"/>
      <c r="M775" s="1151"/>
      <c r="N775" s="1151"/>
      <c r="O775" s="1151"/>
      <c r="P775" s="1151"/>
      <c r="Q775" s="1151"/>
      <c r="R775" s="1151"/>
      <c r="S775" s="1151"/>
      <c r="T775" s="1151"/>
      <c r="U775" s="1151"/>
      <c r="V775" s="1151"/>
      <c r="W775" s="1151"/>
      <c r="X775" s="1151"/>
      <c r="Y775" s="1151"/>
      <c r="Z775" s="1151"/>
      <c r="AA775" s="1151"/>
      <c r="AB775" s="1151"/>
      <c r="AC775" s="1151"/>
      <c r="AD775" s="1151"/>
      <c r="AE775" s="1151"/>
      <c r="AF775" s="1151"/>
      <c r="AG775" s="1152"/>
      <c r="AH775" s="1193"/>
      <c r="AI775" s="1194"/>
      <c r="AJ775" s="1194"/>
      <c r="AK775" s="1194"/>
      <c r="AL775" s="1194"/>
      <c r="AM775" s="1194"/>
      <c r="AN775" s="1194"/>
      <c r="AO775" s="1194"/>
      <c r="AP775" s="1194"/>
      <c r="AQ775" s="1194"/>
      <c r="AR775" s="1194"/>
      <c r="AS775" s="1194"/>
      <c r="AT775" s="1194"/>
      <c r="AU775" s="1194"/>
      <c r="AV775" s="1194"/>
      <c r="AW775" s="1194"/>
      <c r="AX775" s="1194"/>
      <c r="AY775" s="1194"/>
      <c r="AZ775" s="1194"/>
      <c r="BA775" s="1194"/>
      <c r="BB775" s="1194"/>
      <c r="BC775" s="1195"/>
      <c r="BD775" s="87"/>
    </row>
    <row r="776" spans="1:64" customHeight="1" ht="12.75">
      <c r="A776" s="238"/>
      <c r="B776" s="238"/>
      <c r="C776" s="243"/>
      <c r="D776" s="243"/>
      <c r="E776" s="243"/>
      <c r="F776" s="243"/>
      <c r="G776" s="243"/>
      <c r="H776" s="1150"/>
      <c r="I776" s="1151"/>
      <c r="J776" s="1151"/>
      <c r="K776" s="1151"/>
      <c r="L776" s="1151"/>
      <c r="M776" s="1151"/>
      <c r="N776" s="1151"/>
      <c r="O776" s="1151"/>
      <c r="P776" s="1151"/>
      <c r="Q776" s="1151"/>
      <c r="R776" s="1151"/>
      <c r="S776" s="1151"/>
      <c r="T776" s="1151"/>
      <c r="U776" s="1151"/>
      <c r="V776" s="1151"/>
      <c r="W776" s="1151"/>
      <c r="X776" s="1151"/>
      <c r="Y776" s="1151"/>
      <c r="Z776" s="1151"/>
      <c r="AA776" s="1151"/>
      <c r="AB776" s="1151"/>
      <c r="AC776" s="1151"/>
      <c r="AD776" s="1151"/>
      <c r="AE776" s="1151"/>
      <c r="AF776" s="1151"/>
      <c r="AG776" s="1152"/>
      <c r="AH776" s="1193"/>
      <c r="AI776" s="1194"/>
      <c r="AJ776" s="1194"/>
      <c r="AK776" s="1194"/>
      <c r="AL776" s="1194"/>
      <c r="AM776" s="1194"/>
      <c r="AN776" s="1194"/>
      <c r="AO776" s="1194"/>
      <c r="AP776" s="1194"/>
      <c r="AQ776" s="1194"/>
      <c r="AR776" s="1194"/>
      <c r="AS776" s="1194"/>
      <c r="AT776" s="1194"/>
      <c r="AU776" s="1194"/>
      <c r="AV776" s="1194"/>
      <c r="AW776" s="1194"/>
      <c r="AX776" s="1194"/>
      <c r="AY776" s="1194"/>
      <c r="AZ776" s="1194"/>
      <c r="BA776" s="1194"/>
      <c r="BB776" s="1194"/>
      <c r="BC776" s="1195"/>
      <c r="BD776" s="87"/>
    </row>
    <row r="777" spans="1:64" customHeight="1" ht="12.75">
      <c r="A777" s="238"/>
      <c r="B777" s="238"/>
      <c r="C777" s="243"/>
      <c r="D777" s="243"/>
      <c r="E777" s="243"/>
      <c r="F777" s="243"/>
      <c r="G777" s="243"/>
      <c r="H777" s="1150"/>
      <c r="I777" s="1151"/>
      <c r="J777" s="1151"/>
      <c r="K777" s="1151"/>
      <c r="L777" s="1151"/>
      <c r="M777" s="1151"/>
      <c r="N777" s="1151"/>
      <c r="O777" s="1151"/>
      <c r="P777" s="1151"/>
      <c r="Q777" s="1151"/>
      <c r="R777" s="1151"/>
      <c r="S777" s="1151"/>
      <c r="T777" s="1151"/>
      <c r="U777" s="1151"/>
      <c r="V777" s="1151"/>
      <c r="W777" s="1151"/>
      <c r="X777" s="1151"/>
      <c r="Y777" s="1151"/>
      <c r="Z777" s="1151"/>
      <c r="AA777" s="1151"/>
      <c r="AB777" s="1151"/>
      <c r="AC777" s="1151"/>
      <c r="AD777" s="1151"/>
      <c r="AE777" s="1151"/>
      <c r="AF777" s="1151"/>
      <c r="AG777" s="1152"/>
      <c r="AH777" s="1193"/>
      <c r="AI777" s="1194"/>
      <c r="AJ777" s="1194"/>
      <c r="AK777" s="1194"/>
      <c r="AL777" s="1194"/>
      <c r="AM777" s="1194"/>
      <c r="AN777" s="1194"/>
      <c r="AO777" s="1194"/>
      <c r="AP777" s="1194"/>
      <c r="AQ777" s="1194"/>
      <c r="AR777" s="1194"/>
      <c r="AS777" s="1194"/>
      <c r="AT777" s="1194"/>
      <c r="AU777" s="1194"/>
      <c r="AV777" s="1194"/>
      <c r="AW777" s="1194"/>
      <c r="AX777" s="1194"/>
      <c r="AY777" s="1194"/>
      <c r="AZ777" s="1194"/>
      <c r="BA777" s="1194"/>
      <c r="BB777" s="1194"/>
      <c r="BC777" s="1195"/>
      <c r="BD777" s="87"/>
    </row>
    <row r="778" spans="1:64" customHeight="1" ht="12.75">
      <c r="A778" s="238"/>
      <c r="B778" s="238"/>
      <c r="C778" s="243"/>
      <c r="D778" s="243"/>
      <c r="E778" s="243"/>
      <c r="F778" s="243"/>
      <c r="G778" s="243"/>
      <c r="H778" s="1150"/>
      <c r="I778" s="1151"/>
      <c r="J778" s="1151"/>
      <c r="K778" s="1151"/>
      <c r="L778" s="1151"/>
      <c r="M778" s="1151"/>
      <c r="N778" s="1151"/>
      <c r="O778" s="1151"/>
      <c r="P778" s="1151"/>
      <c r="Q778" s="1151"/>
      <c r="R778" s="1151"/>
      <c r="S778" s="1151"/>
      <c r="T778" s="1151"/>
      <c r="U778" s="1151"/>
      <c r="V778" s="1151"/>
      <c r="W778" s="1151"/>
      <c r="X778" s="1151"/>
      <c r="Y778" s="1151"/>
      <c r="Z778" s="1151"/>
      <c r="AA778" s="1151"/>
      <c r="AB778" s="1151"/>
      <c r="AC778" s="1151"/>
      <c r="AD778" s="1151"/>
      <c r="AE778" s="1151"/>
      <c r="AF778" s="1151"/>
      <c r="AG778" s="1152"/>
      <c r="AH778" s="1193"/>
      <c r="AI778" s="1194"/>
      <c r="AJ778" s="1194"/>
      <c r="AK778" s="1194"/>
      <c r="AL778" s="1194"/>
      <c r="AM778" s="1194"/>
      <c r="AN778" s="1194"/>
      <c r="AO778" s="1194"/>
      <c r="AP778" s="1194"/>
      <c r="AQ778" s="1194"/>
      <c r="AR778" s="1194"/>
      <c r="AS778" s="1194"/>
      <c r="AT778" s="1194"/>
      <c r="AU778" s="1194"/>
      <c r="AV778" s="1194"/>
      <c r="AW778" s="1194"/>
      <c r="AX778" s="1194"/>
      <c r="AY778" s="1194"/>
      <c r="AZ778" s="1194"/>
      <c r="BA778" s="1194"/>
      <c r="BB778" s="1194"/>
      <c r="BC778" s="1195"/>
      <c r="BD778" s="87"/>
    </row>
    <row r="779" spans="1:64" customHeight="1" ht="13.5">
      <c r="A779" s="238"/>
      <c r="B779" s="238"/>
      <c r="C779" s="243"/>
      <c r="D779" s="243"/>
      <c r="E779" s="243"/>
      <c r="F779" s="243"/>
      <c r="G779" s="243"/>
      <c r="H779" s="1153"/>
      <c r="I779" s="1154"/>
      <c r="J779" s="1154"/>
      <c r="K779" s="1154"/>
      <c r="L779" s="1154"/>
      <c r="M779" s="1154"/>
      <c r="N779" s="1154"/>
      <c r="O779" s="1154"/>
      <c r="P779" s="1154"/>
      <c r="Q779" s="1154"/>
      <c r="R779" s="1154"/>
      <c r="S779" s="1154"/>
      <c r="T779" s="1154"/>
      <c r="U779" s="1154"/>
      <c r="V779" s="1154"/>
      <c r="W779" s="1154"/>
      <c r="X779" s="1154"/>
      <c r="Y779" s="1154"/>
      <c r="Z779" s="1154"/>
      <c r="AA779" s="1154"/>
      <c r="AB779" s="1154"/>
      <c r="AC779" s="1154"/>
      <c r="AD779" s="1154"/>
      <c r="AE779" s="1154"/>
      <c r="AF779" s="1154"/>
      <c r="AG779" s="1155"/>
      <c r="AH779" s="1196"/>
      <c r="AI779" s="1197"/>
      <c r="AJ779" s="1197"/>
      <c r="AK779" s="1197"/>
      <c r="AL779" s="1197"/>
      <c r="AM779" s="1197"/>
      <c r="AN779" s="1197"/>
      <c r="AO779" s="1197"/>
      <c r="AP779" s="1197"/>
      <c r="AQ779" s="1197"/>
      <c r="AR779" s="1197"/>
      <c r="AS779" s="1197"/>
      <c r="AT779" s="1197"/>
      <c r="AU779" s="1197"/>
      <c r="AV779" s="1197"/>
      <c r="AW779" s="1197"/>
      <c r="AX779" s="1197"/>
      <c r="AY779" s="1197"/>
      <c r="AZ779" s="1197"/>
      <c r="BA779" s="1197"/>
      <c r="BB779" s="1197"/>
      <c r="BC779" s="1198"/>
      <c r="BD779" s="87"/>
    </row>
    <row r="780" spans="1:64" customHeight="1" ht="13.5">
      <c r="A780" s="238">
        <f>IF(B780&lt;$C$584,B780,IF(B780=$C$584,B780,0))</f>
        <v>22</v>
      </c>
      <c r="B780" s="238">
        <v>22</v>
      </c>
      <c r="C780" s="243"/>
      <c r="D780" s="243"/>
      <c r="E780" s="243"/>
      <c r="F780" s="243"/>
      <c r="G780" s="243"/>
      <c r="H780" s="1158">
        <f>A780</f>
        <v>22</v>
      </c>
      <c r="I780" s="1160"/>
      <c r="J780" s="1120" t="s">
        <v>2</v>
      </c>
      <c r="K780" s="1121"/>
      <c r="L780" s="1121"/>
      <c r="M780" s="1122"/>
      <c r="N780" s="1144" t="str">
        <f>LOOKUP(H780,$C$1:$C$583,$J$1:$J$612)</f>
        <v>PEST ACTIVITY</v>
      </c>
      <c r="O780" s="1145"/>
      <c r="P780" s="1145"/>
      <c r="Q780" s="1145"/>
      <c r="R780" s="1145"/>
      <c r="S780" s="1145"/>
      <c r="T780" s="1145"/>
      <c r="U780" s="1145"/>
      <c r="V780" s="1145"/>
      <c r="W780" s="1145"/>
      <c r="X780" s="1145"/>
      <c r="Y780" s="1145"/>
      <c r="Z780" s="1145"/>
      <c r="AA780" s="1145"/>
      <c r="AB780" s="1145"/>
      <c r="AC780" s="1145"/>
      <c r="AD780" s="1145"/>
      <c r="AE780" s="1145"/>
      <c r="AF780" s="1145"/>
      <c r="AG780" s="1146"/>
      <c r="AH780" s="1199" t="s">
        <v>86</v>
      </c>
      <c r="AI780" s="1200"/>
      <c r="AJ780" s="1200"/>
      <c r="AK780" s="1200"/>
      <c r="AL780" s="1200"/>
      <c r="AM780" s="1200"/>
      <c r="AN780" s="1201"/>
      <c r="AO780" s="1222" t="s">
        <v>112</v>
      </c>
      <c r="AP780" s="1223"/>
      <c r="AQ780" s="1223"/>
      <c r="AR780" s="1223"/>
      <c r="AS780" s="1223"/>
      <c r="AT780" s="1223"/>
      <c r="AU780" s="1223"/>
      <c r="AV780" s="1223"/>
      <c r="AW780" s="1223"/>
      <c r="AX780" s="1224"/>
      <c r="AY780" s="1205" t="s">
        <v>88</v>
      </c>
      <c r="AZ780" s="1206"/>
      <c r="BA780" s="1206"/>
      <c r="BB780" s="1206"/>
      <c r="BC780" s="1207"/>
      <c r="BD780" s="87"/>
    </row>
    <row r="781" spans="1:64" customHeight="1" ht="13.5">
      <c r="A781" s="238"/>
      <c r="B781" s="238"/>
      <c r="C781" s="243"/>
      <c r="D781" s="243"/>
      <c r="E781" s="243"/>
      <c r="F781" s="243"/>
      <c r="G781" s="243"/>
      <c r="H781" s="1158" t="s">
        <v>3</v>
      </c>
      <c r="I781" s="1159"/>
      <c r="J781" s="1159"/>
      <c r="K781" s="1160"/>
      <c r="L781" s="1161" t="str">
        <f>LOOKUP(H780,$C$2:$C$583,$I$2:$I$583)</f>
        <v>PEST CONTROL</v>
      </c>
      <c r="M781" s="1162"/>
      <c r="N781" s="1162"/>
      <c r="O781" s="1162"/>
      <c r="P781" s="1162"/>
      <c r="Q781" s="1162"/>
      <c r="R781" s="1162"/>
      <c r="S781" s="1162"/>
      <c r="T781" s="1162"/>
      <c r="U781" s="1163"/>
      <c r="V781" s="1158" t="s">
        <v>89</v>
      </c>
      <c r="W781" s="1159"/>
      <c r="X781" s="1159"/>
      <c r="Y781" s="1160"/>
      <c r="Z781" s="1120">
        <f>LOOKUP(H780,$C$2:$C$583,$F$2:$F$583)</f>
        <v>1</v>
      </c>
      <c r="AA781" s="1122"/>
      <c r="AB781" s="1158" t="s">
        <v>90</v>
      </c>
      <c r="AC781" s="1159"/>
      <c r="AD781" s="1159"/>
      <c r="AE781" s="1160"/>
      <c r="AF781" s="1120">
        <f>LOOKUP(H780,$C$2:$C$583,$G$2:$G$583)</f>
        <v>18</v>
      </c>
      <c r="AG781" s="1122"/>
      <c r="AH781" s="1202"/>
      <c r="AI781" s="1203"/>
      <c r="AJ781" s="1203"/>
      <c r="AK781" s="1203"/>
      <c r="AL781" s="1203"/>
      <c r="AM781" s="1203"/>
      <c r="AN781" s="1204"/>
      <c r="AO781" s="1225"/>
      <c r="AP781" s="1226"/>
      <c r="AQ781" s="1226"/>
      <c r="AR781" s="1226"/>
      <c r="AS781" s="1226"/>
      <c r="AT781" s="1226"/>
      <c r="AU781" s="1226"/>
      <c r="AV781" s="1226"/>
      <c r="AW781" s="1226"/>
      <c r="AX781" s="1227"/>
      <c r="AY781" s="1208"/>
      <c r="AZ781" s="1209"/>
      <c r="BA781" s="1209"/>
      <c r="BB781" s="1209"/>
      <c r="BC781" s="1210"/>
      <c r="BD781" s="87"/>
    </row>
    <row r="782" spans="1:64" customHeight="1" ht="12.75">
      <c r="A782" s="238"/>
      <c r="B782" s="238"/>
      <c r="C782" s="243"/>
      <c r="D782" s="243"/>
      <c r="E782" s="243"/>
      <c r="F782" s="243"/>
      <c r="G782" s="243"/>
      <c r="H782" s="1147" t="str">
        <f>LOOKUP(H780,$C$2:$C$583,$K$2:$K$583)</f>
        <v>Birds sighted on the Branch</v>
      </c>
      <c r="I782" s="1148"/>
      <c r="J782" s="1148"/>
      <c r="K782" s="1148"/>
      <c r="L782" s="1148"/>
      <c r="M782" s="1148"/>
      <c r="N782" s="1148"/>
      <c r="O782" s="1148"/>
      <c r="P782" s="1148"/>
      <c r="Q782" s="1148"/>
      <c r="R782" s="1148"/>
      <c r="S782" s="1148"/>
      <c r="T782" s="1148"/>
      <c r="U782" s="1148"/>
      <c r="V782" s="1148"/>
      <c r="W782" s="1148"/>
      <c r="X782" s="1148"/>
      <c r="Y782" s="1148"/>
      <c r="Z782" s="1148"/>
      <c r="AA782" s="1148"/>
      <c r="AB782" s="1148"/>
      <c r="AC782" s="1148"/>
      <c r="AD782" s="1148"/>
      <c r="AE782" s="1148"/>
      <c r="AF782" s="1148"/>
      <c r="AG782" s="1149"/>
      <c r="AH782" s="1190" t="s">
        <v>113</v>
      </c>
      <c r="AI782" s="1191"/>
      <c r="AJ782" s="1191"/>
      <c r="AK782" s="1191"/>
      <c r="AL782" s="1191"/>
      <c r="AM782" s="1191"/>
      <c r="AN782" s="1191"/>
      <c r="AO782" s="1191"/>
      <c r="AP782" s="1191"/>
      <c r="AQ782" s="1191"/>
      <c r="AR782" s="1191"/>
      <c r="AS782" s="1191"/>
      <c r="AT782" s="1191"/>
      <c r="AU782" s="1191"/>
      <c r="AV782" s="1191"/>
      <c r="AW782" s="1191"/>
      <c r="AX782" s="1191"/>
      <c r="AY782" s="1191"/>
      <c r="AZ782" s="1191"/>
      <c r="BA782" s="1191"/>
      <c r="BB782" s="1191"/>
      <c r="BC782" s="1192"/>
      <c r="BD782" s="87"/>
    </row>
    <row r="783" spans="1:64" customHeight="1" ht="12.75">
      <c r="A783" s="238"/>
      <c r="B783" s="238"/>
      <c r="C783" s="243"/>
      <c r="D783" s="243"/>
      <c r="E783" s="243"/>
      <c r="F783" s="243"/>
      <c r="G783" s="243"/>
      <c r="H783" s="1150"/>
      <c r="I783" s="1151"/>
      <c r="J783" s="1151"/>
      <c r="K783" s="1151"/>
      <c r="L783" s="1151"/>
      <c r="M783" s="1151"/>
      <c r="N783" s="1151"/>
      <c r="O783" s="1151"/>
      <c r="P783" s="1151"/>
      <c r="Q783" s="1151"/>
      <c r="R783" s="1151"/>
      <c r="S783" s="1151"/>
      <c r="T783" s="1151"/>
      <c r="U783" s="1151"/>
      <c r="V783" s="1151"/>
      <c r="W783" s="1151"/>
      <c r="X783" s="1151"/>
      <c r="Y783" s="1151"/>
      <c r="Z783" s="1151"/>
      <c r="AA783" s="1151"/>
      <c r="AB783" s="1151"/>
      <c r="AC783" s="1151"/>
      <c r="AD783" s="1151"/>
      <c r="AE783" s="1151"/>
      <c r="AF783" s="1151"/>
      <c r="AG783" s="1152"/>
      <c r="AH783" s="1193"/>
      <c r="AI783" s="1194"/>
      <c r="AJ783" s="1194"/>
      <c r="AK783" s="1194"/>
      <c r="AL783" s="1194"/>
      <c r="AM783" s="1194"/>
      <c r="AN783" s="1194"/>
      <c r="AO783" s="1194"/>
      <c r="AP783" s="1194"/>
      <c r="AQ783" s="1194"/>
      <c r="AR783" s="1194"/>
      <c r="AS783" s="1194"/>
      <c r="AT783" s="1194"/>
      <c r="AU783" s="1194"/>
      <c r="AV783" s="1194"/>
      <c r="AW783" s="1194"/>
      <c r="AX783" s="1194"/>
      <c r="AY783" s="1194"/>
      <c r="AZ783" s="1194"/>
      <c r="BA783" s="1194"/>
      <c r="BB783" s="1194"/>
      <c r="BC783" s="1195"/>
      <c r="BD783" s="87"/>
    </row>
    <row r="784" spans="1:64" customHeight="1" ht="12.75">
      <c r="A784" s="238"/>
      <c r="B784" s="238"/>
      <c r="C784" s="243"/>
      <c r="D784" s="243"/>
      <c r="E784" s="243"/>
      <c r="F784" s="243"/>
      <c r="G784" s="243"/>
      <c r="H784" s="1150"/>
      <c r="I784" s="1151"/>
      <c r="J784" s="1151"/>
      <c r="K784" s="1151"/>
      <c r="L784" s="1151"/>
      <c r="M784" s="1151"/>
      <c r="N784" s="1151"/>
      <c r="O784" s="1151"/>
      <c r="P784" s="1151"/>
      <c r="Q784" s="1151"/>
      <c r="R784" s="1151"/>
      <c r="S784" s="1151"/>
      <c r="T784" s="1151"/>
      <c r="U784" s="1151"/>
      <c r="V784" s="1151"/>
      <c r="W784" s="1151"/>
      <c r="X784" s="1151"/>
      <c r="Y784" s="1151"/>
      <c r="Z784" s="1151"/>
      <c r="AA784" s="1151"/>
      <c r="AB784" s="1151"/>
      <c r="AC784" s="1151"/>
      <c r="AD784" s="1151"/>
      <c r="AE784" s="1151"/>
      <c r="AF784" s="1151"/>
      <c r="AG784" s="1152"/>
      <c r="AH784" s="1193"/>
      <c r="AI784" s="1194"/>
      <c r="AJ784" s="1194"/>
      <c r="AK784" s="1194"/>
      <c r="AL784" s="1194"/>
      <c r="AM784" s="1194"/>
      <c r="AN784" s="1194"/>
      <c r="AO784" s="1194"/>
      <c r="AP784" s="1194"/>
      <c r="AQ784" s="1194"/>
      <c r="AR784" s="1194"/>
      <c r="AS784" s="1194"/>
      <c r="AT784" s="1194"/>
      <c r="AU784" s="1194"/>
      <c r="AV784" s="1194"/>
      <c r="AW784" s="1194"/>
      <c r="AX784" s="1194"/>
      <c r="AY784" s="1194"/>
      <c r="AZ784" s="1194"/>
      <c r="BA784" s="1194"/>
      <c r="BB784" s="1194"/>
      <c r="BC784" s="1195"/>
      <c r="BD784" s="87"/>
    </row>
    <row r="785" spans="1:64" customHeight="1" ht="12.75">
      <c r="A785" s="238"/>
      <c r="B785" s="238"/>
      <c r="C785" s="243"/>
      <c r="D785" s="243"/>
      <c r="E785" s="243"/>
      <c r="F785" s="243"/>
      <c r="G785" s="243"/>
      <c r="H785" s="1150"/>
      <c r="I785" s="1151"/>
      <c r="J785" s="1151"/>
      <c r="K785" s="1151"/>
      <c r="L785" s="1151"/>
      <c r="M785" s="1151"/>
      <c r="N785" s="1151"/>
      <c r="O785" s="1151"/>
      <c r="P785" s="1151"/>
      <c r="Q785" s="1151"/>
      <c r="R785" s="1151"/>
      <c r="S785" s="1151"/>
      <c r="T785" s="1151"/>
      <c r="U785" s="1151"/>
      <c r="V785" s="1151"/>
      <c r="W785" s="1151"/>
      <c r="X785" s="1151"/>
      <c r="Y785" s="1151"/>
      <c r="Z785" s="1151"/>
      <c r="AA785" s="1151"/>
      <c r="AB785" s="1151"/>
      <c r="AC785" s="1151"/>
      <c r="AD785" s="1151"/>
      <c r="AE785" s="1151"/>
      <c r="AF785" s="1151"/>
      <c r="AG785" s="1152"/>
      <c r="AH785" s="1193"/>
      <c r="AI785" s="1194"/>
      <c r="AJ785" s="1194"/>
      <c r="AK785" s="1194"/>
      <c r="AL785" s="1194"/>
      <c r="AM785" s="1194"/>
      <c r="AN785" s="1194"/>
      <c r="AO785" s="1194"/>
      <c r="AP785" s="1194"/>
      <c r="AQ785" s="1194"/>
      <c r="AR785" s="1194"/>
      <c r="AS785" s="1194"/>
      <c r="AT785" s="1194"/>
      <c r="AU785" s="1194"/>
      <c r="AV785" s="1194"/>
      <c r="AW785" s="1194"/>
      <c r="AX785" s="1194"/>
      <c r="AY785" s="1194"/>
      <c r="AZ785" s="1194"/>
      <c r="BA785" s="1194"/>
      <c r="BB785" s="1194"/>
      <c r="BC785" s="1195"/>
      <c r="BD785" s="87"/>
    </row>
    <row r="786" spans="1:64" customHeight="1" ht="12.75">
      <c r="A786" s="238"/>
      <c r="B786" s="238"/>
      <c r="C786" s="243"/>
      <c r="D786" s="243"/>
      <c r="E786" s="243"/>
      <c r="F786" s="243"/>
      <c r="G786" s="243"/>
      <c r="H786" s="1150"/>
      <c r="I786" s="1151"/>
      <c r="J786" s="1151"/>
      <c r="K786" s="1151"/>
      <c r="L786" s="1151"/>
      <c r="M786" s="1151"/>
      <c r="N786" s="1151"/>
      <c r="O786" s="1151"/>
      <c r="P786" s="1151"/>
      <c r="Q786" s="1151"/>
      <c r="R786" s="1151"/>
      <c r="S786" s="1151"/>
      <c r="T786" s="1151"/>
      <c r="U786" s="1151"/>
      <c r="V786" s="1151"/>
      <c r="W786" s="1151"/>
      <c r="X786" s="1151"/>
      <c r="Y786" s="1151"/>
      <c r="Z786" s="1151"/>
      <c r="AA786" s="1151"/>
      <c r="AB786" s="1151"/>
      <c r="AC786" s="1151"/>
      <c r="AD786" s="1151"/>
      <c r="AE786" s="1151"/>
      <c r="AF786" s="1151"/>
      <c r="AG786" s="1152"/>
      <c r="AH786" s="1193"/>
      <c r="AI786" s="1194"/>
      <c r="AJ786" s="1194"/>
      <c r="AK786" s="1194"/>
      <c r="AL786" s="1194"/>
      <c r="AM786" s="1194"/>
      <c r="AN786" s="1194"/>
      <c r="AO786" s="1194"/>
      <c r="AP786" s="1194"/>
      <c r="AQ786" s="1194"/>
      <c r="AR786" s="1194"/>
      <c r="AS786" s="1194"/>
      <c r="AT786" s="1194"/>
      <c r="AU786" s="1194"/>
      <c r="AV786" s="1194"/>
      <c r="AW786" s="1194"/>
      <c r="AX786" s="1194"/>
      <c r="AY786" s="1194"/>
      <c r="AZ786" s="1194"/>
      <c r="BA786" s="1194"/>
      <c r="BB786" s="1194"/>
      <c r="BC786" s="1195"/>
      <c r="BD786" s="87"/>
    </row>
    <row r="787" spans="1:64" customHeight="1" ht="13.5">
      <c r="A787" s="238"/>
      <c r="B787" s="238"/>
      <c r="C787" s="243"/>
      <c r="D787" s="243"/>
      <c r="E787" s="243"/>
      <c r="F787" s="243"/>
      <c r="G787" s="243"/>
      <c r="H787" s="1153"/>
      <c r="I787" s="1154"/>
      <c r="J787" s="1154"/>
      <c r="K787" s="1154"/>
      <c r="L787" s="1154"/>
      <c r="M787" s="1154"/>
      <c r="N787" s="1154"/>
      <c r="O787" s="1154"/>
      <c r="P787" s="1154"/>
      <c r="Q787" s="1154"/>
      <c r="R787" s="1154"/>
      <c r="S787" s="1154"/>
      <c r="T787" s="1154"/>
      <c r="U787" s="1154"/>
      <c r="V787" s="1154"/>
      <c r="W787" s="1154"/>
      <c r="X787" s="1154"/>
      <c r="Y787" s="1154"/>
      <c r="Z787" s="1154"/>
      <c r="AA787" s="1154"/>
      <c r="AB787" s="1154"/>
      <c r="AC787" s="1154"/>
      <c r="AD787" s="1154"/>
      <c r="AE787" s="1154"/>
      <c r="AF787" s="1154"/>
      <c r="AG787" s="1155"/>
      <c r="AH787" s="1196"/>
      <c r="AI787" s="1197"/>
      <c r="AJ787" s="1197"/>
      <c r="AK787" s="1197"/>
      <c r="AL787" s="1197"/>
      <c r="AM787" s="1197"/>
      <c r="AN787" s="1197"/>
      <c r="AO787" s="1197"/>
      <c r="AP787" s="1197"/>
      <c r="AQ787" s="1197"/>
      <c r="AR787" s="1197"/>
      <c r="AS787" s="1197"/>
      <c r="AT787" s="1197"/>
      <c r="AU787" s="1197"/>
      <c r="AV787" s="1197"/>
      <c r="AW787" s="1197"/>
      <c r="AX787" s="1197"/>
      <c r="AY787" s="1197"/>
      <c r="AZ787" s="1197"/>
      <c r="BA787" s="1197"/>
      <c r="BB787" s="1197"/>
      <c r="BC787" s="1198"/>
      <c r="BD787" s="87"/>
    </row>
    <row r="788" spans="1:64" customHeight="1" ht="13.5">
      <c r="A788" s="238">
        <f>IF(B788&lt;$C$584,B788,IF(B788=$C$584,B788,0))</f>
        <v>23</v>
      </c>
      <c r="B788" s="238">
        <v>23</v>
      </c>
      <c r="C788" s="243"/>
      <c r="D788" s="243"/>
      <c r="E788" s="243"/>
      <c r="F788" s="243"/>
      <c r="G788" s="243"/>
      <c r="H788" s="1158">
        <f>A788</f>
        <v>23</v>
      </c>
      <c r="I788" s="1160"/>
      <c r="J788" s="1120" t="s">
        <v>2</v>
      </c>
      <c r="K788" s="1121"/>
      <c r="L788" s="1121"/>
      <c r="M788" s="1122"/>
      <c r="N788" s="1144" t="str">
        <f>LOOKUP(H788,$C$1:$C$583,$J$1:$J$612)</f>
        <v>WHITE STRIPE</v>
      </c>
      <c r="O788" s="1145"/>
      <c r="P788" s="1145"/>
      <c r="Q788" s="1145"/>
      <c r="R788" s="1145"/>
      <c r="S788" s="1145"/>
      <c r="T788" s="1145"/>
      <c r="U788" s="1145"/>
      <c r="V788" s="1145"/>
      <c r="W788" s="1145"/>
      <c r="X788" s="1145"/>
      <c r="Y788" s="1145"/>
      <c r="Z788" s="1145"/>
      <c r="AA788" s="1145"/>
      <c r="AB788" s="1145"/>
      <c r="AC788" s="1145"/>
      <c r="AD788" s="1145"/>
      <c r="AE788" s="1145"/>
      <c r="AF788" s="1145"/>
      <c r="AG788" s="1146"/>
      <c r="AH788" s="1199" t="s">
        <v>86</v>
      </c>
      <c r="AI788" s="1200"/>
      <c r="AJ788" s="1200"/>
      <c r="AK788" s="1200"/>
      <c r="AL788" s="1200"/>
      <c r="AM788" s="1200"/>
      <c r="AN788" s="1201"/>
      <c r="AO788" s="1222" t="s">
        <v>114</v>
      </c>
      <c r="AP788" s="1223"/>
      <c r="AQ788" s="1223"/>
      <c r="AR788" s="1223"/>
      <c r="AS788" s="1223"/>
      <c r="AT788" s="1223"/>
      <c r="AU788" s="1223"/>
      <c r="AV788" s="1223"/>
      <c r="AW788" s="1223"/>
      <c r="AX788" s="1224"/>
      <c r="AY788" s="1205" t="s">
        <v>88</v>
      </c>
      <c r="AZ788" s="1206"/>
      <c r="BA788" s="1206"/>
      <c r="BB788" s="1206"/>
      <c r="BC788" s="1207"/>
      <c r="BD788" s="87"/>
    </row>
    <row r="789" spans="1:64" customHeight="1" ht="13.5">
      <c r="A789" s="238"/>
      <c r="B789" s="238"/>
      <c r="C789" s="243"/>
      <c r="D789" s="243"/>
      <c r="E789" s="243"/>
      <c r="F789" s="243"/>
      <c r="G789" s="243"/>
      <c r="H789" s="1158" t="s">
        <v>3</v>
      </c>
      <c r="I789" s="1159"/>
      <c r="J789" s="1159"/>
      <c r="K789" s="1160"/>
      <c r="L789" s="1161" t="str">
        <f>LOOKUP(H788,$C$2:$C$583,$I$2:$I$583)</f>
        <v>PEST CONTROL</v>
      </c>
      <c r="M789" s="1162"/>
      <c r="N789" s="1162"/>
      <c r="O789" s="1162"/>
      <c r="P789" s="1162"/>
      <c r="Q789" s="1162"/>
      <c r="R789" s="1162"/>
      <c r="S789" s="1162"/>
      <c r="T789" s="1162"/>
      <c r="U789" s="1163"/>
      <c r="V789" s="1158" t="s">
        <v>89</v>
      </c>
      <c r="W789" s="1159"/>
      <c r="X789" s="1159"/>
      <c r="Y789" s="1160"/>
      <c r="Z789" s="1120">
        <f>LOOKUP(H788,$C$2:$C$583,$F$2:$F$583)</f>
        <v>3</v>
      </c>
      <c r="AA789" s="1122"/>
      <c r="AB789" s="1158" t="s">
        <v>90</v>
      </c>
      <c r="AC789" s="1159"/>
      <c r="AD789" s="1159"/>
      <c r="AE789" s="1160"/>
      <c r="AF789" s="1120">
        <f>LOOKUP(H788,$C$2:$C$583,$G$2:$G$583)</f>
        <v>6</v>
      </c>
      <c r="AG789" s="1122"/>
      <c r="AH789" s="1202"/>
      <c r="AI789" s="1203"/>
      <c r="AJ789" s="1203"/>
      <c r="AK789" s="1203"/>
      <c r="AL789" s="1203"/>
      <c r="AM789" s="1203"/>
      <c r="AN789" s="1204"/>
      <c r="AO789" s="1225"/>
      <c r="AP789" s="1226"/>
      <c r="AQ789" s="1226"/>
      <c r="AR789" s="1226"/>
      <c r="AS789" s="1226"/>
      <c r="AT789" s="1226"/>
      <c r="AU789" s="1226"/>
      <c r="AV789" s="1226"/>
      <c r="AW789" s="1226"/>
      <c r="AX789" s="1227"/>
      <c r="AY789" s="1208"/>
      <c r="AZ789" s="1209"/>
      <c r="BA789" s="1209"/>
      <c r="BB789" s="1209"/>
      <c r="BC789" s="1210"/>
      <c r="BD789" s="87"/>
    </row>
    <row r="790" spans="1:64" customHeight="1" ht="12.75">
      <c r="A790" s="238"/>
      <c r="B790" s="238"/>
      <c r="C790" s="243"/>
      <c r="D790" s="243"/>
      <c r="E790" s="243"/>
      <c r="F790" s="243"/>
      <c r="G790" s="243"/>
      <c r="H790" s="1147" t="str">
        <f>LOOKUP(H788,$C$2:$C$583,$K$2:$K$583)</f>
        <v>White stripe not maintained</v>
      </c>
      <c r="I790" s="1148"/>
      <c r="J790" s="1148"/>
      <c r="K790" s="1148"/>
      <c r="L790" s="1148"/>
      <c r="M790" s="1148"/>
      <c r="N790" s="1148"/>
      <c r="O790" s="1148"/>
      <c r="P790" s="1148"/>
      <c r="Q790" s="1148"/>
      <c r="R790" s="1148"/>
      <c r="S790" s="1148"/>
      <c r="T790" s="1148"/>
      <c r="U790" s="1148"/>
      <c r="V790" s="1148"/>
      <c r="W790" s="1148"/>
      <c r="X790" s="1148"/>
      <c r="Y790" s="1148"/>
      <c r="Z790" s="1148"/>
      <c r="AA790" s="1148"/>
      <c r="AB790" s="1148"/>
      <c r="AC790" s="1148"/>
      <c r="AD790" s="1148"/>
      <c r="AE790" s="1148"/>
      <c r="AF790" s="1148"/>
      <c r="AG790" s="1149"/>
      <c r="AH790" s="1190" t="s">
        <v>115</v>
      </c>
      <c r="AI790" s="1191"/>
      <c r="AJ790" s="1191"/>
      <c r="AK790" s="1191"/>
      <c r="AL790" s="1191"/>
      <c r="AM790" s="1191"/>
      <c r="AN790" s="1191"/>
      <c r="AO790" s="1191"/>
      <c r="AP790" s="1191"/>
      <c r="AQ790" s="1191"/>
      <c r="AR790" s="1191"/>
      <c r="AS790" s="1191"/>
      <c r="AT790" s="1191"/>
      <c r="AU790" s="1191"/>
      <c r="AV790" s="1191"/>
      <c r="AW790" s="1191"/>
      <c r="AX790" s="1191"/>
      <c r="AY790" s="1191"/>
      <c r="AZ790" s="1191"/>
      <c r="BA790" s="1191"/>
      <c r="BB790" s="1191"/>
      <c r="BC790" s="1192"/>
      <c r="BD790" s="87"/>
    </row>
    <row r="791" spans="1:64" customHeight="1" ht="12.75">
      <c r="A791" s="238"/>
      <c r="B791" s="238"/>
      <c r="C791" s="243"/>
      <c r="D791" s="243"/>
      <c r="E791" s="243"/>
      <c r="F791" s="243"/>
      <c r="G791" s="243"/>
      <c r="H791" s="1150"/>
      <c r="I791" s="1151"/>
      <c r="J791" s="1151"/>
      <c r="K791" s="1151"/>
      <c r="L791" s="1151"/>
      <c r="M791" s="1151"/>
      <c r="N791" s="1151"/>
      <c r="O791" s="1151"/>
      <c r="P791" s="1151"/>
      <c r="Q791" s="1151"/>
      <c r="R791" s="1151"/>
      <c r="S791" s="1151"/>
      <c r="T791" s="1151"/>
      <c r="U791" s="1151"/>
      <c r="V791" s="1151"/>
      <c r="W791" s="1151"/>
      <c r="X791" s="1151"/>
      <c r="Y791" s="1151"/>
      <c r="Z791" s="1151"/>
      <c r="AA791" s="1151"/>
      <c r="AB791" s="1151"/>
      <c r="AC791" s="1151"/>
      <c r="AD791" s="1151"/>
      <c r="AE791" s="1151"/>
      <c r="AF791" s="1151"/>
      <c r="AG791" s="1152"/>
      <c r="AH791" s="1193"/>
      <c r="AI791" s="1194"/>
      <c r="AJ791" s="1194"/>
      <c r="AK791" s="1194"/>
      <c r="AL791" s="1194"/>
      <c r="AM791" s="1194"/>
      <c r="AN791" s="1194"/>
      <c r="AO791" s="1194"/>
      <c r="AP791" s="1194"/>
      <c r="AQ791" s="1194"/>
      <c r="AR791" s="1194"/>
      <c r="AS791" s="1194"/>
      <c r="AT791" s="1194"/>
      <c r="AU791" s="1194"/>
      <c r="AV791" s="1194"/>
      <c r="AW791" s="1194"/>
      <c r="AX791" s="1194"/>
      <c r="AY791" s="1194"/>
      <c r="AZ791" s="1194"/>
      <c r="BA791" s="1194"/>
      <c r="BB791" s="1194"/>
      <c r="BC791" s="1195"/>
      <c r="BD791" s="87"/>
    </row>
    <row r="792" spans="1:64" customHeight="1" ht="12.75">
      <c r="A792" s="238"/>
      <c r="B792" s="238"/>
      <c r="C792" s="243"/>
      <c r="D792" s="243"/>
      <c r="E792" s="243"/>
      <c r="F792" s="243"/>
      <c r="G792" s="243"/>
      <c r="H792" s="1150"/>
      <c r="I792" s="1151"/>
      <c r="J792" s="1151"/>
      <c r="K792" s="1151"/>
      <c r="L792" s="1151"/>
      <c r="M792" s="1151"/>
      <c r="N792" s="1151"/>
      <c r="O792" s="1151"/>
      <c r="P792" s="1151"/>
      <c r="Q792" s="1151"/>
      <c r="R792" s="1151"/>
      <c r="S792" s="1151"/>
      <c r="T792" s="1151"/>
      <c r="U792" s="1151"/>
      <c r="V792" s="1151"/>
      <c r="W792" s="1151"/>
      <c r="X792" s="1151"/>
      <c r="Y792" s="1151"/>
      <c r="Z792" s="1151"/>
      <c r="AA792" s="1151"/>
      <c r="AB792" s="1151"/>
      <c r="AC792" s="1151"/>
      <c r="AD792" s="1151"/>
      <c r="AE792" s="1151"/>
      <c r="AF792" s="1151"/>
      <c r="AG792" s="1152"/>
      <c r="AH792" s="1193"/>
      <c r="AI792" s="1194"/>
      <c r="AJ792" s="1194"/>
      <c r="AK792" s="1194"/>
      <c r="AL792" s="1194"/>
      <c r="AM792" s="1194"/>
      <c r="AN792" s="1194"/>
      <c r="AO792" s="1194"/>
      <c r="AP792" s="1194"/>
      <c r="AQ792" s="1194"/>
      <c r="AR792" s="1194"/>
      <c r="AS792" s="1194"/>
      <c r="AT792" s="1194"/>
      <c r="AU792" s="1194"/>
      <c r="AV792" s="1194"/>
      <c r="AW792" s="1194"/>
      <c r="AX792" s="1194"/>
      <c r="AY792" s="1194"/>
      <c r="AZ792" s="1194"/>
      <c r="BA792" s="1194"/>
      <c r="BB792" s="1194"/>
      <c r="BC792" s="1195"/>
      <c r="BD792" s="87"/>
    </row>
    <row r="793" spans="1:64" customHeight="1" ht="12.75">
      <c r="A793" s="238"/>
      <c r="B793" s="238"/>
      <c r="C793" s="243"/>
      <c r="D793" s="243"/>
      <c r="E793" s="243"/>
      <c r="F793" s="243"/>
      <c r="G793" s="243"/>
      <c r="H793" s="1150"/>
      <c r="I793" s="1151"/>
      <c r="J793" s="1151"/>
      <c r="K793" s="1151"/>
      <c r="L793" s="1151"/>
      <c r="M793" s="1151"/>
      <c r="N793" s="1151"/>
      <c r="O793" s="1151"/>
      <c r="P793" s="1151"/>
      <c r="Q793" s="1151"/>
      <c r="R793" s="1151"/>
      <c r="S793" s="1151"/>
      <c r="T793" s="1151"/>
      <c r="U793" s="1151"/>
      <c r="V793" s="1151"/>
      <c r="W793" s="1151"/>
      <c r="X793" s="1151"/>
      <c r="Y793" s="1151"/>
      <c r="Z793" s="1151"/>
      <c r="AA793" s="1151"/>
      <c r="AB793" s="1151"/>
      <c r="AC793" s="1151"/>
      <c r="AD793" s="1151"/>
      <c r="AE793" s="1151"/>
      <c r="AF793" s="1151"/>
      <c r="AG793" s="1152"/>
      <c r="AH793" s="1193"/>
      <c r="AI793" s="1194"/>
      <c r="AJ793" s="1194"/>
      <c r="AK793" s="1194"/>
      <c r="AL793" s="1194"/>
      <c r="AM793" s="1194"/>
      <c r="AN793" s="1194"/>
      <c r="AO793" s="1194"/>
      <c r="AP793" s="1194"/>
      <c r="AQ793" s="1194"/>
      <c r="AR793" s="1194"/>
      <c r="AS793" s="1194"/>
      <c r="AT793" s="1194"/>
      <c r="AU793" s="1194"/>
      <c r="AV793" s="1194"/>
      <c r="AW793" s="1194"/>
      <c r="AX793" s="1194"/>
      <c r="AY793" s="1194"/>
      <c r="AZ793" s="1194"/>
      <c r="BA793" s="1194"/>
      <c r="BB793" s="1194"/>
      <c r="BC793" s="1195"/>
      <c r="BD793" s="87"/>
    </row>
    <row r="794" spans="1:64" customHeight="1" ht="12.75">
      <c r="A794" s="238"/>
      <c r="B794" s="238"/>
      <c r="C794" s="243"/>
      <c r="D794" s="243"/>
      <c r="E794" s="243"/>
      <c r="F794" s="243"/>
      <c r="G794" s="243"/>
      <c r="H794" s="1150"/>
      <c r="I794" s="1151"/>
      <c r="J794" s="1151"/>
      <c r="K794" s="1151"/>
      <c r="L794" s="1151"/>
      <c r="M794" s="1151"/>
      <c r="N794" s="1151"/>
      <c r="O794" s="1151"/>
      <c r="P794" s="1151"/>
      <c r="Q794" s="1151"/>
      <c r="R794" s="1151"/>
      <c r="S794" s="1151"/>
      <c r="T794" s="1151"/>
      <c r="U794" s="1151"/>
      <c r="V794" s="1151"/>
      <c r="W794" s="1151"/>
      <c r="X794" s="1151"/>
      <c r="Y794" s="1151"/>
      <c r="Z794" s="1151"/>
      <c r="AA794" s="1151"/>
      <c r="AB794" s="1151"/>
      <c r="AC794" s="1151"/>
      <c r="AD794" s="1151"/>
      <c r="AE794" s="1151"/>
      <c r="AF794" s="1151"/>
      <c r="AG794" s="1152"/>
      <c r="AH794" s="1193"/>
      <c r="AI794" s="1194"/>
      <c r="AJ794" s="1194"/>
      <c r="AK794" s="1194"/>
      <c r="AL794" s="1194"/>
      <c r="AM794" s="1194"/>
      <c r="AN794" s="1194"/>
      <c r="AO794" s="1194"/>
      <c r="AP794" s="1194"/>
      <c r="AQ794" s="1194"/>
      <c r="AR794" s="1194"/>
      <c r="AS794" s="1194"/>
      <c r="AT794" s="1194"/>
      <c r="AU794" s="1194"/>
      <c r="AV794" s="1194"/>
      <c r="AW794" s="1194"/>
      <c r="AX794" s="1194"/>
      <c r="AY794" s="1194"/>
      <c r="AZ794" s="1194"/>
      <c r="BA794" s="1194"/>
      <c r="BB794" s="1194"/>
      <c r="BC794" s="1195"/>
      <c r="BD794" s="87"/>
    </row>
    <row r="795" spans="1:64" customHeight="1" ht="13.5">
      <c r="A795" s="238"/>
      <c r="B795" s="238"/>
      <c r="C795" s="243"/>
      <c r="D795" s="243"/>
      <c r="E795" s="243"/>
      <c r="F795" s="243"/>
      <c r="G795" s="243"/>
      <c r="H795" s="1153"/>
      <c r="I795" s="1154"/>
      <c r="J795" s="1154"/>
      <c r="K795" s="1154"/>
      <c r="L795" s="1154"/>
      <c r="M795" s="1154"/>
      <c r="N795" s="1154"/>
      <c r="O795" s="1154"/>
      <c r="P795" s="1154"/>
      <c r="Q795" s="1154"/>
      <c r="R795" s="1154"/>
      <c r="S795" s="1154"/>
      <c r="T795" s="1154"/>
      <c r="U795" s="1154"/>
      <c r="V795" s="1154"/>
      <c r="W795" s="1154"/>
      <c r="X795" s="1154"/>
      <c r="Y795" s="1154"/>
      <c r="Z795" s="1154"/>
      <c r="AA795" s="1154"/>
      <c r="AB795" s="1154"/>
      <c r="AC795" s="1154"/>
      <c r="AD795" s="1154"/>
      <c r="AE795" s="1154"/>
      <c r="AF795" s="1154"/>
      <c r="AG795" s="1155"/>
      <c r="AH795" s="1196"/>
      <c r="AI795" s="1197"/>
      <c r="AJ795" s="1197"/>
      <c r="AK795" s="1197"/>
      <c r="AL795" s="1197"/>
      <c r="AM795" s="1197"/>
      <c r="AN795" s="1197"/>
      <c r="AO795" s="1197"/>
      <c r="AP795" s="1197"/>
      <c r="AQ795" s="1197"/>
      <c r="AR795" s="1197"/>
      <c r="AS795" s="1197"/>
      <c r="AT795" s="1197"/>
      <c r="AU795" s="1197"/>
      <c r="AV795" s="1197"/>
      <c r="AW795" s="1197"/>
      <c r="AX795" s="1197"/>
      <c r="AY795" s="1197"/>
      <c r="AZ795" s="1197"/>
      <c r="BA795" s="1197"/>
      <c r="BB795" s="1197"/>
      <c r="BC795" s="1198"/>
      <c r="BD795" s="87"/>
    </row>
    <row r="796" spans="1:64" customHeight="1" ht="13.5">
      <c r="A796" s="238">
        <f>IF(B796&lt;$C$584,B796,IF(B796=$C$584,B796,0))</f>
        <v>24</v>
      </c>
      <c r="B796" s="238">
        <v>24</v>
      </c>
      <c r="C796" s="243"/>
      <c r="D796" s="243"/>
      <c r="E796" s="243"/>
      <c r="F796" s="243"/>
      <c r="G796" s="243"/>
      <c r="H796" s="1158">
        <f>A796</f>
        <v>24</v>
      </c>
      <c r="I796" s="1160"/>
      <c r="J796" s="1120" t="s">
        <v>2</v>
      </c>
      <c r="K796" s="1121"/>
      <c r="L796" s="1121"/>
      <c r="M796" s="1122"/>
      <c r="N796" s="1144" t="str">
        <f>LOOKUP(H796,$C$1:$C$583,$J$1:$J$612)</f>
        <v>EXIT DOORS</v>
      </c>
      <c r="O796" s="1145"/>
      <c r="P796" s="1145"/>
      <c r="Q796" s="1145"/>
      <c r="R796" s="1145"/>
      <c r="S796" s="1145"/>
      <c r="T796" s="1145"/>
      <c r="U796" s="1145"/>
      <c r="V796" s="1145"/>
      <c r="W796" s="1145"/>
      <c r="X796" s="1145"/>
      <c r="Y796" s="1145"/>
      <c r="Z796" s="1145"/>
      <c r="AA796" s="1145"/>
      <c r="AB796" s="1145"/>
      <c r="AC796" s="1145"/>
      <c r="AD796" s="1145"/>
      <c r="AE796" s="1145"/>
      <c r="AF796" s="1145"/>
      <c r="AG796" s="1146"/>
      <c r="AH796" s="1199" t="s">
        <v>86</v>
      </c>
      <c r="AI796" s="1200"/>
      <c r="AJ796" s="1200"/>
      <c r="AK796" s="1200"/>
      <c r="AL796" s="1200"/>
      <c r="AM796" s="1200"/>
      <c r="AN796" s="1201"/>
      <c r="AO796" s="1222" t="s">
        <v>116</v>
      </c>
      <c r="AP796" s="1223"/>
      <c r="AQ796" s="1223"/>
      <c r="AR796" s="1223"/>
      <c r="AS796" s="1223"/>
      <c r="AT796" s="1223"/>
      <c r="AU796" s="1223"/>
      <c r="AV796" s="1223"/>
      <c r="AW796" s="1223"/>
      <c r="AX796" s="1224"/>
      <c r="AY796" s="1205" t="s">
        <v>88</v>
      </c>
      <c r="AZ796" s="1206"/>
      <c r="BA796" s="1206"/>
      <c r="BB796" s="1206"/>
      <c r="BC796" s="1207"/>
      <c r="BD796" s="87"/>
    </row>
    <row r="797" spans="1:64" customHeight="1" ht="13.5">
      <c r="A797" s="238"/>
      <c r="B797" s="238"/>
      <c r="C797" s="243"/>
      <c r="D797" s="243"/>
      <c r="E797" s="243"/>
      <c r="F797" s="243"/>
      <c r="G797" s="243"/>
      <c r="H797" s="1158" t="s">
        <v>3</v>
      </c>
      <c r="I797" s="1159"/>
      <c r="J797" s="1159"/>
      <c r="K797" s="1160"/>
      <c r="L797" s="1161" t="str">
        <f>LOOKUP(H796,$C$2:$C$583,$I$2:$I$583)</f>
        <v>PEST CONTROL</v>
      </c>
      <c r="M797" s="1162"/>
      <c r="N797" s="1162"/>
      <c r="O797" s="1162"/>
      <c r="P797" s="1162"/>
      <c r="Q797" s="1162"/>
      <c r="R797" s="1162"/>
      <c r="S797" s="1162"/>
      <c r="T797" s="1162"/>
      <c r="U797" s="1163"/>
      <c r="V797" s="1158" t="s">
        <v>89</v>
      </c>
      <c r="W797" s="1159"/>
      <c r="X797" s="1159"/>
      <c r="Y797" s="1160"/>
      <c r="Z797" s="1120">
        <f>LOOKUP(H796,$C$2:$C$583,$F$2:$F$583)</f>
        <v>5</v>
      </c>
      <c r="AA797" s="1122"/>
      <c r="AB797" s="1158" t="s">
        <v>90</v>
      </c>
      <c r="AC797" s="1159"/>
      <c r="AD797" s="1159"/>
      <c r="AE797" s="1160"/>
      <c r="AF797" s="1120">
        <f>LOOKUP(H796,$C$2:$C$583,$G$2:$G$583)</f>
        <v>6</v>
      </c>
      <c r="AG797" s="1122"/>
      <c r="AH797" s="1202"/>
      <c r="AI797" s="1203"/>
      <c r="AJ797" s="1203"/>
      <c r="AK797" s="1203"/>
      <c r="AL797" s="1203"/>
      <c r="AM797" s="1203"/>
      <c r="AN797" s="1204"/>
      <c r="AO797" s="1225"/>
      <c r="AP797" s="1226"/>
      <c r="AQ797" s="1226"/>
      <c r="AR797" s="1226"/>
      <c r="AS797" s="1226"/>
      <c r="AT797" s="1226"/>
      <c r="AU797" s="1226"/>
      <c r="AV797" s="1226"/>
      <c r="AW797" s="1226"/>
      <c r="AX797" s="1227"/>
      <c r="AY797" s="1208"/>
      <c r="AZ797" s="1209"/>
      <c r="BA797" s="1209"/>
      <c r="BB797" s="1209"/>
      <c r="BC797" s="1210"/>
      <c r="BD797" s="87"/>
    </row>
    <row r="798" spans="1:64" customHeight="1" ht="12.75">
      <c r="A798" s="238"/>
      <c r="B798" s="238"/>
      <c r="C798" s="243"/>
      <c r="D798" s="243"/>
      <c r="E798" s="243"/>
      <c r="F798" s="243"/>
      <c r="G798" s="243"/>
      <c r="H798" s="1147" t="str">
        <f>LOOKUP(H796,$C$2:$C$583,$K$2:$K$583)</f>
        <v>Light around receiving doors</v>
      </c>
      <c r="I798" s="1148"/>
      <c r="J798" s="1148"/>
      <c r="K798" s="1148"/>
      <c r="L798" s="1148"/>
      <c r="M798" s="1148"/>
      <c r="N798" s="1148"/>
      <c r="O798" s="1148"/>
      <c r="P798" s="1148"/>
      <c r="Q798" s="1148"/>
      <c r="R798" s="1148"/>
      <c r="S798" s="1148"/>
      <c r="T798" s="1148"/>
      <c r="U798" s="1148"/>
      <c r="V798" s="1148"/>
      <c r="W798" s="1148"/>
      <c r="X798" s="1148"/>
      <c r="Y798" s="1148"/>
      <c r="Z798" s="1148"/>
      <c r="AA798" s="1148"/>
      <c r="AB798" s="1148"/>
      <c r="AC798" s="1148"/>
      <c r="AD798" s="1148"/>
      <c r="AE798" s="1148"/>
      <c r="AF798" s="1148"/>
      <c r="AG798" s="1149"/>
      <c r="AH798" s="1190" t="s">
        <v>117</v>
      </c>
      <c r="AI798" s="1191"/>
      <c r="AJ798" s="1191"/>
      <c r="AK798" s="1191"/>
      <c r="AL798" s="1191"/>
      <c r="AM798" s="1191"/>
      <c r="AN798" s="1191"/>
      <c r="AO798" s="1191"/>
      <c r="AP798" s="1191"/>
      <c r="AQ798" s="1191"/>
      <c r="AR798" s="1191"/>
      <c r="AS798" s="1191"/>
      <c r="AT798" s="1191"/>
      <c r="AU798" s="1191"/>
      <c r="AV798" s="1191"/>
      <c r="AW798" s="1191"/>
      <c r="AX798" s="1191"/>
      <c r="AY798" s="1191"/>
      <c r="AZ798" s="1191"/>
      <c r="BA798" s="1191"/>
      <c r="BB798" s="1191"/>
      <c r="BC798" s="1192"/>
      <c r="BD798" s="87"/>
    </row>
    <row r="799" spans="1:64" customHeight="1" ht="12.75">
      <c r="A799" s="238"/>
      <c r="B799" s="238"/>
      <c r="C799" s="243"/>
      <c r="D799" s="243"/>
      <c r="E799" s="243"/>
      <c r="F799" s="243"/>
      <c r="G799" s="243"/>
      <c r="H799" s="1150"/>
      <c r="I799" s="1151"/>
      <c r="J799" s="1151"/>
      <c r="K799" s="1151"/>
      <c r="L799" s="1151"/>
      <c r="M799" s="1151"/>
      <c r="N799" s="1151"/>
      <c r="O799" s="1151"/>
      <c r="P799" s="1151"/>
      <c r="Q799" s="1151"/>
      <c r="R799" s="1151"/>
      <c r="S799" s="1151"/>
      <c r="T799" s="1151"/>
      <c r="U799" s="1151"/>
      <c r="V799" s="1151"/>
      <c r="W799" s="1151"/>
      <c r="X799" s="1151"/>
      <c r="Y799" s="1151"/>
      <c r="Z799" s="1151"/>
      <c r="AA799" s="1151"/>
      <c r="AB799" s="1151"/>
      <c r="AC799" s="1151"/>
      <c r="AD799" s="1151"/>
      <c r="AE799" s="1151"/>
      <c r="AF799" s="1151"/>
      <c r="AG799" s="1152"/>
      <c r="AH799" s="1193"/>
      <c r="AI799" s="1194"/>
      <c r="AJ799" s="1194"/>
      <c r="AK799" s="1194"/>
      <c r="AL799" s="1194"/>
      <c r="AM799" s="1194"/>
      <c r="AN799" s="1194"/>
      <c r="AO799" s="1194"/>
      <c r="AP799" s="1194"/>
      <c r="AQ799" s="1194"/>
      <c r="AR799" s="1194"/>
      <c r="AS799" s="1194"/>
      <c r="AT799" s="1194"/>
      <c r="AU799" s="1194"/>
      <c r="AV799" s="1194"/>
      <c r="AW799" s="1194"/>
      <c r="AX799" s="1194"/>
      <c r="AY799" s="1194"/>
      <c r="AZ799" s="1194"/>
      <c r="BA799" s="1194"/>
      <c r="BB799" s="1194"/>
      <c r="BC799" s="1195"/>
      <c r="BD799" s="87"/>
    </row>
    <row r="800" spans="1:64" customHeight="1" ht="12.75">
      <c r="A800" s="238"/>
      <c r="B800" s="238"/>
      <c r="C800" s="243"/>
      <c r="D800" s="243"/>
      <c r="E800" s="243"/>
      <c r="F800" s="243"/>
      <c r="G800" s="243"/>
      <c r="H800" s="1150"/>
      <c r="I800" s="1151"/>
      <c r="J800" s="1151"/>
      <c r="K800" s="1151"/>
      <c r="L800" s="1151"/>
      <c r="M800" s="1151"/>
      <c r="N800" s="1151"/>
      <c r="O800" s="1151"/>
      <c r="P800" s="1151"/>
      <c r="Q800" s="1151"/>
      <c r="R800" s="1151"/>
      <c r="S800" s="1151"/>
      <c r="T800" s="1151"/>
      <c r="U800" s="1151"/>
      <c r="V800" s="1151"/>
      <c r="W800" s="1151"/>
      <c r="X800" s="1151"/>
      <c r="Y800" s="1151"/>
      <c r="Z800" s="1151"/>
      <c r="AA800" s="1151"/>
      <c r="AB800" s="1151"/>
      <c r="AC800" s="1151"/>
      <c r="AD800" s="1151"/>
      <c r="AE800" s="1151"/>
      <c r="AF800" s="1151"/>
      <c r="AG800" s="1152"/>
      <c r="AH800" s="1193"/>
      <c r="AI800" s="1194"/>
      <c r="AJ800" s="1194"/>
      <c r="AK800" s="1194"/>
      <c r="AL800" s="1194"/>
      <c r="AM800" s="1194"/>
      <c r="AN800" s="1194"/>
      <c r="AO800" s="1194"/>
      <c r="AP800" s="1194"/>
      <c r="AQ800" s="1194"/>
      <c r="AR800" s="1194"/>
      <c r="AS800" s="1194"/>
      <c r="AT800" s="1194"/>
      <c r="AU800" s="1194"/>
      <c r="AV800" s="1194"/>
      <c r="AW800" s="1194"/>
      <c r="AX800" s="1194"/>
      <c r="AY800" s="1194"/>
      <c r="AZ800" s="1194"/>
      <c r="BA800" s="1194"/>
      <c r="BB800" s="1194"/>
      <c r="BC800" s="1195"/>
      <c r="BD800" s="87"/>
    </row>
    <row r="801" spans="1:64" customHeight="1" ht="12.75">
      <c r="A801" s="238"/>
      <c r="B801" s="238"/>
      <c r="C801" s="243"/>
      <c r="D801" s="243"/>
      <c r="E801" s="243"/>
      <c r="F801" s="243"/>
      <c r="G801" s="243"/>
      <c r="H801" s="1150"/>
      <c r="I801" s="1151"/>
      <c r="J801" s="1151"/>
      <c r="K801" s="1151"/>
      <c r="L801" s="1151"/>
      <c r="M801" s="1151"/>
      <c r="N801" s="1151"/>
      <c r="O801" s="1151"/>
      <c r="P801" s="1151"/>
      <c r="Q801" s="1151"/>
      <c r="R801" s="1151"/>
      <c r="S801" s="1151"/>
      <c r="T801" s="1151"/>
      <c r="U801" s="1151"/>
      <c r="V801" s="1151"/>
      <c r="W801" s="1151"/>
      <c r="X801" s="1151"/>
      <c r="Y801" s="1151"/>
      <c r="Z801" s="1151"/>
      <c r="AA801" s="1151"/>
      <c r="AB801" s="1151"/>
      <c r="AC801" s="1151"/>
      <c r="AD801" s="1151"/>
      <c r="AE801" s="1151"/>
      <c r="AF801" s="1151"/>
      <c r="AG801" s="1152"/>
      <c r="AH801" s="1193"/>
      <c r="AI801" s="1194"/>
      <c r="AJ801" s="1194"/>
      <c r="AK801" s="1194"/>
      <c r="AL801" s="1194"/>
      <c r="AM801" s="1194"/>
      <c r="AN801" s="1194"/>
      <c r="AO801" s="1194"/>
      <c r="AP801" s="1194"/>
      <c r="AQ801" s="1194"/>
      <c r="AR801" s="1194"/>
      <c r="AS801" s="1194"/>
      <c r="AT801" s="1194"/>
      <c r="AU801" s="1194"/>
      <c r="AV801" s="1194"/>
      <c r="AW801" s="1194"/>
      <c r="AX801" s="1194"/>
      <c r="AY801" s="1194"/>
      <c r="AZ801" s="1194"/>
      <c r="BA801" s="1194"/>
      <c r="BB801" s="1194"/>
      <c r="BC801" s="1195"/>
      <c r="BD801" s="87"/>
    </row>
    <row r="802" spans="1:64" customHeight="1" ht="12.75">
      <c r="A802" s="238"/>
      <c r="B802" s="238"/>
      <c r="C802" s="243"/>
      <c r="D802" s="243"/>
      <c r="E802" s="243"/>
      <c r="F802" s="243"/>
      <c r="G802" s="243"/>
      <c r="H802" s="1150"/>
      <c r="I802" s="1151"/>
      <c r="J802" s="1151"/>
      <c r="K802" s="1151"/>
      <c r="L802" s="1151"/>
      <c r="M802" s="1151"/>
      <c r="N802" s="1151"/>
      <c r="O802" s="1151"/>
      <c r="P802" s="1151"/>
      <c r="Q802" s="1151"/>
      <c r="R802" s="1151"/>
      <c r="S802" s="1151"/>
      <c r="T802" s="1151"/>
      <c r="U802" s="1151"/>
      <c r="V802" s="1151"/>
      <c r="W802" s="1151"/>
      <c r="X802" s="1151"/>
      <c r="Y802" s="1151"/>
      <c r="Z802" s="1151"/>
      <c r="AA802" s="1151"/>
      <c r="AB802" s="1151"/>
      <c r="AC802" s="1151"/>
      <c r="AD802" s="1151"/>
      <c r="AE802" s="1151"/>
      <c r="AF802" s="1151"/>
      <c r="AG802" s="1152"/>
      <c r="AH802" s="1193"/>
      <c r="AI802" s="1194"/>
      <c r="AJ802" s="1194"/>
      <c r="AK802" s="1194"/>
      <c r="AL802" s="1194"/>
      <c r="AM802" s="1194"/>
      <c r="AN802" s="1194"/>
      <c r="AO802" s="1194"/>
      <c r="AP802" s="1194"/>
      <c r="AQ802" s="1194"/>
      <c r="AR802" s="1194"/>
      <c r="AS802" s="1194"/>
      <c r="AT802" s="1194"/>
      <c r="AU802" s="1194"/>
      <c r="AV802" s="1194"/>
      <c r="AW802" s="1194"/>
      <c r="AX802" s="1194"/>
      <c r="AY802" s="1194"/>
      <c r="AZ802" s="1194"/>
      <c r="BA802" s="1194"/>
      <c r="BB802" s="1194"/>
      <c r="BC802" s="1195"/>
      <c r="BD802" s="87"/>
    </row>
    <row r="803" spans="1:64" customHeight="1" ht="13.5">
      <c r="A803" s="238"/>
      <c r="B803" s="238"/>
      <c r="C803" s="243"/>
      <c r="D803" s="243"/>
      <c r="E803" s="243"/>
      <c r="F803" s="243"/>
      <c r="G803" s="243"/>
      <c r="H803" s="1153"/>
      <c r="I803" s="1154"/>
      <c r="J803" s="1154"/>
      <c r="K803" s="1154"/>
      <c r="L803" s="1154"/>
      <c r="M803" s="1154"/>
      <c r="N803" s="1154"/>
      <c r="O803" s="1154"/>
      <c r="P803" s="1154"/>
      <c r="Q803" s="1154"/>
      <c r="R803" s="1154"/>
      <c r="S803" s="1154"/>
      <c r="T803" s="1154"/>
      <c r="U803" s="1154"/>
      <c r="V803" s="1154"/>
      <c r="W803" s="1154"/>
      <c r="X803" s="1154"/>
      <c r="Y803" s="1154"/>
      <c r="Z803" s="1154"/>
      <c r="AA803" s="1154"/>
      <c r="AB803" s="1154"/>
      <c r="AC803" s="1154"/>
      <c r="AD803" s="1154"/>
      <c r="AE803" s="1154"/>
      <c r="AF803" s="1154"/>
      <c r="AG803" s="1155"/>
      <c r="AH803" s="1196"/>
      <c r="AI803" s="1197"/>
      <c r="AJ803" s="1197"/>
      <c r="AK803" s="1197"/>
      <c r="AL803" s="1197"/>
      <c r="AM803" s="1197"/>
      <c r="AN803" s="1197"/>
      <c r="AO803" s="1197"/>
      <c r="AP803" s="1197"/>
      <c r="AQ803" s="1197"/>
      <c r="AR803" s="1197"/>
      <c r="AS803" s="1197"/>
      <c r="AT803" s="1197"/>
      <c r="AU803" s="1197"/>
      <c r="AV803" s="1197"/>
      <c r="AW803" s="1197"/>
      <c r="AX803" s="1197"/>
      <c r="AY803" s="1197"/>
      <c r="AZ803" s="1197"/>
      <c r="BA803" s="1197"/>
      <c r="BB803" s="1197"/>
      <c r="BC803" s="1198"/>
      <c r="BD803" s="87"/>
    </row>
    <row r="804" spans="1:64" customHeight="1" ht="13.5">
      <c r="A804" s="238">
        <f>IF(B804&lt;$C$584,B804,IF(B804=$C$584,B804,0))</f>
        <v>25</v>
      </c>
      <c r="B804" s="238">
        <v>25</v>
      </c>
      <c r="C804" s="243"/>
      <c r="D804" s="243"/>
      <c r="E804" s="243"/>
      <c r="F804" s="243"/>
      <c r="G804" s="243"/>
      <c r="H804" s="1158">
        <f>A804</f>
        <v>25</v>
      </c>
      <c r="I804" s="1160"/>
      <c r="J804" s="1120" t="s">
        <v>2</v>
      </c>
      <c r="K804" s="1121"/>
      <c r="L804" s="1121"/>
      <c r="M804" s="1122"/>
      <c r="N804" s="1144" t="str">
        <f>LOOKUP(H804,$C$1:$C$583,$J$1:$J$612)</f>
        <v>VERY PERISHABLE [depts. 65 &amp; 66] (dept mgr walks daily)</v>
      </c>
      <c r="O804" s="1145"/>
      <c r="P804" s="1145"/>
      <c r="Q804" s="1145"/>
      <c r="R804" s="1145"/>
      <c r="S804" s="1145"/>
      <c r="T804" s="1145"/>
      <c r="U804" s="1145"/>
      <c r="V804" s="1145"/>
      <c r="W804" s="1145"/>
      <c r="X804" s="1145"/>
      <c r="Y804" s="1145"/>
      <c r="Z804" s="1145"/>
      <c r="AA804" s="1145"/>
      <c r="AB804" s="1145"/>
      <c r="AC804" s="1145"/>
      <c r="AD804" s="1145"/>
      <c r="AE804" s="1145"/>
      <c r="AF804" s="1145"/>
      <c r="AG804" s="1146"/>
      <c r="AH804" s="1199" t="s">
        <v>86</v>
      </c>
      <c r="AI804" s="1200"/>
      <c r="AJ804" s="1200"/>
      <c r="AK804" s="1200"/>
      <c r="AL804" s="1200"/>
      <c r="AM804" s="1200"/>
      <c r="AN804" s="1201"/>
      <c r="AO804" s="1222" t="s">
        <v>101</v>
      </c>
      <c r="AP804" s="1223"/>
      <c r="AQ804" s="1223"/>
      <c r="AR804" s="1223"/>
      <c r="AS804" s="1223"/>
      <c r="AT804" s="1223"/>
      <c r="AU804" s="1223"/>
      <c r="AV804" s="1223"/>
      <c r="AW804" s="1223"/>
      <c r="AX804" s="1224"/>
      <c r="AY804" s="1205" t="s">
        <v>88</v>
      </c>
      <c r="AZ804" s="1206"/>
      <c r="BA804" s="1206"/>
      <c r="BB804" s="1206"/>
      <c r="BC804" s="1207"/>
      <c r="BD804" s="87"/>
    </row>
    <row r="805" spans="1:64" customHeight="1" ht="13.5">
      <c r="A805" s="238"/>
      <c r="B805" s="238"/>
      <c r="C805" s="243"/>
      <c r="D805" s="243"/>
      <c r="E805" s="243"/>
      <c r="F805" s="243"/>
      <c r="G805" s="243"/>
      <c r="H805" s="1158" t="s">
        <v>3</v>
      </c>
      <c r="I805" s="1159"/>
      <c r="J805" s="1159"/>
      <c r="K805" s="1160"/>
      <c r="L805" s="1161" t="str">
        <f>LOOKUP(H804,$C$2:$C$583,$I$2:$I$583)</f>
        <v>PRODUCE</v>
      </c>
      <c r="M805" s="1162"/>
      <c r="N805" s="1162"/>
      <c r="O805" s="1162"/>
      <c r="P805" s="1162"/>
      <c r="Q805" s="1162"/>
      <c r="R805" s="1162"/>
      <c r="S805" s="1162"/>
      <c r="T805" s="1162"/>
      <c r="U805" s="1163"/>
      <c r="V805" s="1158" t="s">
        <v>89</v>
      </c>
      <c r="W805" s="1159"/>
      <c r="X805" s="1159"/>
      <c r="Y805" s="1160"/>
      <c r="Z805" s="1120">
        <f>LOOKUP(H804,$C$2:$C$583,$F$2:$F$583)</f>
        <v>1</v>
      </c>
      <c r="AA805" s="1122"/>
      <c r="AB805" s="1158" t="s">
        <v>90</v>
      </c>
      <c r="AC805" s="1159"/>
      <c r="AD805" s="1159"/>
      <c r="AE805" s="1160"/>
      <c r="AF805" s="1120">
        <f>LOOKUP(H804,$C$2:$C$583,$G$2:$G$583)</f>
        <v>30</v>
      </c>
      <c r="AG805" s="1122"/>
      <c r="AH805" s="1202"/>
      <c r="AI805" s="1203"/>
      <c r="AJ805" s="1203"/>
      <c r="AK805" s="1203"/>
      <c r="AL805" s="1203"/>
      <c r="AM805" s="1203"/>
      <c r="AN805" s="1204"/>
      <c r="AO805" s="1225"/>
      <c r="AP805" s="1226"/>
      <c r="AQ805" s="1226"/>
      <c r="AR805" s="1226"/>
      <c r="AS805" s="1226"/>
      <c r="AT805" s="1226"/>
      <c r="AU805" s="1226"/>
      <c r="AV805" s="1226"/>
      <c r="AW805" s="1226"/>
      <c r="AX805" s="1227"/>
      <c r="AY805" s="1208"/>
      <c r="AZ805" s="1209"/>
      <c r="BA805" s="1209"/>
      <c r="BB805" s="1209"/>
      <c r="BC805" s="1210"/>
      <c r="BD805" s="87"/>
    </row>
    <row r="806" spans="1:64" customHeight="1" ht="12.75">
      <c r="A806" s="238"/>
      <c r="B806" s="238"/>
      <c r="C806" s="243"/>
      <c r="D806" s="243"/>
      <c r="E806" s="243"/>
      <c r="F806" s="243"/>
      <c r="G806" s="243"/>
      <c r="H806" s="1147" t="str">
        <f>LOOKUP(H804,$C$2:$C$583,$K$2:$K$583)</f>
        <v>Mint - 1 units 311, Sage - 2 units 310</v>
      </c>
      <c r="I806" s="1148"/>
      <c r="J806" s="1148"/>
      <c r="K806" s="1148"/>
      <c r="L806" s="1148"/>
      <c r="M806" s="1148"/>
      <c r="N806" s="1148"/>
      <c r="O806" s="1148"/>
      <c r="P806" s="1148"/>
      <c r="Q806" s="1148"/>
      <c r="R806" s="1148"/>
      <c r="S806" s="1148"/>
      <c r="T806" s="1148"/>
      <c r="U806" s="1148"/>
      <c r="V806" s="1148"/>
      <c r="W806" s="1148"/>
      <c r="X806" s="1148"/>
      <c r="Y806" s="1148"/>
      <c r="Z806" s="1148"/>
      <c r="AA806" s="1148"/>
      <c r="AB806" s="1148"/>
      <c r="AC806" s="1148"/>
      <c r="AD806" s="1148"/>
      <c r="AE806" s="1148"/>
      <c r="AF806" s="1148"/>
      <c r="AG806" s="1149"/>
      <c r="AH806" s="1190" t="s">
        <v>104</v>
      </c>
      <c r="AI806" s="1191"/>
      <c r="AJ806" s="1191"/>
      <c r="AK806" s="1191"/>
      <c r="AL806" s="1191"/>
      <c r="AM806" s="1191"/>
      <c r="AN806" s="1191"/>
      <c r="AO806" s="1191"/>
      <c r="AP806" s="1191"/>
      <c r="AQ806" s="1191"/>
      <c r="AR806" s="1191"/>
      <c r="AS806" s="1191"/>
      <c r="AT806" s="1191"/>
      <c r="AU806" s="1191"/>
      <c r="AV806" s="1191"/>
      <c r="AW806" s="1191"/>
      <c r="AX806" s="1191"/>
      <c r="AY806" s="1191"/>
      <c r="AZ806" s="1191"/>
      <c r="BA806" s="1191"/>
      <c r="BB806" s="1191"/>
      <c r="BC806" s="1192"/>
      <c r="BD806" s="87"/>
    </row>
    <row r="807" spans="1:64" customHeight="1" ht="12.75">
      <c r="A807" s="238"/>
      <c r="B807" s="238"/>
      <c r="C807" s="243"/>
      <c r="D807" s="243"/>
      <c r="E807" s="243"/>
      <c r="F807" s="243"/>
      <c r="G807" s="243"/>
      <c r="H807" s="1150"/>
      <c r="I807" s="1151"/>
      <c r="J807" s="1151"/>
      <c r="K807" s="1151"/>
      <c r="L807" s="1151"/>
      <c r="M807" s="1151"/>
      <c r="N807" s="1151"/>
      <c r="O807" s="1151"/>
      <c r="P807" s="1151"/>
      <c r="Q807" s="1151"/>
      <c r="R807" s="1151"/>
      <c r="S807" s="1151"/>
      <c r="T807" s="1151"/>
      <c r="U807" s="1151"/>
      <c r="V807" s="1151"/>
      <c r="W807" s="1151"/>
      <c r="X807" s="1151"/>
      <c r="Y807" s="1151"/>
      <c r="Z807" s="1151"/>
      <c r="AA807" s="1151"/>
      <c r="AB807" s="1151"/>
      <c r="AC807" s="1151"/>
      <c r="AD807" s="1151"/>
      <c r="AE807" s="1151"/>
      <c r="AF807" s="1151"/>
      <c r="AG807" s="1152"/>
      <c r="AH807" s="1193"/>
      <c r="AI807" s="1194"/>
      <c r="AJ807" s="1194"/>
      <c r="AK807" s="1194"/>
      <c r="AL807" s="1194"/>
      <c r="AM807" s="1194"/>
      <c r="AN807" s="1194"/>
      <c r="AO807" s="1194"/>
      <c r="AP807" s="1194"/>
      <c r="AQ807" s="1194"/>
      <c r="AR807" s="1194"/>
      <c r="AS807" s="1194"/>
      <c r="AT807" s="1194"/>
      <c r="AU807" s="1194"/>
      <c r="AV807" s="1194"/>
      <c r="AW807" s="1194"/>
      <c r="AX807" s="1194"/>
      <c r="AY807" s="1194"/>
      <c r="AZ807" s="1194"/>
      <c r="BA807" s="1194"/>
      <c r="BB807" s="1194"/>
      <c r="BC807" s="1195"/>
      <c r="BD807" s="87"/>
    </row>
    <row r="808" spans="1:64" customHeight="1" ht="12.75">
      <c r="A808" s="238"/>
      <c r="B808" s="238"/>
      <c r="C808" s="243"/>
      <c r="D808" s="243"/>
      <c r="E808" s="243"/>
      <c r="F808" s="243"/>
      <c r="G808" s="243"/>
      <c r="H808" s="1150"/>
      <c r="I808" s="1151"/>
      <c r="J808" s="1151"/>
      <c r="K808" s="1151"/>
      <c r="L808" s="1151"/>
      <c r="M808" s="1151"/>
      <c r="N808" s="1151"/>
      <c r="O808" s="1151"/>
      <c r="P808" s="1151"/>
      <c r="Q808" s="1151"/>
      <c r="R808" s="1151"/>
      <c r="S808" s="1151"/>
      <c r="T808" s="1151"/>
      <c r="U808" s="1151"/>
      <c r="V808" s="1151"/>
      <c r="W808" s="1151"/>
      <c r="X808" s="1151"/>
      <c r="Y808" s="1151"/>
      <c r="Z808" s="1151"/>
      <c r="AA808" s="1151"/>
      <c r="AB808" s="1151"/>
      <c r="AC808" s="1151"/>
      <c r="AD808" s="1151"/>
      <c r="AE808" s="1151"/>
      <c r="AF808" s="1151"/>
      <c r="AG808" s="1152"/>
      <c r="AH808" s="1193"/>
      <c r="AI808" s="1194"/>
      <c r="AJ808" s="1194"/>
      <c r="AK808" s="1194"/>
      <c r="AL808" s="1194"/>
      <c r="AM808" s="1194"/>
      <c r="AN808" s="1194"/>
      <c r="AO808" s="1194"/>
      <c r="AP808" s="1194"/>
      <c r="AQ808" s="1194"/>
      <c r="AR808" s="1194"/>
      <c r="AS808" s="1194"/>
      <c r="AT808" s="1194"/>
      <c r="AU808" s="1194"/>
      <c r="AV808" s="1194"/>
      <c r="AW808" s="1194"/>
      <c r="AX808" s="1194"/>
      <c r="AY808" s="1194"/>
      <c r="AZ808" s="1194"/>
      <c r="BA808" s="1194"/>
      <c r="BB808" s="1194"/>
      <c r="BC808" s="1195"/>
      <c r="BD808" s="87"/>
    </row>
    <row r="809" spans="1:64" customHeight="1" ht="12.75">
      <c r="A809" s="238"/>
      <c r="B809" s="238"/>
      <c r="C809" s="243"/>
      <c r="D809" s="243"/>
      <c r="E809" s="243"/>
      <c r="F809" s="243"/>
      <c r="G809" s="243"/>
      <c r="H809" s="1150"/>
      <c r="I809" s="1151"/>
      <c r="J809" s="1151"/>
      <c r="K809" s="1151"/>
      <c r="L809" s="1151"/>
      <c r="M809" s="1151"/>
      <c r="N809" s="1151"/>
      <c r="O809" s="1151"/>
      <c r="P809" s="1151"/>
      <c r="Q809" s="1151"/>
      <c r="R809" s="1151"/>
      <c r="S809" s="1151"/>
      <c r="T809" s="1151"/>
      <c r="U809" s="1151"/>
      <c r="V809" s="1151"/>
      <c r="W809" s="1151"/>
      <c r="X809" s="1151"/>
      <c r="Y809" s="1151"/>
      <c r="Z809" s="1151"/>
      <c r="AA809" s="1151"/>
      <c r="AB809" s="1151"/>
      <c r="AC809" s="1151"/>
      <c r="AD809" s="1151"/>
      <c r="AE809" s="1151"/>
      <c r="AF809" s="1151"/>
      <c r="AG809" s="1152"/>
      <c r="AH809" s="1193"/>
      <c r="AI809" s="1194"/>
      <c r="AJ809" s="1194"/>
      <c r="AK809" s="1194"/>
      <c r="AL809" s="1194"/>
      <c r="AM809" s="1194"/>
      <c r="AN809" s="1194"/>
      <c r="AO809" s="1194"/>
      <c r="AP809" s="1194"/>
      <c r="AQ809" s="1194"/>
      <c r="AR809" s="1194"/>
      <c r="AS809" s="1194"/>
      <c r="AT809" s="1194"/>
      <c r="AU809" s="1194"/>
      <c r="AV809" s="1194"/>
      <c r="AW809" s="1194"/>
      <c r="AX809" s="1194"/>
      <c r="AY809" s="1194"/>
      <c r="AZ809" s="1194"/>
      <c r="BA809" s="1194"/>
      <c r="BB809" s="1194"/>
      <c r="BC809" s="1195"/>
      <c r="BD809" s="87"/>
    </row>
    <row r="810" spans="1:64" customHeight="1" ht="12.75">
      <c r="A810" s="238"/>
      <c r="B810" s="238"/>
      <c r="C810" s="243"/>
      <c r="D810" s="243"/>
      <c r="E810" s="243"/>
      <c r="F810" s="243"/>
      <c r="G810" s="243"/>
      <c r="H810" s="1150"/>
      <c r="I810" s="1151"/>
      <c r="J810" s="1151"/>
      <c r="K810" s="1151"/>
      <c r="L810" s="1151"/>
      <c r="M810" s="1151"/>
      <c r="N810" s="1151"/>
      <c r="O810" s="1151"/>
      <c r="P810" s="1151"/>
      <c r="Q810" s="1151"/>
      <c r="R810" s="1151"/>
      <c r="S810" s="1151"/>
      <c r="T810" s="1151"/>
      <c r="U810" s="1151"/>
      <c r="V810" s="1151"/>
      <c r="W810" s="1151"/>
      <c r="X810" s="1151"/>
      <c r="Y810" s="1151"/>
      <c r="Z810" s="1151"/>
      <c r="AA810" s="1151"/>
      <c r="AB810" s="1151"/>
      <c r="AC810" s="1151"/>
      <c r="AD810" s="1151"/>
      <c r="AE810" s="1151"/>
      <c r="AF810" s="1151"/>
      <c r="AG810" s="1152"/>
      <c r="AH810" s="1193"/>
      <c r="AI810" s="1194"/>
      <c r="AJ810" s="1194"/>
      <c r="AK810" s="1194"/>
      <c r="AL810" s="1194"/>
      <c r="AM810" s="1194"/>
      <c r="AN810" s="1194"/>
      <c r="AO810" s="1194"/>
      <c r="AP810" s="1194"/>
      <c r="AQ810" s="1194"/>
      <c r="AR810" s="1194"/>
      <c r="AS810" s="1194"/>
      <c r="AT810" s="1194"/>
      <c r="AU810" s="1194"/>
      <c r="AV810" s="1194"/>
      <c r="AW810" s="1194"/>
      <c r="AX810" s="1194"/>
      <c r="AY810" s="1194"/>
      <c r="AZ810" s="1194"/>
      <c r="BA810" s="1194"/>
      <c r="BB810" s="1194"/>
      <c r="BC810" s="1195"/>
      <c r="BD810" s="87"/>
    </row>
    <row r="811" spans="1:64" customHeight="1" ht="13.5">
      <c r="A811" s="238"/>
      <c r="B811" s="238"/>
      <c r="C811" s="243"/>
      <c r="D811" s="243"/>
      <c r="E811" s="243"/>
      <c r="F811" s="243"/>
      <c r="G811" s="243"/>
      <c r="H811" s="1153"/>
      <c r="I811" s="1154"/>
      <c r="J811" s="1154"/>
      <c r="K811" s="1154"/>
      <c r="L811" s="1154"/>
      <c r="M811" s="1154"/>
      <c r="N811" s="1154"/>
      <c r="O811" s="1154"/>
      <c r="P811" s="1154"/>
      <c r="Q811" s="1154"/>
      <c r="R811" s="1154"/>
      <c r="S811" s="1154"/>
      <c r="T811" s="1154"/>
      <c r="U811" s="1154"/>
      <c r="V811" s="1154"/>
      <c r="W811" s="1154"/>
      <c r="X811" s="1154"/>
      <c r="Y811" s="1154"/>
      <c r="Z811" s="1154"/>
      <c r="AA811" s="1154"/>
      <c r="AB811" s="1154"/>
      <c r="AC811" s="1154"/>
      <c r="AD811" s="1154"/>
      <c r="AE811" s="1154"/>
      <c r="AF811" s="1154"/>
      <c r="AG811" s="1155"/>
      <c r="AH811" s="1196"/>
      <c r="AI811" s="1197"/>
      <c r="AJ811" s="1197"/>
      <c r="AK811" s="1197"/>
      <c r="AL811" s="1197"/>
      <c r="AM811" s="1197"/>
      <c r="AN811" s="1197"/>
      <c r="AO811" s="1197"/>
      <c r="AP811" s="1197"/>
      <c r="AQ811" s="1197"/>
      <c r="AR811" s="1197"/>
      <c r="AS811" s="1197"/>
      <c r="AT811" s="1197"/>
      <c r="AU811" s="1197"/>
      <c r="AV811" s="1197"/>
      <c r="AW811" s="1197"/>
      <c r="AX811" s="1197"/>
      <c r="AY811" s="1197"/>
      <c r="AZ811" s="1197"/>
      <c r="BA811" s="1197"/>
      <c r="BB811" s="1197"/>
      <c r="BC811" s="1198"/>
      <c r="BD811" s="87"/>
    </row>
    <row r="812" spans="1:64" customHeight="1" ht="13.5">
      <c r="A812" s="238">
        <f>IF(B812&lt;$C$584,B812,IF(B812=$C$584,B812,0))</f>
        <v>26</v>
      </c>
      <c r="B812" s="238">
        <v>26</v>
      </c>
      <c r="C812" s="243"/>
      <c r="D812" s="243"/>
      <c r="E812" s="243"/>
      <c r="F812" s="243"/>
      <c r="G812" s="243"/>
      <c r="H812" s="1158">
        <f>A812</f>
        <v>26</v>
      </c>
      <c r="I812" s="1160"/>
      <c r="J812" s="1120" t="s">
        <v>2</v>
      </c>
      <c r="K812" s="1121"/>
      <c r="L812" s="1121"/>
      <c r="M812" s="1122"/>
      <c r="N812" s="1144" t="str">
        <f>LOOKUP(H812,$C$1:$C$583,$J$1:$J$612)</f>
        <v>MEDIUM SHELF LIFE [depts 182 &amp; 298] (dept mgr walks daily)</v>
      </c>
      <c r="O812" s="1145"/>
      <c r="P812" s="1145"/>
      <c r="Q812" s="1145"/>
      <c r="R812" s="1145"/>
      <c r="S812" s="1145"/>
      <c r="T812" s="1145"/>
      <c r="U812" s="1145"/>
      <c r="V812" s="1145"/>
      <c r="W812" s="1145"/>
      <c r="X812" s="1145"/>
      <c r="Y812" s="1145"/>
      <c r="Z812" s="1145"/>
      <c r="AA812" s="1145"/>
      <c r="AB812" s="1145"/>
      <c r="AC812" s="1145"/>
      <c r="AD812" s="1145"/>
      <c r="AE812" s="1145"/>
      <c r="AF812" s="1145"/>
      <c r="AG812" s="1146"/>
      <c r="AH812" s="1199" t="s">
        <v>86</v>
      </c>
      <c r="AI812" s="1200"/>
      <c r="AJ812" s="1200"/>
      <c r="AK812" s="1200"/>
      <c r="AL812" s="1200"/>
      <c r="AM812" s="1200"/>
      <c r="AN812" s="1201"/>
      <c r="AO812" s="1222" t="s">
        <v>118</v>
      </c>
      <c r="AP812" s="1223"/>
      <c r="AQ812" s="1223"/>
      <c r="AR812" s="1223"/>
      <c r="AS812" s="1223"/>
      <c r="AT812" s="1223"/>
      <c r="AU812" s="1223"/>
      <c r="AV812" s="1223"/>
      <c r="AW812" s="1223"/>
      <c r="AX812" s="1224"/>
      <c r="AY812" s="1205" t="s">
        <v>88</v>
      </c>
      <c r="AZ812" s="1206"/>
      <c r="BA812" s="1206"/>
      <c r="BB812" s="1206"/>
      <c r="BC812" s="1207"/>
      <c r="BD812" s="87"/>
    </row>
    <row r="813" spans="1:64" customHeight="1" ht="13.5">
      <c r="A813" s="238"/>
      <c r="B813" s="238"/>
      <c r="C813" s="243"/>
      <c r="D813" s="243"/>
      <c r="E813" s="243"/>
      <c r="F813" s="243"/>
      <c r="G813" s="243"/>
      <c r="H813" s="1158" t="s">
        <v>3</v>
      </c>
      <c r="I813" s="1159"/>
      <c r="J813" s="1159"/>
      <c r="K813" s="1160"/>
      <c r="L813" s="1120" t="str">
        <f>LOOKUP(H812,$C$2:$C$583,$I$2:$I$583)</f>
        <v>PRODUCE</v>
      </c>
      <c r="M813" s="1121"/>
      <c r="N813" s="1121"/>
      <c r="O813" s="1121"/>
      <c r="P813" s="1121"/>
      <c r="Q813" s="1121"/>
      <c r="R813" s="1121"/>
      <c r="S813" s="1121"/>
      <c r="T813" s="1121"/>
      <c r="U813" s="1122"/>
      <c r="V813" s="1158" t="s">
        <v>89</v>
      </c>
      <c r="W813" s="1159"/>
      <c r="X813" s="1159"/>
      <c r="Y813" s="1160"/>
      <c r="Z813" s="1120">
        <f>LOOKUP(H812,$C$2:$C$583,$F$2:$F$583)</f>
        <v>3</v>
      </c>
      <c r="AA813" s="1122"/>
      <c r="AB813" s="1158" t="s">
        <v>90</v>
      </c>
      <c r="AC813" s="1159"/>
      <c r="AD813" s="1159"/>
      <c r="AE813" s="1160"/>
      <c r="AF813" s="1120">
        <f>LOOKUP(H812,$C$2:$C$583,$G$2:$G$583)</f>
        <v>30</v>
      </c>
      <c r="AG813" s="1122"/>
      <c r="AH813" s="1202"/>
      <c r="AI813" s="1203"/>
      <c r="AJ813" s="1203"/>
      <c r="AK813" s="1203"/>
      <c r="AL813" s="1203"/>
      <c r="AM813" s="1203"/>
      <c r="AN813" s="1204"/>
      <c r="AO813" s="1225"/>
      <c r="AP813" s="1226"/>
      <c r="AQ813" s="1226"/>
      <c r="AR813" s="1226"/>
      <c r="AS813" s="1226"/>
      <c r="AT813" s="1226"/>
      <c r="AU813" s="1226"/>
      <c r="AV813" s="1226"/>
      <c r="AW813" s="1226"/>
      <c r="AX813" s="1227"/>
      <c r="AY813" s="1208"/>
      <c r="AZ813" s="1209"/>
      <c r="BA813" s="1209"/>
      <c r="BB813" s="1209"/>
      <c r="BC813" s="1210"/>
      <c r="BD813" s="87"/>
    </row>
    <row r="814" spans="1:64" customHeight="1" ht="12.75">
      <c r="A814" s="238"/>
      <c r="B814" s="238"/>
      <c r="C814" s="243"/>
      <c r="D814" s="243"/>
      <c r="E814" s="243"/>
      <c r="F814" s="243"/>
      <c r="G814" s="243"/>
      <c r="H814" s="1147" t="str">
        <f>LOOKUP(H812,$C$2:$C$583,$K$2:$K$583)</f>
        <v>3 units of 2lb Green Beans, 2 units 1lb Green Beans</v>
      </c>
      <c r="I814" s="1148"/>
      <c r="J814" s="1148"/>
      <c r="K814" s="1148"/>
      <c r="L814" s="1148"/>
      <c r="M814" s="1148"/>
      <c r="N814" s="1148"/>
      <c r="O814" s="1148"/>
      <c r="P814" s="1148"/>
      <c r="Q814" s="1148"/>
      <c r="R814" s="1148"/>
      <c r="S814" s="1148"/>
      <c r="T814" s="1148"/>
      <c r="U814" s="1148"/>
      <c r="V814" s="1148"/>
      <c r="W814" s="1148"/>
      <c r="X814" s="1148"/>
      <c r="Y814" s="1148"/>
      <c r="Z814" s="1148"/>
      <c r="AA814" s="1148"/>
      <c r="AB814" s="1148"/>
      <c r="AC814" s="1148"/>
      <c r="AD814" s="1148"/>
      <c r="AE814" s="1148"/>
      <c r="AF814" s="1148"/>
      <c r="AG814" s="1149"/>
      <c r="AH814" s="1190" t="s">
        <v>119</v>
      </c>
      <c r="AI814" s="1191"/>
      <c r="AJ814" s="1191"/>
      <c r="AK814" s="1191"/>
      <c r="AL814" s="1191"/>
      <c r="AM814" s="1191"/>
      <c r="AN814" s="1191"/>
      <c r="AO814" s="1191"/>
      <c r="AP814" s="1191"/>
      <c r="AQ814" s="1191"/>
      <c r="AR814" s="1191"/>
      <c r="AS814" s="1191"/>
      <c r="AT814" s="1191"/>
      <c r="AU814" s="1191"/>
      <c r="AV814" s="1191"/>
      <c r="AW814" s="1191"/>
      <c r="AX814" s="1191"/>
      <c r="AY814" s="1191"/>
      <c r="AZ814" s="1191"/>
      <c r="BA814" s="1191"/>
      <c r="BB814" s="1191"/>
      <c r="BC814" s="1192"/>
      <c r="BD814" s="87"/>
    </row>
    <row r="815" spans="1:64" customHeight="1" ht="12.75">
      <c r="A815" s="238"/>
      <c r="B815" s="238"/>
      <c r="C815" s="243"/>
      <c r="D815" s="243"/>
      <c r="E815" s="243"/>
      <c r="F815" s="243"/>
      <c r="G815" s="243"/>
      <c r="H815" s="1150"/>
      <c r="I815" s="1151"/>
      <c r="J815" s="1151"/>
      <c r="K815" s="1151"/>
      <c r="L815" s="1151"/>
      <c r="M815" s="1151"/>
      <c r="N815" s="1151"/>
      <c r="O815" s="1151"/>
      <c r="P815" s="1151"/>
      <c r="Q815" s="1151"/>
      <c r="R815" s="1151"/>
      <c r="S815" s="1151"/>
      <c r="T815" s="1151"/>
      <c r="U815" s="1151"/>
      <c r="V815" s="1151"/>
      <c r="W815" s="1151"/>
      <c r="X815" s="1151"/>
      <c r="Y815" s="1151"/>
      <c r="Z815" s="1151"/>
      <c r="AA815" s="1151"/>
      <c r="AB815" s="1151"/>
      <c r="AC815" s="1151"/>
      <c r="AD815" s="1151"/>
      <c r="AE815" s="1151"/>
      <c r="AF815" s="1151"/>
      <c r="AG815" s="1152"/>
      <c r="AH815" s="1193"/>
      <c r="AI815" s="1194"/>
      <c r="AJ815" s="1194"/>
      <c r="AK815" s="1194"/>
      <c r="AL815" s="1194"/>
      <c r="AM815" s="1194"/>
      <c r="AN815" s="1194"/>
      <c r="AO815" s="1194"/>
      <c r="AP815" s="1194"/>
      <c r="AQ815" s="1194"/>
      <c r="AR815" s="1194"/>
      <c r="AS815" s="1194"/>
      <c r="AT815" s="1194"/>
      <c r="AU815" s="1194"/>
      <c r="AV815" s="1194"/>
      <c r="AW815" s="1194"/>
      <c r="AX815" s="1194"/>
      <c r="AY815" s="1194"/>
      <c r="AZ815" s="1194"/>
      <c r="BA815" s="1194"/>
      <c r="BB815" s="1194"/>
      <c r="BC815" s="1195"/>
      <c r="BD815" s="87"/>
    </row>
    <row r="816" spans="1:64" customHeight="1" ht="12.75">
      <c r="A816" s="238"/>
      <c r="B816" s="238"/>
      <c r="C816" s="243"/>
      <c r="D816" s="243"/>
      <c r="E816" s="243"/>
      <c r="F816" s="243"/>
      <c r="G816" s="243"/>
      <c r="H816" s="1150"/>
      <c r="I816" s="1151"/>
      <c r="J816" s="1151"/>
      <c r="K816" s="1151"/>
      <c r="L816" s="1151"/>
      <c r="M816" s="1151"/>
      <c r="N816" s="1151"/>
      <c r="O816" s="1151"/>
      <c r="P816" s="1151"/>
      <c r="Q816" s="1151"/>
      <c r="R816" s="1151"/>
      <c r="S816" s="1151"/>
      <c r="T816" s="1151"/>
      <c r="U816" s="1151"/>
      <c r="V816" s="1151"/>
      <c r="W816" s="1151"/>
      <c r="X816" s="1151"/>
      <c r="Y816" s="1151"/>
      <c r="Z816" s="1151"/>
      <c r="AA816" s="1151"/>
      <c r="AB816" s="1151"/>
      <c r="AC816" s="1151"/>
      <c r="AD816" s="1151"/>
      <c r="AE816" s="1151"/>
      <c r="AF816" s="1151"/>
      <c r="AG816" s="1152"/>
      <c r="AH816" s="1193"/>
      <c r="AI816" s="1194"/>
      <c r="AJ816" s="1194"/>
      <c r="AK816" s="1194"/>
      <c r="AL816" s="1194"/>
      <c r="AM816" s="1194"/>
      <c r="AN816" s="1194"/>
      <c r="AO816" s="1194"/>
      <c r="AP816" s="1194"/>
      <c r="AQ816" s="1194"/>
      <c r="AR816" s="1194"/>
      <c r="AS816" s="1194"/>
      <c r="AT816" s="1194"/>
      <c r="AU816" s="1194"/>
      <c r="AV816" s="1194"/>
      <c r="AW816" s="1194"/>
      <c r="AX816" s="1194"/>
      <c r="AY816" s="1194"/>
      <c r="AZ816" s="1194"/>
      <c r="BA816" s="1194"/>
      <c r="BB816" s="1194"/>
      <c r="BC816" s="1195"/>
      <c r="BD816" s="87"/>
    </row>
    <row r="817" spans="1:64" customHeight="1" ht="12.75">
      <c r="A817" s="238"/>
      <c r="B817" s="238"/>
      <c r="C817" s="243"/>
      <c r="D817" s="243"/>
      <c r="E817" s="243"/>
      <c r="F817" s="243"/>
      <c r="G817" s="243"/>
      <c r="H817" s="1150"/>
      <c r="I817" s="1151"/>
      <c r="J817" s="1151"/>
      <c r="K817" s="1151"/>
      <c r="L817" s="1151"/>
      <c r="M817" s="1151"/>
      <c r="N817" s="1151"/>
      <c r="O817" s="1151"/>
      <c r="P817" s="1151"/>
      <c r="Q817" s="1151"/>
      <c r="R817" s="1151"/>
      <c r="S817" s="1151"/>
      <c r="T817" s="1151"/>
      <c r="U817" s="1151"/>
      <c r="V817" s="1151"/>
      <c r="W817" s="1151"/>
      <c r="X817" s="1151"/>
      <c r="Y817" s="1151"/>
      <c r="Z817" s="1151"/>
      <c r="AA817" s="1151"/>
      <c r="AB817" s="1151"/>
      <c r="AC817" s="1151"/>
      <c r="AD817" s="1151"/>
      <c r="AE817" s="1151"/>
      <c r="AF817" s="1151"/>
      <c r="AG817" s="1152"/>
      <c r="AH817" s="1193"/>
      <c r="AI817" s="1194"/>
      <c r="AJ817" s="1194"/>
      <c r="AK817" s="1194"/>
      <c r="AL817" s="1194"/>
      <c r="AM817" s="1194"/>
      <c r="AN817" s="1194"/>
      <c r="AO817" s="1194"/>
      <c r="AP817" s="1194"/>
      <c r="AQ817" s="1194"/>
      <c r="AR817" s="1194"/>
      <c r="AS817" s="1194"/>
      <c r="AT817" s="1194"/>
      <c r="AU817" s="1194"/>
      <c r="AV817" s="1194"/>
      <c r="AW817" s="1194"/>
      <c r="AX817" s="1194"/>
      <c r="AY817" s="1194"/>
      <c r="AZ817" s="1194"/>
      <c r="BA817" s="1194"/>
      <c r="BB817" s="1194"/>
      <c r="BC817" s="1195"/>
      <c r="BD817" s="87"/>
    </row>
    <row r="818" spans="1:64" customHeight="1" ht="12.75">
      <c r="A818" s="238"/>
      <c r="B818" s="238"/>
      <c r="C818" s="243"/>
      <c r="D818" s="243"/>
      <c r="E818" s="243"/>
      <c r="F818" s="243"/>
      <c r="G818" s="243"/>
      <c r="H818" s="1150"/>
      <c r="I818" s="1151"/>
      <c r="J818" s="1151"/>
      <c r="K818" s="1151"/>
      <c r="L818" s="1151"/>
      <c r="M818" s="1151"/>
      <c r="N818" s="1151"/>
      <c r="O818" s="1151"/>
      <c r="P818" s="1151"/>
      <c r="Q818" s="1151"/>
      <c r="R818" s="1151"/>
      <c r="S818" s="1151"/>
      <c r="T818" s="1151"/>
      <c r="U818" s="1151"/>
      <c r="V818" s="1151"/>
      <c r="W818" s="1151"/>
      <c r="X818" s="1151"/>
      <c r="Y818" s="1151"/>
      <c r="Z818" s="1151"/>
      <c r="AA818" s="1151"/>
      <c r="AB818" s="1151"/>
      <c r="AC818" s="1151"/>
      <c r="AD818" s="1151"/>
      <c r="AE818" s="1151"/>
      <c r="AF818" s="1151"/>
      <c r="AG818" s="1152"/>
      <c r="AH818" s="1193"/>
      <c r="AI818" s="1194"/>
      <c r="AJ818" s="1194"/>
      <c r="AK818" s="1194"/>
      <c r="AL818" s="1194"/>
      <c r="AM818" s="1194"/>
      <c r="AN818" s="1194"/>
      <c r="AO818" s="1194"/>
      <c r="AP818" s="1194"/>
      <c r="AQ818" s="1194"/>
      <c r="AR818" s="1194"/>
      <c r="AS818" s="1194"/>
      <c r="AT818" s="1194"/>
      <c r="AU818" s="1194"/>
      <c r="AV818" s="1194"/>
      <c r="AW818" s="1194"/>
      <c r="AX818" s="1194"/>
      <c r="AY818" s="1194"/>
      <c r="AZ818" s="1194"/>
      <c r="BA818" s="1194"/>
      <c r="BB818" s="1194"/>
      <c r="BC818" s="1195"/>
      <c r="BD818" s="87"/>
    </row>
    <row r="819" spans="1:64" customHeight="1" ht="13.5">
      <c r="A819" s="238"/>
      <c r="B819" s="238"/>
      <c r="C819" s="243"/>
      <c r="D819" s="243"/>
      <c r="E819" s="243"/>
      <c r="F819" s="243"/>
      <c r="G819" s="243"/>
      <c r="H819" s="1153"/>
      <c r="I819" s="1154"/>
      <c r="J819" s="1154"/>
      <c r="K819" s="1154"/>
      <c r="L819" s="1154"/>
      <c r="M819" s="1154"/>
      <c r="N819" s="1154"/>
      <c r="O819" s="1154"/>
      <c r="P819" s="1154"/>
      <c r="Q819" s="1154"/>
      <c r="R819" s="1154"/>
      <c r="S819" s="1154"/>
      <c r="T819" s="1154"/>
      <c r="U819" s="1154"/>
      <c r="V819" s="1154"/>
      <c r="W819" s="1154"/>
      <c r="X819" s="1154"/>
      <c r="Y819" s="1154"/>
      <c r="Z819" s="1154"/>
      <c r="AA819" s="1154"/>
      <c r="AB819" s="1154"/>
      <c r="AC819" s="1154"/>
      <c r="AD819" s="1154"/>
      <c r="AE819" s="1154"/>
      <c r="AF819" s="1154"/>
      <c r="AG819" s="1155"/>
      <c r="AH819" s="1196"/>
      <c r="AI819" s="1197"/>
      <c r="AJ819" s="1197"/>
      <c r="AK819" s="1197"/>
      <c r="AL819" s="1197"/>
      <c r="AM819" s="1197"/>
      <c r="AN819" s="1197"/>
      <c r="AO819" s="1197"/>
      <c r="AP819" s="1197"/>
      <c r="AQ819" s="1197"/>
      <c r="AR819" s="1197"/>
      <c r="AS819" s="1197"/>
      <c r="AT819" s="1197"/>
      <c r="AU819" s="1197"/>
      <c r="AV819" s="1197"/>
      <c r="AW819" s="1197"/>
      <c r="AX819" s="1197"/>
      <c r="AY819" s="1197"/>
      <c r="AZ819" s="1197"/>
      <c r="BA819" s="1197"/>
      <c r="BB819" s="1197"/>
      <c r="BC819" s="1198"/>
      <c r="BD819" s="87"/>
    </row>
    <row r="820" spans="1:64" customHeight="1" ht="13.5">
      <c r="A820" s="238">
        <f>IF(B820&lt;$C$584,B820,IF(B820=$C$584,B820,0))</f>
        <v>27</v>
      </c>
      <c r="B820" s="238">
        <v>27</v>
      </c>
      <c r="C820" s="243"/>
      <c r="D820" s="243"/>
      <c r="E820" s="243"/>
      <c r="F820" s="243"/>
      <c r="G820" s="243"/>
      <c r="H820" s="1158">
        <f>A820</f>
        <v>27</v>
      </c>
      <c r="I820" s="1160"/>
      <c r="J820" s="1120" t="s">
        <v>2</v>
      </c>
      <c r="K820" s="1121"/>
      <c r="L820" s="1121"/>
      <c r="M820" s="1122"/>
      <c r="N820" s="1144" t="str">
        <f>LOOKUP(H820,$C$1:$C$583,$J$1:$J$612)</f>
        <v>EXTREMELY PERISHABLE [depts 289 &amp; 288] (dept mgr walks daily)</v>
      </c>
      <c r="O820" s="1145"/>
      <c r="P820" s="1145"/>
      <c r="Q820" s="1145"/>
      <c r="R820" s="1145"/>
      <c r="S820" s="1145"/>
      <c r="T820" s="1145"/>
      <c r="U820" s="1145"/>
      <c r="V820" s="1145"/>
      <c r="W820" s="1145"/>
      <c r="X820" s="1145"/>
      <c r="Y820" s="1145"/>
      <c r="Z820" s="1145"/>
      <c r="AA820" s="1145"/>
      <c r="AB820" s="1145"/>
      <c r="AC820" s="1145"/>
      <c r="AD820" s="1145"/>
      <c r="AE820" s="1145"/>
      <c r="AF820" s="1145"/>
      <c r="AG820" s="1146"/>
      <c r="AH820" s="1199" t="s">
        <v>86</v>
      </c>
      <c r="AI820" s="1200"/>
      <c r="AJ820" s="1200"/>
      <c r="AK820" s="1200"/>
      <c r="AL820" s="1200"/>
      <c r="AM820" s="1200"/>
      <c r="AN820" s="1201"/>
      <c r="AO820" s="1222" t="s">
        <v>118</v>
      </c>
      <c r="AP820" s="1223"/>
      <c r="AQ820" s="1223"/>
      <c r="AR820" s="1223"/>
      <c r="AS820" s="1223"/>
      <c r="AT820" s="1223"/>
      <c r="AU820" s="1223"/>
      <c r="AV820" s="1223"/>
      <c r="AW820" s="1223"/>
      <c r="AX820" s="1224"/>
      <c r="AY820" s="1205" t="s">
        <v>88</v>
      </c>
      <c r="AZ820" s="1206"/>
      <c r="BA820" s="1206"/>
      <c r="BB820" s="1206"/>
      <c r="BC820" s="1207"/>
      <c r="BD820" s="87"/>
    </row>
    <row r="821" spans="1:64" customHeight="1" ht="13.5">
      <c r="A821" s="238"/>
      <c r="B821" s="238"/>
      <c r="C821" s="243"/>
      <c r="D821" s="243"/>
      <c r="E821" s="243"/>
      <c r="F821" s="243"/>
      <c r="G821" s="243"/>
      <c r="H821" s="1158" t="s">
        <v>3</v>
      </c>
      <c r="I821" s="1159"/>
      <c r="J821" s="1159"/>
      <c r="K821" s="1160"/>
      <c r="L821" s="1120" t="str">
        <f>LOOKUP(H820,$C$2:$C$583,$I$2:$I$583)</f>
        <v>PRODUCE</v>
      </c>
      <c r="M821" s="1121"/>
      <c r="N821" s="1121"/>
      <c r="O821" s="1121"/>
      <c r="P821" s="1121"/>
      <c r="Q821" s="1121"/>
      <c r="R821" s="1121"/>
      <c r="S821" s="1121"/>
      <c r="T821" s="1121"/>
      <c r="U821" s="1122"/>
      <c r="V821" s="1158" t="s">
        <v>89</v>
      </c>
      <c r="W821" s="1159"/>
      <c r="X821" s="1159"/>
      <c r="Y821" s="1160"/>
      <c r="Z821" s="1120">
        <f>LOOKUP(H820,$C$2:$C$583,$F$2:$F$583)</f>
        <v>4</v>
      </c>
      <c r="AA821" s="1122"/>
      <c r="AB821" s="1158" t="s">
        <v>90</v>
      </c>
      <c r="AC821" s="1159"/>
      <c r="AD821" s="1159"/>
      <c r="AE821" s="1160"/>
      <c r="AF821" s="1120">
        <f>LOOKUP(H820,$C$2:$C$583,$G$2:$G$583)</f>
        <v>30</v>
      </c>
      <c r="AG821" s="1122"/>
      <c r="AH821" s="1202"/>
      <c r="AI821" s="1203"/>
      <c r="AJ821" s="1203"/>
      <c r="AK821" s="1203"/>
      <c r="AL821" s="1203"/>
      <c r="AM821" s="1203"/>
      <c r="AN821" s="1204"/>
      <c r="AO821" s="1225"/>
      <c r="AP821" s="1226"/>
      <c r="AQ821" s="1226"/>
      <c r="AR821" s="1226"/>
      <c r="AS821" s="1226"/>
      <c r="AT821" s="1226"/>
      <c r="AU821" s="1226"/>
      <c r="AV821" s="1226"/>
      <c r="AW821" s="1226"/>
      <c r="AX821" s="1227"/>
      <c r="AY821" s="1208"/>
      <c r="AZ821" s="1209"/>
      <c r="BA821" s="1209"/>
      <c r="BB821" s="1209"/>
      <c r="BC821" s="1210"/>
      <c r="BD821" s="87"/>
    </row>
    <row r="822" spans="1:64" customHeight="1" ht="12.75">
      <c r="A822" s="238"/>
      <c r="B822" s="238"/>
      <c r="C822" s="243"/>
      <c r="D822" s="243"/>
      <c r="E822" s="243"/>
      <c r="F822" s="243"/>
      <c r="G822" s="243"/>
      <c r="H822" s="1147" t="str">
        <f>LOOKUP(H820,$C$2:$C$583,$K$2:$K$583)</f>
        <v>3 unit 40oz siced Mushrooms on shelf and poor quality</v>
      </c>
      <c r="I822" s="1148"/>
      <c r="J822" s="1148"/>
      <c r="K822" s="1148"/>
      <c r="L822" s="1148"/>
      <c r="M822" s="1148"/>
      <c r="N822" s="1148"/>
      <c r="O822" s="1148"/>
      <c r="P822" s="1148"/>
      <c r="Q822" s="1148"/>
      <c r="R822" s="1148"/>
      <c r="S822" s="1148"/>
      <c r="T822" s="1148"/>
      <c r="U822" s="1148"/>
      <c r="V822" s="1148"/>
      <c r="W822" s="1148"/>
      <c r="X822" s="1148"/>
      <c r="Y822" s="1148"/>
      <c r="Z822" s="1148"/>
      <c r="AA822" s="1148"/>
      <c r="AB822" s="1148"/>
      <c r="AC822" s="1148"/>
      <c r="AD822" s="1148"/>
      <c r="AE822" s="1148"/>
      <c r="AF822" s="1148"/>
      <c r="AG822" s="1149"/>
      <c r="AH822" s="1190" t="s">
        <v>119</v>
      </c>
      <c r="AI822" s="1191"/>
      <c r="AJ822" s="1191"/>
      <c r="AK822" s="1191"/>
      <c r="AL822" s="1191"/>
      <c r="AM822" s="1191"/>
      <c r="AN822" s="1191"/>
      <c r="AO822" s="1191"/>
      <c r="AP822" s="1191"/>
      <c r="AQ822" s="1191"/>
      <c r="AR822" s="1191"/>
      <c r="AS822" s="1191"/>
      <c r="AT822" s="1191"/>
      <c r="AU822" s="1191"/>
      <c r="AV822" s="1191"/>
      <c r="AW822" s="1191"/>
      <c r="AX822" s="1191"/>
      <c r="AY822" s="1191"/>
      <c r="AZ822" s="1191"/>
      <c r="BA822" s="1191"/>
      <c r="BB822" s="1191"/>
      <c r="BC822" s="1192"/>
      <c r="BD822" s="87"/>
    </row>
    <row r="823" spans="1:64" customHeight="1" ht="12.75">
      <c r="A823" s="238"/>
      <c r="B823" s="238"/>
      <c r="C823" s="243"/>
      <c r="D823" s="243"/>
      <c r="E823" s="243"/>
      <c r="F823" s="243"/>
      <c r="G823" s="243"/>
      <c r="H823" s="1150"/>
      <c r="I823" s="1151"/>
      <c r="J823" s="1151"/>
      <c r="K823" s="1151"/>
      <c r="L823" s="1151"/>
      <c r="M823" s="1151"/>
      <c r="N823" s="1151"/>
      <c r="O823" s="1151"/>
      <c r="P823" s="1151"/>
      <c r="Q823" s="1151"/>
      <c r="R823" s="1151"/>
      <c r="S823" s="1151"/>
      <c r="T823" s="1151"/>
      <c r="U823" s="1151"/>
      <c r="V823" s="1151"/>
      <c r="W823" s="1151"/>
      <c r="X823" s="1151"/>
      <c r="Y823" s="1151"/>
      <c r="Z823" s="1151"/>
      <c r="AA823" s="1151"/>
      <c r="AB823" s="1151"/>
      <c r="AC823" s="1151"/>
      <c r="AD823" s="1151"/>
      <c r="AE823" s="1151"/>
      <c r="AF823" s="1151"/>
      <c r="AG823" s="1152"/>
      <c r="AH823" s="1193"/>
      <c r="AI823" s="1194"/>
      <c r="AJ823" s="1194"/>
      <c r="AK823" s="1194"/>
      <c r="AL823" s="1194"/>
      <c r="AM823" s="1194"/>
      <c r="AN823" s="1194"/>
      <c r="AO823" s="1194"/>
      <c r="AP823" s="1194"/>
      <c r="AQ823" s="1194"/>
      <c r="AR823" s="1194"/>
      <c r="AS823" s="1194"/>
      <c r="AT823" s="1194"/>
      <c r="AU823" s="1194"/>
      <c r="AV823" s="1194"/>
      <c r="AW823" s="1194"/>
      <c r="AX823" s="1194"/>
      <c r="AY823" s="1194"/>
      <c r="AZ823" s="1194"/>
      <c r="BA823" s="1194"/>
      <c r="BB823" s="1194"/>
      <c r="BC823" s="1195"/>
      <c r="BD823" s="87"/>
    </row>
    <row r="824" spans="1:64" customHeight="1" ht="12.75">
      <c r="A824" s="238"/>
      <c r="B824" s="238"/>
      <c r="C824" s="243"/>
      <c r="D824" s="243"/>
      <c r="E824" s="243"/>
      <c r="F824" s="243"/>
      <c r="G824" s="243"/>
      <c r="H824" s="1150"/>
      <c r="I824" s="1151"/>
      <c r="J824" s="1151"/>
      <c r="K824" s="1151"/>
      <c r="L824" s="1151"/>
      <c r="M824" s="1151"/>
      <c r="N824" s="1151"/>
      <c r="O824" s="1151"/>
      <c r="P824" s="1151"/>
      <c r="Q824" s="1151"/>
      <c r="R824" s="1151"/>
      <c r="S824" s="1151"/>
      <c r="T824" s="1151"/>
      <c r="U824" s="1151"/>
      <c r="V824" s="1151"/>
      <c r="W824" s="1151"/>
      <c r="X824" s="1151"/>
      <c r="Y824" s="1151"/>
      <c r="Z824" s="1151"/>
      <c r="AA824" s="1151"/>
      <c r="AB824" s="1151"/>
      <c r="AC824" s="1151"/>
      <c r="AD824" s="1151"/>
      <c r="AE824" s="1151"/>
      <c r="AF824" s="1151"/>
      <c r="AG824" s="1152"/>
      <c r="AH824" s="1193"/>
      <c r="AI824" s="1194"/>
      <c r="AJ824" s="1194"/>
      <c r="AK824" s="1194"/>
      <c r="AL824" s="1194"/>
      <c r="AM824" s="1194"/>
      <c r="AN824" s="1194"/>
      <c r="AO824" s="1194"/>
      <c r="AP824" s="1194"/>
      <c r="AQ824" s="1194"/>
      <c r="AR824" s="1194"/>
      <c r="AS824" s="1194"/>
      <c r="AT824" s="1194"/>
      <c r="AU824" s="1194"/>
      <c r="AV824" s="1194"/>
      <c r="AW824" s="1194"/>
      <c r="AX824" s="1194"/>
      <c r="AY824" s="1194"/>
      <c r="AZ824" s="1194"/>
      <c r="BA824" s="1194"/>
      <c r="BB824" s="1194"/>
      <c r="BC824" s="1195"/>
      <c r="BD824" s="87"/>
    </row>
    <row r="825" spans="1:64" customHeight="1" ht="12.75">
      <c r="A825" s="238"/>
      <c r="B825" s="238"/>
      <c r="C825" s="243"/>
      <c r="D825" s="243"/>
      <c r="E825" s="243"/>
      <c r="F825" s="243"/>
      <c r="G825" s="243"/>
      <c r="H825" s="1150"/>
      <c r="I825" s="1151"/>
      <c r="J825" s="1151"/>
      <c r="K825" s="1151"/>
      <c r="L825" s="1151"/>
      <c r="M825" s="1151"/>
      <c r="N825" s="1151"/>
      <c r="O825" s="1151"/>
      <c r="P825" s="1151"/>
      <c r="Q825" s="1151"/>
      <c r="R825" s="1151"/>
      <c r="S825" s="1151"/>
      <c r="T825" s="1151"/>
      <c r="U825" s="1151"/>
      <c r="V825" s="1151"/>
      <c r="W825" s="1151"/>
      <c r="X825" s="1151"/>
      <c r="Y825" s="1151"/>
      <c r="Z825" s="1151"/>
      <c r="AA825" s="1151"/>
      <c r="AB825" s="1151"/>
      <c r="AC825" s="1151"/>
      <c r="AD825" s="1151"/>
      <c r="AE825" s="1151"/>
      <c r="AF825" s="1151"/>
      <c r="AG825" s="1152"/>
      <c r="AH825" s="1193"/>
      <c r="AI825" s="1194"/>
      <c r="AJ825" s="1194"/>
      <c r="AK825" s="1194"/>
      <c r="AL825" s="1194"/>
      <c r="AM825" s="1194"/>
      <c r="AN825" s="1194"/>
      <c r="AO825" s="1194"/>
      <c r="AP825" s="1194"/>
      <c r="AQ825" s="1194"/>
      <c r="AR825" s="1194"/>
      <c r="AS825" s="1194"/>
      <c r="AT825" s="1194"/>
      <c r="AU825" s="1194"/>
      <c r="AV825" s="1194"/>
      <c r="AW825" s="1194"/>
      <c r="AX825" s="1194"/>
      <c r="AY825" s="1194"/>
      <c r="AZ825" s="1194"/>
      <c r="BA825" s="1194"/>
      <c r="BB825" s="1194"/>
      <c r="BC825" s="1195"/>
      <c r="BD825" s="87"/>
    </row>
    <row r="826" spans="1:64" customHeight="1" ht="12.75">
      <c r="A826" s="238"/>
      <c r="B826" s="238"/>
      <c r="C826" s="243"/>
      <c r="D826" s="243"/>
      <c r="E826" s="243"/>
      <c r="F826" s="243"/>
      <c r="G826" s="243"/>
      <c r="H826" s="1150"/>
      <c r="I826" s="1151"/>
      <c r="J826" s="1151"/>
      <c r="K826" s="1151"/>
      <c r="L826" s="1151"/>
      <c r="M826" s="1151"/>
      <c r="N826" s="1151"/>
      <c r="O826" s="1151"/>
      <c r="P826" s="1151"/>
      <c r="Q826" s="1151"/>
      <c r="R826" s="1151"/>
      <c r="S826" s="1151"/>
      <c r="T826" s="1151"/>
      <c r="U826" s="1151"/>
      <c r="V826" s="1151"/>
      <c r="W826" s="1151"/>
      <c r="X826" s="1151"/>
      <c r="Y826" s="1151"/>
      <c r="Z826" s="1151"/>
      <c r="AA826" s="1151"/>
      <c r="AB826" s="1151"/>
      <c r="AC826" s="1151"/>
      <c r="AD826" s="1151"/>
      <c r="AE826" s="1151"/>
      <c r="AF826" s="1151"/>
      <c r="AG826" s="1152"/>
      <c r="AH826" s="1193"/>
      <c r="AI826" s="1194"/>
      <c r="AJ826" s="1194"/>
      <c r="AK826" s="1194"/>
      <c r="AL826" s="1194"/>
      <c r="AM826" s="1194"/>
      <c r="AN826" s="1194"/>
      <c r="AO826" s="1194"/>
      <c r="AP826" s="1194"/>
      <c r="AQ826" s="1194"/>
      <c r="AR826" s="1194"/>
      <c r="AS826" s="1194"/>
      <c r="AT826" s="1194"/>
      <c r="AU826" s="1194"/>
      <c r="AV826" s="1194"/>
      <c r="AW826" s="1194"/>
      <c r="AX826" s="1194"/>
      <c r="AY826" s="1194"/>
      <c r="AZ826" s="1194"/>
      <c r="BA826" s="1194"/>
      <c r="BB826" s="1194"/>
      <c r="BC826" s="1195"/>
      <c r="BD826" s="87"/>
    </row>
    <row r="827" spans="1:64" customHeight="1" ht="13.5">
      <c r="A827" s="238"/>
      <c r="B827" s="238"/>
      <c r="C827" s="243"/>
      <c r="D827" s="243"/>
      <c r="E827" s="243"/>
      <c r="F827" s="243"/>
      <c r="G827" s="243"/>
      <c r="H827" s="1153"/>
      <c r="I827" s="1154"/>
      <c r="J827" s="1154"/>
      <c r="K827" s="1154"/>
      <c r="L827" s="1154"/>
      <c r="M827" s="1154"/>
      <c r="N827" s="1154"/>
      <c r="O827" s="1154"/>
      <c r="P827" s="1154"/>
      <c r="Q827" s="1154"/>
      <c r="R827" s="1154"/>
      <c r="S827" s="1154"/>
      <c r="T827" s="1154"/>
      <c r="U827" s="1154"/>
      <c r="V827" s="1154"/>
      <c r="W827" s="1154"/>
      <c r="X827" s="1154"/>
      <c r="Y827" s="1154"/>
      <c r="Z827" s="1154"/>
      <c r="AA827" s="1154"/>
      <c r="AB827" s="1154"/>
      <c r="AC827" s="1154"/>
      <c r="AD827" s="1154"/>
      <c r="AE827" s="1154"/>
      <c r="AF827" s="1154"/>
      <c r="AG827" s="1155"/>
      <c r="AH827" s="1196"/>
      <c r="AI827" s="1197"/>
      <c r="AJ827" s="1197"/>
      <c r="AK827" s="1197"/>
      <c r="AL827" s="1197"/>
      <c r="AM827" s="1197"/>
      <c r="AN827" s="1197"/>
      <c r="AO827" s="1197"/>
      <c r="AP827" s="1197"/>
      <c r="AQ827" s="1197"/>
      <c r="AR827" s="1197"/>
      <c r="AS827" s="1197"/>
      <c r="AT827" s="1197"/>
      <c r="AU827" s="1197"/>
      <c r="AV827" s="1197"/>
      <c r="AW827" s="1197"/>
      <c r="AX827" s="1197"/>
      <c r="AY827" s="1197"/>
      <c r="AZ827" s="1197"/>
      <c r="BA827" s="1197"/>
      <c r="BB827" s="1197"/>
      <c r="BC827" s="1198"/>
      <c r="BD827" s="87"/>
    </row>
    <row r="828" spans="1:64" customHeight="1" ht="13.5">
      <c r="A828" s="238">
        <f>IF(B828&lt;$C$584,B828,IF(B828=$C$584,B828,0))</f>
        <v>28</v>
      </c>
      <c r="B828" s="238">
        <v>28</v>
      </c>
      <c r="C828" s="243"/>
      <c r="D828" s="243"/>
      <c r="E828" s="243"/>
      <c r="F828" s="243"/>
      <c r="G828" s="243"/>
      <c r="H828" s="1158">
        <f>A828</f>
        <v>28</v>
      </c>
      <c r="I828" s="1160"/>
      <c r="J828" s="1120" t="s">
        <v>2</v>
      </c>
      <c r="K828" s="1121"/>
      <c r="L828" s="1121"/>
      <c r="M828" s="1122"/>
      <c r="N828" s="1144" t="str">
        <f>LOOKUP(H828,$C$1:$C$583,$J$1:$J$612)</f>
        <v>NEGATIVE STOCK BY ITEM (review daily &amp; previous week)</v>
      </c>
      <c r="O828" s="1145"/>
      <c r="P828" s="1145"/>
      <c r="Q828" s="1145"/>
      <c r="R828" s="1145"/>
      <c r="S828" s="1145"/>
      <c r="T828" s="1145"/>
      <c r="U828" s="1145"/>
      <c r="V828" s="1145"/>
      <c r="W828" s="1145"/>
      <c r="X828" s="1145"/>
      <c r="Y828" s="1145"/>
      <c r="Z828" s="1145"/>
      <c r="AA828" s="1145"/>
      <c r="AB828" s="1145"/>
      <c r="AC828" s="1145"/>
      <c r="AD828" s="1145"/>
      <c r="AE828" s="1145"/>
      <c r="AF828" s="1145"/>
      <c r="AG828" s="1146"/>
      <c r="AH828" s="1199" t="s">
        <v>86</v>
      </c>
      <c r="AI828" s="1200"/>
      <c r="AJ828" s="1200"/>
      <c r="AK828" s="1200"/>
      <c r="AL828" s="1200"/>
      <c r="AM828" s="1200"/>
      <c r="AN828" s="1201"/>
      <c r="AO828" s="1222" t="s">
        <v>118</v>
      </c>
      <c r="AP828" s="1223"/>
      <c r="AQ828" s="1223"/>
      <c r="AR828" s="1223"/>
      <c r="AS828" s="1223"/>
      <c r="AT828" s="1223"/>
      <c r="AU828" s="1223"/>
      <c r="AV828" s="1223"/>
      <c r="AW828" s="1223"/>
      <c r="AX828" s="1224"/>
      <c r="AY828" s="1205" t="s">
        <v>88</v>
      </c>
      <c r="AZ828" s="1206"/>
      <c r="BA828" s="1206"/>
      <c r="BB828" s="1206"/>
      <c r="BC828" s="1207"/>
      <c r="BD828" s="87"/>
    </row>
    <row r="829" spans="1:64" customHeight="1" ht="13.5">
      <c r="A829" s="238"/>
      <c r="B829" s="238"/>
      <c r="C829" s="243"/>
      <c r="D829" s="243"/>
      <c r="E829" s="243"/>
      <c r="F829" s="243"/>
      <c r="G829" s="243"/>
      <c r="H829" s="1158" t="s">
        <v>3</v>
      </c>
      <c r="I829" s="1159"/>
      <c r="J829" s="1159"/>
      <c r="K829" s="1160"/>
      <c r="L829" s="1120" t="str">
        <f>LOOKUP(H828,$C$2:$C$583,$I$2:$I$583)</f>
        <v>PRODUCE</v>
      </c>
      <c r="M829" s="1121"/>
      <c r="N829" s="1121"/>
      <c r="O829" s="1121"/>
      <c r="P829" s="1121"/>
      <c r="Q829" s="1121"/>
      <c r="R829" s="1121"/>
      <c r="S829" s="1121"/>
      <c r="T829" s="1121"/>
      <c r="U829" s="1122"/>
      <c r="V829" s="1158" t="s">
        <v>89</v>
      </c>
      <c r="W829" s="1159"/>
      <c r="X829" s="1159"/>
      <c r="Y829" s="1160"/>
      <c r="Z829" s="1120">
        <f>LOOKUP(H828,$C$2:$C$583,$F$2:$F$583)</f>
        <v>33</v>
      </c>
      <c r="AA829" s="1122"/>
      <c r="AB829" s="1158" t="s">
        <v>90</v>
      </c>
      <c r="AC829" s="1159"/>
      <c r="AD829" s="1159"/>
      <c r="AE829" s="1160"/>
      <c r="AF829" s="1120">
        <f>LOOKUP(H828,$C$2:$C$583,$G$2:$G$583)</f>
        <v>10</v>
      </c>
      <c r="AG829" s="1122"/>
      <c r="AH829" s="1202"/>
      <c r="AI829" s="1203"/>
      <c r="AJ829" s="1203"/>
      <c r="AK829" s="1203"/>
      <c r="AL829" s="1203"/>
      <c r="AM829" s="1203"/>
      <c r="AN829" s="1204"/>
      <c r="AO829" s="1225"/>
      <c r="AP829" s="1226"/>
      <c r="AQ829" s="1226"/>
      <c r="AR829" s="1226"/>
      <c r="AS829" s="1226"/>
      <c r="AT829" s="1226"/>
      <c r="AU829" s="1226"/>
      <c r="AV829" s="1226"/>
      <c r="AW829" s="1226"/>
      <c r="AX829" s="1227"/>
      <c r="AY829" s="1208"/>
      <c r="AZ829" s="1209"/>
      <c r="BA829" s="1209"/>
      <c r="BB829" s="1209"/>
      <c r="BC829" s="1210"/>
      <c r="BD829" s="87"/>
    </row>
    <row r="830" spans="1:64" customHeight="1" ht="12.75">
      <c r="A830" s="238"/>
      <c r="B830" s="238"/>
      <c r="C830" s="243"/>
      <c r="D830" s="243"/>
      <c r="E830" s="243"/>
      <c r="F830" s="243"/>
      <c r="G830" s="243"/>
      <c r="H830" s="1147" t="str">
        <f>LOOKUP(H828,$C$2:$C$583,$K$2:$K$583)</f>
        <v>Not consistently executed</v>
      </c>
      <c r="I830" s="1148"/>
      <c r="J830" s="1148"/>
      <c r="K830" s="1148"/>
      <c r="L830" s="1148"/>
      <c r="M830" s="1148"/>
      <c r="N830" s="1148"/>
      <c r="O830" s="1148"/>
      <c r="P830" s="1148"/>
      <c r="Q830" s="1148"/>
      <c r="R830" s="1148"/>
      <c r="S830" s="1148"/>
      <c r="T830" s="1148"/>
      <c r="U830" s="1148"/>
      <c r="V830" s="1148"/>
      <c r="W830" s="1148"/>
      <c r="X830" s="1148"/>
      <c r="Y830" s="1148"/>
      <c r="Z830" s="1148"/>
      <c r="AA830" s="1148"/>
      <c r="AB830" s="1148"/>
      <c r="AC830" s="1148"/>
      <c r="AD830" s="1148"/>
      <c r="AE830" s="1148"/>
      <c r="AF830" s="1148"/>
      <c r="AG830" s="1149"/>
      <c r="AH830" s="1190" t="s">
        <v>119</v>
      </c>
      <c r="AI830" s="1191"/>
      <c r="AJ830" s="1191"/>
      <c r="AK830" s="1191"/>
      <c r="AL830" s="1191"/>
      <c r="AM830" s="1191"/>
      <c r="AN830" s="1191"/>
      <c r="AO830" s="1191"/>
      <c r="AP830" s="1191"/>
      <c r="AQ830" s="1191"/>
      <c r="AR830" s="1191"/>
      <c r="AS830" s="1191"/>
      <c r="AT830" s="1191"/>
      <c r="AU830" s="1191"/>
      <c r="AV830" s="1191"/>
      <c r="AW830" s="1191"/>
      <c r="AX830" s="1191"/>
      <c r="AY830" s="1191"/>
      <c r="AZ830" s="1191"/>
      <c r="BA830" s="1191"/>
      <c r="BB830" s="1191"/>
      <c r="BC830" s="1192"/>
      <c r="BD830" s="87"/>
    </row>
    <row r="831" spans="1:64" customHeight="1" ht="12.75">
      <c r="A831" s="238"/>
      <c r="B831" s="238"/>
      <c r="C831" s="243"/>
      <c r="D831" s="243"/>
      <c r="E831" s="243"/>
      <c r="F831" s="243"/>
      <c r="G831" s="243"/>
      <c r="H831" s="1150"/>
      <c r="I831" s="1151"/>
      <c r="J831" s="1151"/>
      <c r="K831" s="1151"/>
      <c r="L831" s="1151"/>
      <c r="M831" s="1151"/>
      <c r="N831" s="1151"/>
      <c r="O831" s="1151"/>
      <c r="P831" s="1151"/>
      <c r="Q831" s="1151"/>
      <c r="R831" s="1151"/>
      <c r="S831" s="1151"/>
      <c r="T831" s="1151"/>
      <c r="U831" s="1151"/>
      <c r="V831" s="1151"/>
      <c r="W831" s="1151"/>
      <c r="X831" s="1151"/>
      <c r="Y831" s="1151"/>
      <c r="Z831" s="1151"/>
      <c r="AA831" s="1151"/>
      <c r="AB831" s="1151"/>
      <c r="AC831" s="1151"/>
      <c r="AD831" s="1151"/>
      <c r="AE831" s="1151"/>
      <c r="AF831" s="1151"/>
      <c r="AG831" s="1152"/>
      <c r="AH831" s="1193"/>
      <c r="AI831" s="1194"/>
      <c r="AJ831" s="1194"/>
      <c r="AK831" s="1194"/>
      <c r="AL831" s="1194"/>
      <c r="AM831" s="1194"/>
      <c r="AN831" s="1194"/>
      <c r="AO831" s="1194"/>
      <c r="AP831" s="1194"/>
      <c r="AQ831" s="1194"/>
      <c r="AR831" s="1194"/>
      <c r="AS831" s="1194"/>
      <c r="AT831" s="1194"/>
      <c r="AU831" s="1194"/>
      <c r="AV831" s="1194"/>
      <c r="AW831" s="1194"/>
      <c r="AX831" s="1194"/>
      <c r="AY831" s="1194"/>
      <c r="AZ831" s="1194"/>
      <c r="BA831" s="1194"/>
      <c r="BB831" s="1194"/>
      <c r="BC831" s="1195"/>
      <c r="BD831" s="87"/>
    </row>
    <row r="832" spans="1:64" customHeight="1" ht="12.75">
      <c r="A832" s="238"/>
      <c r="B832" s="238"/>
      <c r="C832" s="243"/>
      <c r="D832" s="243"/>
      <c r="E832" s="243"/>
      <c r="F832" s="243"/>
      <c r="G832" s="243"/>
      <c r="H832" s="1150"/>
      <c r="I832" s="1151"/>
      <c r="J832" s="1151"/>
      <c r="K832" s="1151"/>
      <c r="L832" s="1151"/>
      <c r="M832" s="1151"/>
      <c r="N832" s="1151"/>
      <c r="O832" s="1151"/>
      <c r="P832" s="1151"/>
      <c r="Q832" s="1151"/>
      <c r="R832" s="1151"/>
      <c r="S832" s="1151"/>
      <c r="T832" s="1151"/>
      <c r="U832" s="1151"/>
      <c r="V832" s="1151"/>
      <c r="W832" s="1151"/>
      <c r="X832" s="1151"/>
      <c r="Y832" s="1151"/>
      <c r="Z832" s="1151"/>
      <c r="AA832" s="1151"/>
      <c r="AB832" s="1151"/>
      <c r="AC832" s="1151"/>
      <c r="AD832" s="1151"/>
      <c r="AE832" s="1151"/>
      <c r="AF832" s="1151"/>
      <c r="AG832" s="1152"/>
      <c r="AH832" s="1193"/>
      <c r="AI832" s="1194"/>
      <c r="AJ832" s="1194"/>
      <c r="AK832" s="1194"/>
      <c r="AL832" s="1194"/>
      <c r="AM832" s="1194"/>
      <c r="AN832" s="1194"/>
      <c r="AO832" s="1194"/>
      <c r="AP832" s="1194"/>
      <c r="AQ832" s="1194"/>
      <c r="AR832" s="1194"/>
      <c r="AS832" s="1194"/>
      <c r="AT832" s="1194"/>
      <c r="AU832" s="1194"/>
      <c r="AV832" s="1194"/>
      <c r="AW832" s="1194"/>
      <c r="AX832" s="1194"/>
      <c r="AY832" s="1194"/>
      <c r="AZ832" s="1194"/>
      <c r="BA832" s="1194"/>
      <c r="BB832" s="1194"/>
      <c r="BC832" s="1195"/>
      <c r="BD832" s="87"/>
    </row>
    <row r="833" spans="1:64" customHeight="1" ht="12.75">
      <c r="A833" s="238"/>
      <c r="B833" s="238"/>
      <c r="C833" s="243"/>
      <c r="D833" s="243"/>
      <c r="E833" s="243"/>
      <c r="F833" s="243"/>
      <c r="G833" s="243"/>
      <c r="H833" s="1150"/>
      <c r="I833" s="1151"/>
      <c r="J833" s="1151"/>
      <c r="K833" s="1151"/>
      <c r="L833" s="1151"/>
      <c r="M833" s="1151"/>
      <c r="N833" s="1151"/>
      <c r="O833" s="1151"/>
      <c r="P833" s="1151"/>
      <c r="Q833" s="1151"/>
      <c r="R833" s="1151"/>
      <c r="S833" s="1151"/>
      <c r="T833" s="1151"/>
      <c r="U833" s="1151"/>
      <c r="V833" s="1151"/>
      <c r="W833" s="1151"/>
      <c r="X833" s="1151"/>
      <c r="Y833" s="1151"/>
      <c r="Z833" s="1151"/>
      <c r="AA833" s="1151"/>
      <c r="AB833" s="1151"/>
      <c r="AC833" s="1151"/>
      <c r="AD833" s="1151"/>
      <c r="AE833" s="1151"/>
      <c r="AF833" s="1151"/>
      <c r="AG833" s="1152"/>
      <c r="AH833" s="1193"/>
      <c r="AI833" s="1194"/>
      <c r="AJ833" s="1194"/>
      <c r="AK833" s="1194"/>
      <c r="AL833" s="1194"/>
      <c r="AM833" s="1194"/>
      <c r="AN833" s="1194"/>
      <c r="AO833" s="1194"/>
      <c r="AP833" s="1194"/>
      <c r="AQ833" s="1194"/>
      <c r="AR833" s="1194"/>
      <c r="AS833" s="1194"/>
      <c r="AT833" s="1194"/>
      <c r="AU833" s="1194"/>
      <c r="AV833" s="1194"/>
      <c r="AW833" s="1194"/>
      <c r="AX833" s="1194"/>
      <c r="AY833" s="1194"/>
      <c r="AZ833" s="1194"/>
      <c r="BA833" s="1194"/>
      <c r="BB833" s="1194"/>
      <c r="BC833" s="1195"/>
      <c r="BD833" s="87"/>
    </row>
    <row r="834" spans="1:64" customHeight="1" ht="12.75">
      <c r="A834" s="238"/>
      <c r="B834" s="238"/>
      <c r="C834" s="243"/>
      <c r="D834" s="243"/>
      <c r="E834" s="243"/>
      <c r="F834" s="243"/>
      <c r="G834" s="243"/>
      <c r="H834" s="1150"/>
      <c r="I834" s="1151"/>
      <c r="J834" s="1151"/>
      <c r="K834" s="1151"/>
      <c r="L834" s="1151"/>
      <c r="M834" s="1151"/>
      <c r="N834" s="1151"/>
      <c r="O834" s="1151"/>
      <c r="P834" s="1151"/>
      <c r="Q834" s="1151"/>
      <c r="R834" s="1151"/>
      <c r="S834" s="1151"/>
      <c r="T834" s="1151"/>
      <c r="U834" s="1151"/>
      <c r="V834" s="1151"/>
      <c r="W834" s="1151"/>
      <c r="X834" s="1151"/>
      <c r="Y834" s="1151"/>
      <c r="Z834" s="1151"/>
      <c r="AA834" s="1151"/>
      <c r="AB834" s="1151"/>
      <c r="AC834" s="1151"/>
      <c r="AD834" s="1151"/>
      <c r="AE834" s="1151"/>
      <c r="AF834" s="1151"/>
      <c r="AG834" s="1152"/>
      <c r="AH834" s="1193"/>
      <c r="AI834" s="1194"/>
      <c r="AJ834" s="1194"/>
      <c r="AK834" s="1194"/>
      <c r="AL834" s="1194"/>
      <c r="AM834" s="1194"/>
      <c r="AN834" s="1194"/>
      <c r="AO834" s="1194"/>
      <c r="AP834" s="1194"/>
      <c r="AQ834" s="1194"/>
      <c r="AR834" s="1194"/>
      <c r="AS834" s="1194"/>
      <c r="AT834" s="1194"/>
      <c r="AU834" s="1194"/>
      <c r="AV834" s="1194"/>
      <c r="AW834" s="1194"/>
      <c r="AX834" s="1194"/>
      <c r="AY834" s="1194"/>
      <c r="AZ834" s="1194"/>
      <c r="BA834" s="1194"/>
      <c r="BB834" s="1194"/>
      <c r="BC834" s="1195"/>
      <c r="BD834" s="87"/>
    </row>
    <row r="835" spans="1:64" customHeight="1" ht="13.5">
      <c r="A835" s="238"/>
      <c r="B835" s="238"/>
      <c r="C835" s="243"/>
      <c r="D835" s="243"/>
      <c r="E835" s="243"/>
      <c r="F835" s="243"/>
      <c r="G835" s="243"/>
      <c r="H835" s="1153"/>
      <c r="I835" s="1154"/>
      <c r="J835" s="1154"/>
      <c r="K835" s="1154"/>
      <c r="L835" s="1154"/>
      <c r="M835" s="1154"/>
      <c r="N835" s="1154"/>
      <c r="O835" s="1154"/>
      <c r="P835" s="1154"/>
      <c r="Q835" s="1154"/>
      <c r="R835" s="1154"/>
      <c r="S835" s="1154"/>
      <c r="T835" s="1154"/>
      <c r="U835" s="1154"/>
      <c r="V835" s="1154"/>
      <c r="W835" s="1154"/>
      <c r="X835" s="1154"/>
      <c r="Y835" s="1154"/>
      <c r="Z835" s="1154"/>
      <c r="AA835" s="1154"/>
      <c r="AB835" s="1154"/>
      <c r="AC835" s="1154"/>
      <c r="AD835" s="1154"/>
      <c r="AE835" s="1154"/>
      <c r="AF835" s="1154"/>
      <c r="AG835" s="1155"/>
      <c r="AH835" s="1196"/>
      <c r="AI835" s="1197"/>
      <c r="AJ835" s="1197"/>
      <c r="AK835" s="1197"/>
      <c r="AL835" s="1197"/>
      <c r="AM835" s="1197"/>
      <c r="AN835" s="1197"/>
      <c r="AO835" s="1197"/>
      <c r="AP835" s="1197"/>
      <c r="AQ835" s="1197"/>
      <c r="AR835" s="1197"/>
      <c r="AS835" s="1197"/>
      <c r="AT835" s="1197"/>
      <c r="AU835" s="1197"/>
      <c r="AV835" s="1197"/>
      <c r="AW835" s="1197"/>
      <c r="AX835" s="1197"/>
      <c r="AY835" s="1197"/>
      <c r="AZ835" s="1197"/>
      <c r="BA835" s="1197"/>
      <c r="BB835" s="1197"/>
      <c r="BC835" s="1198"/>
      <c r="BD835" s="87"/>
    </row>
    <row r="836" spans="1:64" customHeight="1" ht="13.5">
      <c r="A836" s="238">
        <f>IF(B836&lt;$C$584,B836,IF(B836=$C$584,B836,0))</f>
        <v>29</v>
      </c>
      <c r="B836" s="238">
        <v>29</v>
      </c>
      <c r="C836" s="243"/>
      <c r="D836" s="243"/>
      <c r="E836" s="243"/>
      <c r="F836" s="243"/>
      <c r="G836" s="243"/>
      <c r="H836" s="1158">
        <f>A836</f>
        <v>29</v>
      </c>
      <c r="I836" s="1160"/>
      <c r="J836" s="1120" t="s">
        <v>2</v>
      </c>
      <c r="K836" s="1121"/>
      <c r="L836" s="1121"/>
      <c r="M836" s="1122"/>
      <c r="N836" s="1144" t="str">
        <f>LOOKUP(H836,$C$1:$C$583,$J$1:$J$612)</f>
        <v>PRODUCE SELF-AUDIT REVIEW</v>
      </c>
      <c r="O836" s="1145"/>
      <c r="P836" s="1145"/>
      <c r="Q836" s="1145"/>
      <c r="R836" s="1145"/>
      <c r="S836" s="1145"/>
      <c r="T836" s="1145"/>
      <c r="U836" s="1145"/>
      <c r="V836" s="1145"/>
      <c r="W836" s="1145"/>
      <c r="X836" s="1145"/>
      <c r="Y836" s="1145"/>
      <c r="Z836" s="1145"/>
      <c r="AA836" s="1145"/>
      <c r="AB836" s="1145"/>
      <c r="AC836" s="1145"/>
      <c r="AD836" s="1145"/>
      <c r="AE836" s="1145"/>
      <c r="AF836" s="1145"/>
      <c r="AG836" s="1146"/>
      <c r="AH836" s="1199" t="s">
        <v>86</v>
      </c>
      <c r="AI836" s="1200"/>
      <c r="AJ836" s="1200"/>
      <c r="AK836" s="1200"/>
      <c r="AL836" s="1200"/>
      <c r="AM836" s="1200"/>
      <c r="AN836" s="1201"/>
      <c r="AO836" s="1222" t="s">
        <v>120</v>
      </c>
      <c r="AP836" s="1223"/>
      <c r="AQ836" s="1223"/>
      <c r="AR836" s="1223"/>
      <c r="AS836" s="1223"/>
      <c r="AT836" s="1223"/>
      <c r="AU836" s="1223"/>
      <c r="AV836" s="1223"/>
      <c r="AW836" s="1223"/>
      <c r="AX836" s="1224"/>
      <c r="AY836" s="1205" t="s">
        <v>88</v>
      </c>
      <c r="AZ836" s="1206"/>
      <c r="BA836" s="1206"/>
      <c r="BB836" s="1206"/>
      <c r="BC836" s="1207"/>
      <c r="BD836" s="87"/>
    </row>
    <row r="837" spans="1:64" customHeight="1" ht="13.5">
      <c r="A837" s="238"/>
      <c r="B837" s="238"/>
      <c r="C837" s="243"/>
      <c r="D837" s="243"/>
      <c r="E837" s="243"/>
      <c r="F837" s="243"/>
      <c r="G837" s="243"/>
      <c r="H837" s="1158" t="s">
        <v>3</v>
      </c>
      <c r="I837" s="1159"/>
      <c r="J837" s="1159"/>
      <c r="K837" s="1160"/>
      <c r="L837" s="1120" t="str">
        <f>LOOKUP(H836,$C$2:$C$583,$I$2:$I$583)</f>
        <v>PRODUCE</v>
      </c>
      <c r="M837" s="1121"/>
      <c r="N837" s="1121"/>
      <c r="O837" s="1121"/>
      <c r="P837" s="1121"/>
      <c r="Q837" s="1121"/>
      <c r="R837" s="1121"/>
      <c r="S837" s="1121"/>
      <c r="T837" s="1121"/>
      <c r="U837" s="1122"/>
      <c r="V837" s="1158" t="s">
        <v>89</v>
      </c>
      <c r="W837" s="1159"/>
      <c r="X837" s="1159"/>
      <c r="Y837" s="1160"/>
      <c r="Z837" s="1120">
        <f>LOOKUP(H836,$C$2:$C$583,$F$2:$F$583)</f>
        <v>45</v>
      </c>
      <c r="AA837" s="1122"/>
      <c r="AB837" s="1158" t="s">
        <v>90</v>
      </c>
      <c r="AC837" s="1159"/>
      <c r="AD837" s="1159"/>
      <c r="AE837" s="1160"/>
      <c r="AF837" s="1120">
        <f>LOOKUP(H836,$C$2:$C$583,$G$2:$G$583)</f>
        <v>6</v>
      </c>
      <c r="AG837" s="1122"/>
      <c r="AH837" s="1202"/>
      <c r="AI837" s="1203"/>
      <c r="AJ837" s="1203"/>
      <c r="AK837" s="1203"/>
      <c r="AL837" s="1203"/>
      <c r="AM837" s="1203"/>
      <c r="AN837" s="1204"/>
      <c r="AO837" s="1225"/>
      <c r="AP837" s="1226"/>
      <c r="AQ837" s="1226"/>
      <c r="AR837" s="1226"/>
      <c r="AS837" s="1226"/>
      <c r="AT837" s="1226"/>
      <c r="AU837" s="1226"/>
      <c r="AV837" s="1226"/>
      <c r="AW837" s="1226"/>
      <c r="AX837" s="1227"/>
      <c r="AY837" s="1208"/>
      <c r="AZ837" s="1209"/>
      <c r="BA837" s="1209"/>
      <c r="BB837" s="1209"/>
      <c r="BC837" s="1210"/>
      <c r="BD837" s="87"/>
    </row>
    <row r="838" spans="1:64" customHeight="1" ht="12.75">
      <c r="A838" s="238"/>
      <c r="B838" s="238"/>
      <c r="C838" s="243"/>
      <c r="D838" s="243"/>
      <c r="E838" s="243"/>
      <c r="F838" s="243"/>
      <c r="G838" s="243"/>
      <c r="H838" s="1147" t="str">
        <f>LOOKUP(H836,$C$2:$C$583,$K$2:$K$583)</f>
        <v>Weekly self auditds not consistently executed</v>
      </c>
      <c r="I838" s="1148"/>
      <c r="J838" s="1148"/>
      <c r="K838" s="1148"/>
      <c r="L838" s="1148"/>
      <c r="M838" s="1148"/>
      <c r="N838" s="1148"/>
      <c r="O838" s="1148"/>
      <c r="P838" s="1148"/>
      <c r="Q838" s="1148"/>
      <c r="R838" s="1148"/>
      <c r="S838" s="1148"/>
      <c r="T838" s="1148"/>
      <c r="U838" s="1148"/>
      <c r="V838" s="1148"/>
      <c r="W838" s="1148"/>
      <c r="X838" s="1148"/>
      <c r="Y838" s="1148"/>
      <c r="Z838" s="1148"/>
      <c r="AA838" s="1148"/>
      <c r="AB838" s="1148"/>
      <c r="AC838" s="1148"/>
      <c r="AD838" s="1148"/>
      <c r="AE838" s="1148"/>
      <c r="AF838" s="1148"/>
      <c r="AG838" s="1149"/>
      <c r="AH838" s="1190" t="s">
        <v>121</v>
      </c>
      <c r="AI838" s="1191"/>
      <c r="AJ838" s="1191"/>
      <c r="AK838" s="1191"/>
      <c r="AL838" s="1191"/>
      <c r="AM838" s="1191"/>
      <c r="AN838" s="1191"/>
      <c r="AO838" s="1191"/>
      <c r="AP838" s="1191"/>
      <c r="AQ838" s="1191"/>
      <c r="AR838" s="1191"/>
      <c r="AS838" s="1191"/>
      <c r="AT838" s="1191"/>
      <c r="AU838" s="1191"/>
      <c r="AV838" s="1191"/>
      <c r="AW838" s="1191"/>
      <c r="AX838" s="1191"/>
      <c r="AY838" s="1191"/>
      <c r="AZ838" s="1191"/>
      <c r="BA838" s="1191"/>
      <c r="BB838" s="1191"/>
      <c r="BC838" s="1192"/>
      <c r="BD838" s="87"/>
    </row>
    <row r="839" spans="1:64" customHeight="1" ht="12.75">
      <c r="A839" s="238"/>
      <c r="B839" s="238"/>
      <c r="C839" s="243"/>
      <c r="D839" s="243"/>
      <c r="E839" s="243"/>
      <c r="F839" s="243"/>
      <c r="G839" s="243"/>
      <c r="H839" s="1150"/>
      <c r="I839" s="1151"/>
      <c r="J839" s="1151"/>
      <c r="K839" s="1151"/>
      <c r="L839" s="1151"/>
      <c r="M839" s="1151"/>
      <c r="N839" s="1151"/>
      <c r="O839" s="1151"/>
      <c r="P839" s="1151"/>
      <c r="Q839" s="1151"/>
      <c r="R839" s="1151"/>
      <c r="S839" s="1151"/>
      <c r="T839" s="1151"/>
      <c r="U839" s="1151"/>
      <c r="V839" s="1151"/>
      <c r="W839" s="1151"/>
      <c r="X839" s="1151"/>
      <c r="Y839" s="1151"/>
      <c r="Z839" s="1151"/>
      <c r="AA839" s="1151"/>
      <c r="AB839" s="1151"/>
      <c r="AC839" s="1151"/>
      <c r="AD839" s="1151"/>
      <c r="AE839" s="1151"/>
      <c r="AF839" s="1151"/>
      <c r="AG839" s="1152"/>
      <c r="AH839" s="1193"/>
      <c r="AI839" s="1194"/>
      <c r="AJ839" s="1194"/>
      <c r="AK839" s="1194"/>
      <c r="AL839" s="1194"/>
      <c r="AM839" s="1194"/>
      <c r="AN839" s="1194"/>
      <c r="AO839" s="1194"/>
      <c r="AP839" s="1194"/>
      <c r="AQ839" s="1194"/>
      <c r="AR839" s="1194"/>
      <c r="AS839" s="1194"/>
      <c r="AT839" s="1194"/>
      <c r="AU839" s="1194"/>
      <c r="AV839" s="1194"/>
      <c r="AW839" s="1194"/>
      <c r="AX839" s="1194"/>
      <c r="AY839" s="1194"/>
      <c r="AZ839" s="1194"/>
      <c r="BA839" s="1194"/>
      <c r="BB839" s="1194"/>
      <c r="BC839" s="1195"/>
      <c r="BD839" s="87"/>
    </row>
    <row r="840" spans="1:64" customHeight="1" ht="12.75">
      <c r="A840" s="238"/>
      <c r="B840" s="238"/>
      <c r="C840" s="243"/>
      <c r="D840" s="243"/>
      <c r="E840" s="243"/>
      <c r="F840" s="243"/>
      <c r="G840" s="243"/>
      <c r="H840" s="1150"/>
      <c r="I840" s="1151"/>
      <c r="J840" s="1151"/>
      <c r="K840" s="1151"/>
      <c r="L840" s="1151"/>
      <c r="M840" s="1151"/>
      <c r="N840" s="1151"/>
      <c r="O840" s="1151"/>
      <c r="P840" s="1151"/>
      <c r="Q840" s="1151"/>
      <c r="R840" s="1151"/>
      <c r="S840" s="1151"/>
      <c r="T840" s="1151"/>
      <c r="U840" s="1151"/>
      <c r="V840" s="1151"/>
      <c r="W840" s="1151"/>
      <c r="X840" s="1151"/>
      <c r="Y840" s="1151"/>
      <c r="Z840" s="1151"/>
      <c r="AA840" s="1151"/>
      <c r="AB840" s="1151"/>
      <c r="AC840" s="1151"/>
      <c r="AD840" s="1151"/>
      <c r="AE840" s="1151"/>
      <c r="AF840" s="1151"/>
      <c r="AG840" s="1152"/>
      <c r="AH840" s="1193"/>
      <c r="AI840" s="1194"/>
      <c r="AJ840" s="1194"/>
      <c r="AK840" s="1194"/>
      <c r="AL840" s="1194"/>
      <c r="AM840" s="1194"/>
      <c r="AN840" s="1194"/>
      <c r="AO840" s="1194"/>
      <c r="AP840" s="1194"/>
      <c r="AQ840" s="1194"/>
      <c r="AR840" s="1194"/>
      <c r="AS840" s="1194"/>
      <c r="AT840" s="1194"/>
      <c r="AU840" s="1194"/>
      <c r="AV840" s="1194"/>
      <c r="AW840" s="1194"/>
      <c r="AX840" s="1194"/>
      <c r="AY840" s="1194"/>
      <c r="AZ840" s="1194"/>
      <c r="BA840" s="1194"/>
      <c r="BB840" s="1194"/>
      <c r="BC840" s="1195"/>
      <c r="BD840" s="87"/>
    </row>
    <row r="841" spans="1:64" customHeight="1" ht="12.75">
      <c r="A841" s="238"/>
      <c r="B841" s="238"/>
      <c r="C841" s="243"/>
      <c r="D841" s="243"/>
      <c r="E841" s="243"/>
      <c r="F841" s="243"/>
      <c r="G841" s="243"/>
      <c r="H841" s="1150"/>
      <c r="I841" s="1151"/>
      <c r="J841" s="1151"/>
      <c r="K841" s="1151"/>
      <c r="L841" s="1151"/>
      <c r="M841" s="1151"/>
      <c r="N841" s="1151"/>
      <c r="O841" s="1151"/>
      <c r="P841" s="1151"/>
      <c r="Q841" s="1151"/>
      <c r="R841" s="1151"/>
      <c r="S841" s="1151"/>
      <c r="T841" s="1151"/>
      <c r="U841" s="1151"/>
      <c r="V841" s="1151"/>
      <c r="W841" s="1151"/>
      <c r="X841" s="1151"/>
      <c r="Y841" s="1151"/>
      <c r="Z841" s="1151"/>
      <c r="AA841" s="1151"/>
      <c r="AB841" s="1151"/>
      <c r="AC841" s="1151"/>
      <c r="AD841" s="1151"/>
      <c r="AE841" s="1151"/>
      <c r="AF841" s="1151"/>
      <c r="AG841" s="1152"/>
      <c r="AH841" s="1193"/>
      <c r="AI841" s="1194"/>
      <c r="AJ841" s="1194"/>
      <c r="AK841" s="1194"/>
      <c r="AL841" s="1194"/>
      <c r="AM841" s="1194"/>
      <c r="AN841" s="1194"/>
      <c r="AO841" s="1194"/>
      <c r="AP841" s="1194"/>
      <c r="AQ841" s="1194"/>
      <c r="AR841" s="1194"/>
      <c r="AS841" s="1194"/>
      <c r="AT841" s="1194"/>
      <c r="AU841" s="1194"/>
      <c r="AV841" s="1194"/>
      <c r="AW841" s="1194"/>
      <c r="AX841" s="1194"/>
      <c r="AY841" s="1194"/>
      <c r="AZ841" s="1194"/>
      <c r="BA841" s="1194"/>
      <c r="BB841" s="1194"/>
      <c r="BC841" s="1195"/>
      <c r="BD841" s="87"/>
    </row>
    <row r="842" spans="1:64" customHeight="1" ht="12.75">
      <c r="A842" s="238"/>
      <c r="B842" s="238"/>
      <c r="C842" s="243"/>
      <c r="D842" s="243"/>
      <c r="E842" s="243"/>
      <c r="F842" s="243"/>
      <c r="G842" s="243"/>
      <c r="H842" s="1150"/>
      <c r="I842" s="1151"/>
      <c r="J842" s="1151"/>
      <c r="K842" s="1151"/>
      <c r="L842" s="1151"/>
      <c r="M842" s="1151"/>
      <c r="N842" s="1151"/>
      <c r="O842" s="1151"/>
      <c r="P842" s="1151"/>
      <c r="Q842" s="1151"/>
      <c r="R842" s="1151"/>
      <c r="S842" s="1151"/>
      <c r="T842" s="1151"/>
      <c r="U842" s="1151"/>
      <c r="V842" s="1151"/>
      <c r="W842" s="1151"/>
      <c r="X842" s="1151"/>
      <c r="Y842" s="1151"/>
      <c r="Z842" s="1151"/>
      <c r="AA842" s="1151"/>
      <c r="AB842" s="1151"/>
      <c r="AC842" s="1151"/>
      <c r="AD842" s="1151"/>
      <c r="AE842" s="1151"/>
      <c r="AF842" s="1151"/>
      <c r="AG842" s="1152"/>
      <c r="AH842" s="1193"/>
      <c r="AI842" s="1194"/>
      <c r="AJ842" s="1194"/>
      <c r="AK842" s="1194"/>
      <c r="AL842" s="1194"/>
      <c r="AM842" s="1194"/>
      <c r="AN842" s="1194"/>
      <c r="AO842" s="1194"/>
      <c r="AP842" s="1194"/>
      <c r="AQ842" s="1194"/>
      <c r="AR842" s="1194"/>
      <c r="AS842" s="1194"/>
      <c r="AT842" s="1194"/>
      <c r="AU842" s="1194"/>
      <c r="AV842" s="1194"/>
      <c r="AW842" s="1194"/>
      <c r="AX842" s="1194"/>
      <c r="AY842" s="1194"/>
      <c r="AZ842" s="1194"/>
      <c r="BA842" s="1194"/>
      <c r="BB842" s="1194"/>
      <c r="BC842" s="1195"/>
      <c r="BD842" s="87"/>
    </row>
    <row r="843" spans="1:64" customHeight="1" ht="13.5">
      <c r="A843" s="238"/>
      <c r="B843" s="238"/>
      <c r="C843" s="243"/>
      <c r="D843" s="243"/>
      <c r="E843" s="243"/>
      <c r="F843" s="243"/>
      <c r="G843" s="243"/>
      <c r="H843" s="1153"/>
      <c r="I843" s="1154"/>
      <c r="J843" s="1154"/>
      <c r="K843" s="1154"/>
      <c r="L843" s="1154"/>
      <c r="M843" s="1154"/>
      <c r="N843" s="1154"/>
      <c r="O843" s="1154"/>
      <c r="P843" s="1154"/>
      <c r="Q843" s="1154"/>
      <c r="R843" s="1154"/>
      <c r="S843" s="1154"/>
      <c r="T843" s="1154"/>
      <c r="U843" s="1154"/>
      <c r="V843" s="1154"/>
      <c r="W843" s="1154"/>
      <c r="X843" s="1154"/>
      <c r="Y843" s="1154"/>
      <c r="Z843" s="1154"/>
      <c r="AA843" s="1154"/>
      <c r="AB843" s="1154"/>
      <c r="AC843" s="1154"/>
      <c r="AD843" s="1154"/>
      <c r="AE843" s="1154"/>
      <c r="AF843" s="1154"/>
      <c r="AG843" s="1155"/>
      <c r="AH843" s="1196"/>
      <c r="AI843" s="1197"/>
      <c r="AJ843" s="1197"/>
      <c r="AK843" s="1197"/>
      <c r="AL843" s="1197"/>
      <c r="AM843" s="1197"/>
      <c r="AN843" s="1197"/>
      <c r="AO843" s="1197"/>
      <c r="AP843" s="1197"/>
      <c r="AQ843" s="1197"/>
      <c r="AR843" s="1197"/>
      <c r="AS843" s="1197"/>
      <c r="AT843" s="1197"/>
      <c r="AU843" s="1197"/>
      <c r="AV843" s="1197"/>
      <c r="AW843" s="1197"/>
      <c r="AX843" s="1197"/>
      <c r="AY843" s="1197"/>
      <c r="AZ843" s="1197"/>
      <c r="BA843" s="1197"/>
      <c r="BB843" s="1197"/>
      <c r="BC843" s="1198"/>
      <c r="BD843" s="87"/>
    </row>
    <row r="844" spans="1:64" customHeight="1" ht="13.5">
      <c r="A844" s="238">
        <f>IF(B844&lt;$C$584,B844,IF(B844=$C$584,B844,0))</f>
        <v>30</v>
      </c>
      <c r="B844" s="238">
        <v>30</v>
      </c>
      <c r="C844" s="243"/>
      <c r="D844" s="243"/>
      <c r="E844" s="243"/>
      <c r="F844" s="243"/>
      <c r="G844" s="243"/>
      <c r="H844" s="1158">
        <f>A844</f>
        <v>30</v>
      </c>
      <c r="I844" s="1160"/>
      <c r="J844" s="1120" t="s">
        <v>2</v>
      </c>
      <c r="K844" s="1121"/>
      <c r="L844" s="1121"/>
      <c r="M844" s="1122"/>
      <c r="N844" s="1144" t="str">
        <f>LOOKUP(H844,$C$1:$C$583,$J$1:$J$612)</f>
        <v>PALLET RETURN PROCESS (effective 4/1/2019)</v>
      </c>
      <c r="O844" s="1145"/>
      <c r="P844" s="1145"/>
      <c r="Q844" s="1145"/>
      <c r="R844" s="1145"/>
      <c r="S844" s="1145"/>
      <c r="T844" s="1145"/>
      <c r="U844" s="1145"/>
      <c r="V844" s="1145"/>
      <c r="W844" s="1145"/>
      <c r="X844" s="1145"/>
      <c r="Y844" s="1145"/>
      <c r="Z844" s="1145"/>
      <c r="AA844" s="1145"/>
      <c r="AB844" s="1145"/>
      <c r="AC844" s="1145"/>
      <c r="AD844" s="1145"/>
      <c r="AE844" s="1145"/>
      <c r="AF844" s="1145"/>
      <c r="AG844" s="1146"/>
      <c r="AH844" s="1199" t="s">
        <v>86</v>
      </c>
      <c r="AI844" s="1200"/>
      <c r="AJ844" s="1200"/>
      <c r="AK844" s="1200"/>
      <c r="AL844" s="1200"/>
      <c r="AM844" s="1200"/>
      <c r="AN844" s="1201"/>
      <c r="AO844" s="1222" t="s">
        <v>122</v>
      </c>
      <c r="AP844" s="1223"/>
      <c r="AQ844" s="1223"/>
      <c r="AR844" s="1223"/>
      <c r="AS844" s="1223"/>
      <c r="AT844" s="1223"/>
      <c r="AU844" s="1223"/>
      <c r="AV844" s="1223"/>
      <c r="AW844" s="1223"/>
      <c r="AX844" s="1224"/>
      <c r="AY844" s="1205" t="s">
        <v>88</v>
      </c>
      <c r="AZ844" s="1206"/>
      <c r="BA844" s="1206"/>
      <c r="BB844" s="1206"/>
      <c r="BC844" s="1207"/>
      <c r="BD844" s="87"/>
    </row>
    <row r="845" spans="1:64" customHeight="1" ht="13.5">
      <c r="A845" s="238"/>
      <c r="B845" s="238"/>
      <c r="C845" s="243"/>
      <c r="D845" s="243"/>
      <c r="E845" s="243"/>
      <c r="F845" s="243"/>
      <c r="G845" s="243"/>
      <c r="H845" s="1158" t="s">
        <v>3</v>
      </c>
      <c r="I845" s="1159"/>
      <c r="J845" s="1159"/>
      <c r="K845" s="1160"/>
      <c r="L845" s="1120" t="str">
        <f>LOOKUP(H844,$C$2:$C$583,$I$2:$I$583)</f>
        <v>RECEIVING</v>
      </c>
      <c r="M845" s="1121"/>
      <c r="N845" s="1121"/>
      <c r="O845" s="1121"/>
      <c r="P845" s="1121"/>
      <c r="Q845" s="1121"/>
      <c r="R845" s="1121"/>
      <c r="S845" s="1121"/>
      <c r="T845" s="1121"/>
      <c r="U845" s="1122"/>
      <c r="V845" s="1158" t="s">
        <v>89</v>
      </c>
      <c r="W845" s="1159"/>
      <c r="X845" s="1159"/>
      <c r="Y845" s="1160"/>
      <c r="Z845" s="1120">
        <f>LOOKUP(H844,$C$2:$C$583,$F$2:$F$583)</f>
        <v>18</v>
      </c>
      <c r="AA845" s="1122"/>
      <c r="AB845" s="1158" t="s">
        <v>90</v>
      </c>
      <c r="AC845" s="1159"/>
      <c r="AD845" s="1159"/>
      <c r="AE845" s="1160"/>
      <c r="AF845" s="1120">
        <f>LOOKUP(H844,$C$2:$C$583,$G$2:$G$583)</f>
        <v>20</v>
      </c>
      <c r="AG845" s="1122"/>
      <c r="AH845" s="1202"/>
      <c r="AI845" s="1203"/>
      <c r="AJ845" s="1203"/>
      <c r="AK845" s="1203"/>
      <c r="AL845" s="1203"/>
      <c r="AM845" s="1203"/>
      <c r="AN845" s="1204"/>
      <c r="AO845" s="1225"/>
      <c r="AP845" s="1226"/>
      <c r="AQ845" s="1226"/>
      <c r="AR845" s="1226"/>
      <c r="AS845" s="1226"/>
      <c r="AT845" s="1226"/>
      <c r="AU845" s="1226"/>
      <c r="AV845" s="1226"/>
      <c r="AW845" s="1226"/>
      <c r="AX845" s="1227"/>
      <c r="AY845" s="1208"/>
      <c r="AZ845" s="1209"/>
      <c r="BA845" s="1209"/>
      <c r="BB845" s="1209"/>
      <c r="BC845" s="1210"/>
      <c r="BD845" s="87"/>
    </row>
    <row r="846" spans="1:64" customHeight="1" ht="12.75">
      <c r="A846" s="238"/>
      <c r="B846" s="238"/>
      <c r="C846" s="243"/>
      <c r="D846" s="243"/>
      <c r="E846" s="243"/>
      <c r="F846" s="243"/>
      <c r="G846" s="243"/>
      <c r="H846" s="1147" t="str">
        <f>LOOKUP(H844,$C$2:$C$583,$K$2:$K$583)</f>
        <v>Missing AV #s on thw store generated Pos for returned pallets</v>
      </c>
      <c r="I846" s="1148"/>
      <c r="J846" s="1148"/>
      <c r="K846" s="1148"/>
      <c r="L846" s="1148"/>
      <c r="M846" s="1148"/>
      <c r="N846" s="1148"/>
      <c r="O846" s="1148"/>
      <c r="P846" s="1148"/>
      <c r="Q846" s="1148"/>
      <c r="R846" s="1148"/>
      <c r="S846" s="1148"/>
      <c r="T846" s="1148"/>
      <c r="U846" s="1148"/>
      <c r="V846" s="1148"/>
      <c r="W846" s="1148"/>
      <c r="X846" s="1148"/>
      <c r="Y846" s="1148"/>
      <c r="Z846" s="1148"/>
      <c r="AA846" s="1148"/>
      <c r="AB846" s="1148"/>
      <c r="AC846" s="1148"/>
      <c r="AD846" s="1148"/>
      <c r="AE846" s="1148"/>
      <c r="AF846" s="1148"/>
      <c r="AG846" s="1149"/>
      <c r="AH846" s="1190" t="s">
        <v>121</v>
      </c>
      <c r="AI846" s="1191"/>
      <c r="AJ846" s="1191"/>
      <c r="AK846" s="1191"/>
      <c r="AL846" s="1191"/>
      <c r="AM846" s="1191"/>
      <c r="AN846" s="1191"/>
      <c r="AO846" s="1191"/>
      <c r="AP846" s="1191"/>
      <c r="AQ846" s="1191"/>
      <c r="AR846" s="1191"/>
      <c r="AS846" s="1191"/>
      <c r="AT846" s="1191"/>
      <c r="AU846" s="1191"/>
      <c r="AV846" s="1191"/>
      <c r="AW846" s="1191"/>
      <c r="AX846" s="1191"/>
      <c r="AY846" s="1191"/>
      <c r="AZ846" s="1191"/>
      <c r="BA846" s="1191"/>
      <c r="BB846" s="1191"/>
      <c r="BC846" s="1192"/>
      <c r="BD846" s="87"/>
    </row>
    <row r="847" spans="1:64" customHeight="1" ht="12.75">
      <c r="A847" s="238"/>
      <c r="B847" s="238"/>
      <c r="C847" s="243"/>
      <c r="D847" s="243"/>
      <c r="E847" s="243"/>
      <c r="F847" s="243"/>
      <c r="G847" s="243"/>
      <c r="H847" s="1150"/>
      <c r="I847" s="1151"/>
      <c r="J847" s="1151"/>
      <c r="K847" s="1151"/>
      <c r="L847" s="1151"/>
      <c r="M847" s="1151"/>
      <c r="N847" s="1151"/>
      <c r="O847" s="1151"/>
      <c r="P847" s="1151"/>
      <c r="Q847" s="1151"/>
      <c r="R847" s="1151"/>
      <c r="S847" s="1151"/>
      <c r="T847" s="1151"/>
      <c r="U847" s="1151"/>
      <c r="V847" s="1151"/>
      <c r="W847" s="1151"/>
      <c r="X847" s="1151"/>
      <c r="Y847" s="1151"/>
      <c r="Z847" s="1151"/>
      <c r="AA847" s="1151"/>
      <c r="AB847" s="1151"/>
      <c r="AC847" s="1151"/>
      <c r="AD847" s="1151"/>
      <c r="AE847" s="1151"/>
      <c r="AF847" s="1151"/>
      <c r="AG847" s="1152"/>
      <c r="AH847" s="1193"/>
      <c r="AI847" s="1194"/>
      <c r="AJ847" s="1194"/>
      <c r="AK847" s="1194"/>
      <c r="AL847" s="1194"/>
      <c r="AM847" s="1194"/>
      <c r="AN847" s="1194"/>
      <c r="AO847" s="1194"/>
      <c r="AP847" s="1194"/>
      <c r="AQ847" s="1194"/>
      <c r="AR847" s="1194"/>
      <c r="AS847" s="1194"/>
      <c r="AT847" s="1194"/>
      <c r="AU847" s="1194"/>
      <c r="AV847" s="1194"/>
      <c r="AW847" s="1194"/>
      <c r="AX847" s="1194"/>
      <c r="AY847" s="1194"/>
      <c r="AZ847" s="1194"/>
      <c r="BA847" s="1194"/>
      <c r="BB847" s="1194"/>
      <c r="BC847" s="1195"/>
      <c r="BD847" s="87"/>
    </row>
    <row r="848" spans="1:64" customHeight="1" ht="12.75">
      <c r="A848" s="238"/>
      <c r="B848" s="238"/>
      <c r="C848" s="243"/>
      <c r="D848" s="243"/>
      <c r="E848" s="243"/>
      <c r="F848" s="243"/>
      <c r="G848" s="243"/>
      <c r="H848" s="1150"/>
      <c r="I848" s="1151"/>
      <c r="J848" s="1151"/>
      <c r="K848" s="1151"/>
      <c r="L848" s="1151"/>
      <c r="M848" s="1151"/>
      <c r="N848" s="1151"/>
      <c r="O848" s="1151"/>
      <c r="P848" s="1151"/>
      <c r="Q848" s="1151"/>
      <c r="R848" s="1151"/>
      <c r="S848" s="1151"/>
      <c r="T848" s="1151"/>
      <c r="U848" s="1151"/>
      <c r="V848" s="1151"/>
      <c r="W848" s="1151"/>
      <c r="X848" s="1151"/>
      <c r="Y848" s="1151"/>
      <c r="Z848" s="1151"/>
      <c r="AA848" s="1151"/>
      <c r="AB848" s="1151"/>
      <c r="AC848" s="1151"/>
      <c r="AD848" s="1151"/>
      <c r="AE848" s="1151"/>
      <c r="AF848" s="1151"/>
      <c r="AG848" s="1152"/>
      <c r="AH848" s="1193"/>
      <c r="AI848" s="1194"/>
      <c r="AJ848" s="1194"/>
      <c r="AK848" s="1194"/>
      <c r="AL848" s="1194"/>
      <c r="AM848" s="1194"/>
      <c r="AN848" s="1194"/>
      <c r="AO848" s="1194"/>
      <c r="AP848" s="1194"/>
      <c r="AQ848" s="1194"/>
      <c r="AR848" s="1194"/>
      <c r="AS848" s="1194"/>
      <c r="AT848" s="1194"/>
      <c r="AU848" s="1194"/>
      <c r="AV848" s="1194"/>
      <c r="AW848" s="1194"/>
      <c r="AX848" s="1194"/>
      <c r="AY848" s="1194"/>
      <c r="AZ848" s="1194"/>
      <c r="BA848" s="1194"/>
      <c r="BB848" s="1194"/>
      <c r="BC848" s="1195"/>
      <c r="BD848" s="87"/>
    </row>
    <row r="849" spans="1:64" customHeight="1" ht="12.75">
      <c r="A849" s="238"/>
      <c r="B849" s="238"/>
      <c r="C849" s="243"/>
      <c r="D849" s="243"/>
      <c r="E849" s="243"/>
      <c r="F849" s="243"/>
      <c r="G849" s="243"/>
      <c r="H849" s="1150"/>
      <c r="I849" s="1151"/>
      <c r="J849" s="1151"/>
      <c r="K849" s="1151"/>
      <c r="L849" s="1151"/>
      <c r="M849" s="1151"/>
      <c r="N849" s="1151"/>
      <c r="O849" s="1151"/>
      <c r="P849" s="1151"/>
      <c r="Q849" s="1151"/>
      <c r="R849" s="1151"/>
      <c r="S849" s="1151"/>
      <c r="T849" s="1151"/>
      <c r="U849" s="1151"/>
      <c r="V849" s="1151"/>
      <c r="W849" s="1151"/>
      <c r="X849" s="1151"/>
      <c r="Y849" s="1151"/>
      <c r="Z849" s="1151"/>
      <c r="AA849" s="1151"/>
      <c r="AB849" s="1151"/>
      <c r="AC849" s="1151"/>
      <c r="AD849" s="1151"/>
      <c r="AE849" s="1151"/>
      <c r="AF849" s="1151"/>
      <c r="AG849" s="1152"/>
      <c r="AH849" s="1193"/>
      <c r="AI849" s="1194"/>
      <c r="AJ849" s="1194"/>
      <c r="AK849" s="1194"/>
      <c r="AL849" s="1194"/>
      <c r="AM849" s="1194"/>
      <c r="AN849" s="1194"/>
      <c r="AO849" s="1194"/>
      <c r="AP849" s="1194"/>
      <c r="AQ849" s="1194"/>
      <c r="AR849" s="1194"/>
      <c r="AS849" s="1194"/>
      <c r="AT849" s="1194"/>
      <c r="AU849" s="1194"/>
      <c r="AV849" s="1194"/>
      <c r="AW849" s="1194"/>
      <c r="AX849" s="1194"/>
      <c r="AY849" s="1194"/>
      <c r="AZ849" s="1194"/>
      <c r="BA849" s="1194"/>
      <c r="BB849" s="1194"/>
      <c r="BC849" s="1195"/>
      <c r="BD849" s="87"/>
    </row>
    <row r="850" spans="1:64" customHeight="1" ht="12.75">
      <c r="A850" s="238"/>
      <c r="B850" s="238"/>
      <c r="C850" s="243"/>
      <c r="D850" s="243"/>
      <c r="E850" s="243"/>
      <c r="F850" s="243"/>
      <c r="G850" s="243"/>
      <c r="H850" s="1150"/>
      <c r="I850" s="1151"/>
      <c r="J850" s="1151"/>
      <c r="K850" s="1151"/>
      <c r="L850" s="1151"/>
      <c r="M850" s="1151"/>
      <c r="N850" s="1151"/>
      <c r="O850" s="1151"/>
      <c r="P850" s="1151"/>
      <c r="Q850" s="1151"/>
      <c r="R850" s="1151"/>
      <c r="S850" s="1151"/>
      <c r="T850" s="1151"/>
      <c r="U850" s="1151"/>
      <c r="V850" s="1151"/>
      <c r="W850" s="1151"/>
      <c r="X850" s="1151"/>
      <c r="Y850" s="1151"/>
      <c r="Z850" s="1151"/>
      <c r="AA850" s="1151"/>
      <c r="AB850" s="1151"/>
      <c r="AC850" s="1151"/>
      <c r="AD850" s="1151"/>
      <c r="AE850" s="1151"/>
      <c r="AF850" s="1151"/>
      <c r="AG850" s="1152"/>
      <c r="AH850" s="1193"/>
      <c r="AI850" s="1194"/>
      <c r="AJ850" s="1194"/>
      <c r="AK850" s="1194"/>
      <c r="AL850" s="1194"/>
      <c r="AM850" s="1194"/>
      <c r="AN850" s="1194"/>
      <c r="AO850" s="1194"/>
      <c r="AP850" s="1194"/>
      <c r="AQ850" s="1194"/>
      <c r="AR850" s="1194"/>
      <c r="AS850" s="1194"/>
      <c r="AT850" s="1194"/>
      <c r="AU850" s="1194"/>
      <c r="AV850" s="1194"/>
      <c r="AW850" s="1194"/>
      <c r="AX850" s="1194"/>
      <c r="AY850" s="1194"/>
      <c r="AZ850" s="1194"/>
      <c r="BA850" s="1194"/>
      <c r="BB850" s="1194"/>
      <c r="BC850" s="1195"/>
      <c r="BD850" s="87"/>
    </row>
    <row r="851" spans="1:64" customHeight="1" ht="13.5">
      <c r="A851" s="238"/>
      <c r="B851" s="238"/>
      <c r="C851" s="243"/>
      <c r="D851" s="243"/>
      <c r="E851" s="243"/>
      <c r="F851" s="243"/>
      <c r="G851" s="243"/>
      <c r="H851" s="1153"/>
      <c r="I851" s="1154"/>
      <c r="J851" s="1154"/>
      <c r="K851" s="1154"/>
      <c r="L851" s="1154"/>
      <c r="M851" s="1154"/>
      <c r="N851" s="1154"/>
      <c r="O851" s="1154"/>
      <c r="P851" s="1154"/>
      <c r="Q851" s="1154"/>
      <c r="R851" s="1154"/>
      <c r="S851" s="1154"/>
      <c r="T851" s="1154"/>
      <c r="U851" s="1154"/>
      <c r="V851" s="1154"/>
      <c r="W851" s="1154"/>
      <c r="X851" s="1154"/>
      <c r="Y851" s="1154"/>
      <c r="Z851" s="1154"/>
      <c r="AA851" s="1154"/>
      <c r="AB851" s="1154"/>
      <c r="AC851" s="1154"/>
      <c r="AD851" s="1154"/>
      <c r="AE851" s="1154"/>
      <c r="AF851" s="1154"/>
      <c r="AG851" s="1155"/>
      <c r="AH851" s="1196"/>
      <c r="AI851" s="1197"/>
      <c r="AJ851" s="1197"/>
      <c r="AK851" s="1197"/>
      <c r="AL851" s="1197"/>
      <c r="AM851" s="1197"/>
      <c r="AN851" s="1197"/>
      <c r="AO851" s="1197"/>
      <c r="AP851" s="1197"/>
      <c r="AQ851" s="1197"/>
      <c r="AR851" s="1197"/>
      <c r="AS851" s="1197"/>
      <c r="AT851" s="1197"/>
      <c r="AU851" s="1197"/>
      <c r="AV851" s="1197"/>
      <c r="AW851" s="1197"/>
      <c r="AX851" s="1197"/>
      <c r="AY851" s="1197"/>
      <c r="AZ851" s="1197"/>
      <c r="BA851" s="1197"/>
      <c r="BB851" s="1197"/>
      <c r="BC851" s="1198"/>
      <c r="BD851" s="87"/>
    </row>
    <row r="852" spans="1:64" customHeight="1" ht="13.5">
      <c r="A852" s="238">
        <f>IF(B852&lt;$C$584,B852,IF(B852=$C$584,B852,0))</f>
        <v>31</v>
      </c>
      <c r="B852" s="238">
        <v>31</v>
      </c>
      <c r="C852" s="243"/>
      <c r="D852" s="243"/>
      <c r="E852" s="243"/>
      <c r="F852" s="243"/>
      <c r="G852" s="243"/>
      <c r="H852" s="1158">
        <f>A852</f>
        <v>31</v>
      </c>
      <c r="I852" s="1160"/>
      <c r="J852" s="1120" t="s">
        <v>2</v>
      </c>
      <c r="K852" s="1121"/>
      <c r="L852" s="1121"/>
      <c r="M852" s="1122"/>
      <c r="N852" s="1144" t="str">
        <f>LOOKUP(H852,$C$1:$C$583,$J$1:$J$612)</f>
        <v>LICENSE/COMPANY POSTING REQUIREMENT</v>
      </c>
      <c r="O852" s="1145"/>
      <c r="P852" s="1145"/>
      <c r="Q852" s="1145"/>
      <c r="R852" s="1145"/>
      <c r="S852" s="1145"/>
      <c r="T852" s="1145"/>
      <c r="U852" s="1145"/>
      <c r="V852" s="1145"/>
      <c r="W852" s="1145"/>
      <c r="X852" s="1145"/>
      <c r="Y852" s="1145"/>
      <c r="Z852" s="1145"/>
      <c r="AA852" s="1145"/>
      <c r="AB852" s="1145"/>
      <c r="AC852" s="1145"/>
      <c r="AD852" s="1145"/>
      <c r="AE852" s="1145"/>
      <c r="AF852" s="1145"/>
      <c r="AG852" s="1146"/>
      <c r="AH852" s="1199" t="s">
        <v>86</v>
      </c>
      <c r="AI852" s="1200"/>
      <c r="AJ852" s="1200"/>
      <c r="AK852" s="1200"/>
      <c r="AL852" s="1200"/>
      <c r="AM852" s="1200"/>
      <c r="AN852" s="1201"/>
      <c r="AO852" s="1222" t="s">
        <v>123</v>
      </c>
      <c r="AP852" s="1223"/>
      <c r="AQ852" s="1223"/>
      <c r="AR852" s="1223"/>
      <c r="AS852" s="1223"/>
      <c r="AT852" s="1223"/>
      <c r="AU852" s="1223"/>
      <c r="AV852" s="1223"/>
      <c r="AW852" s="1223"/>
      <c r="AX852" s="1224"/>
      <c r="AY852" s="1205" t="s">
        <v>88</v>
      </c>
      <c r="AZ852" s="1206"/>
      <c r="BA852" s="1206"/>
      <c r="BB852" s="1206"/>
      <c r="BC852" s="1207"/>
      <c r="BD852" s="87"/>
    </row>
    <row r="853" spans="1:64" customHeight="1" ht="13.5">
      <c r="A853" s="238"/>
      <c r="B853" s="238"/>
      <c r="C853" s="243"/>
      <c r="D853" s="243"/>
      <c r="E853" s="243"/>
      <c r="F853" s="243"/>
      <c r="G853" s="243"/>
      <c r="H853" s="1158" t="s">
        <v>3</v>
      </c>
      <c r="I853" s="1159"/>
      <c r="J853" s="1159"/>
      <c r="K853" s="1160"/>
      <c r="L853" s="1120" t="str">
        <f>LOOKUP(H852,$C$2:$C$583,$I$2:$I$583)</f>
        <v>RECEPTION</v>
      </c>
      <c r="M853" s="1121"/>
      <c r="N853" s="1121"/>
      <c r="O853" s="1121"/>
      <c r="P853" s="1121"/>
      <c r="Q853" s="1121"/>
      <c r="R853" s="1121"/>
      <c r="S853" s="1121"/>
      <c r="T853" s="1121"/>
      <c r="U853" s="1122"/>
      <c r="V853" s="1158" t="s">
        <v>89</v>
      </c>
      <c r="W853" s="1159"/>
      <c r="X853" s="1159"/>
      <c r="Y853" s="1160"/>
      <c r="Z853" s="1120">
        <f>LOOKUP(H852,$C$2:$C$583,$F$2:$F$583)</f>
        <v>19</v>
      </c>
      <c r="AA853" s="1122"/>
      <c r="AB853" s="1158" t="s">
        <v>90</v>
      </c>
      <c r="AC853" s="1159"/>
      <c r="AD853" s="1159"/>
      <c r="AE853" s="1160"/>
      <c r="AF853" s="1120">
        <f>LOOKUP(H852,$C$2:$C$583,$G$2:$G$583)</f>
        <v>4</v>
      </c>
      <c r="AG853" s="1122"/>
      <c r="AH853" s="1202"/>
      <c r="AI853" s="1203"/>
      <c r="AJ853" s="1203"/>
      <c r="AK853" s="1203"/>
      <c r="AL853" s="1203"/>
      <c r="AM853" s="1203"/>
      <c r="AN853" s="1204"/>
      <c r="AO853" s="1225"/>
      <c r="AP853" s="1226"/>
      <c r="AQ853" s="1226"/>
      <c r="AR853" s="1226"/>
      <c r="AS853" s="1226"/>
      <c r="AT853" s="1226"/>
      <c r="AU853" s="1226"/>
      <c r="AV853" s="1226"/>
      <c r="AW853" s="1226"/>
      <c r="AX853" s="1227"/>
      <c r="AY853" s="1208"/>
      <c r="AZ853" s="1209"/>
      <c r="BA853" s="1209"/>
      <c r="BB853" s="1209"/>
      <c r="BC853" s="1210"/>
      <c r="BD853" s="87"/>
    </row>
    <row r="854" spans="1:64" customHeight="1" ht="12.75">
      <c r="A854" s="238"/>
      <c r="B854" s="238"/>
      <c r="C854" s="243"/>
      <c r="D854" s="243"/>
      <c r="E854" s="243"/>
      <c r="F854" s="243"/>
      <c r="G854" s="243"/>
      <c r="H854" s="1147" t="str">
        <f>LOOKUP(H852,$C$2:$C$583,$K$2:$K$583)</f>
        <v>Missing ABM HACCP Certificate. Addressed</v>
      </c>
      <c r="I854" s="1148"/>
      <c r="J854" s="1148"/>
      <c r="K854" s="1148"/>
      <c r="L854" s="1148"/>
      <c r="M854" s="1148"/>
      <c r="N854" s="1148"/>
      <c r="O854" s="1148"/>
      <c r="P854" s="1148"/>
      <c r="Q854" s="1148"/>
      <c r="R854" s="1148"/>
      <c r="S854" s="1148"/>
      <c r="T854" s="1148"/>
      <c r="U854" s="1148"/>
      <c r="V854" s="1148"/>
      <c r="W854" s="1148"/>
      <c r="X854" s="1148"/>
      <c r="Y854" s="1148"/>
      <c r="Z854" s="1148"/>
      <c r="AA854" s="1148"/>
      <c r="AB854" s="1148"/>
      <c r="AC854" s="1148"/>
      <c r="AD854" s="1148"/>
      <c r="AE854" s="1148"/>
      <c r="AF854" s="1148"/>
      <c r="AG854" s="1149"/>
      <c r="AH854" s="1190" t="s">
        <v>121</v>
      </c>
      <c r="AI854" s="1191"/>
      <c r="AJ854" s="1191"/>
      <c r="AK854" s="1191"/>
      <c r="AL854" s="1191"/>
      <c r="AM854" s="1191"/>
      <c r="AN854" s="1191"/>
      <c r="AO854" s="1191"/>
      <c r="AP854" s="1191"/>
      <c r="AQ854" s="1191"/>
      <c r="AR854" s="1191"/>
      <c r="AS854" s="1191"/>
      <c r="AT854" s="1191"/>
      <c r="AU854" s="1191"/>
      <c r="AV854" s="1191"/>
      <c r="AW854" s="1191"/>
      <c r="AX854" s="1191"/>
      <c r="AY854" s="1191"/>
      <c r="AZ854" s="1191"/>
      <c r="BA854" s="1191"/>
      <c r="BB854" s="1191"/>
      <c r="BC854" s="1192"/>
      <c r="BD854" s="87"/>
    </row>
    <row r="855" spans="1:64" customHeight="1" ht="12.75">
      <c r="A855" s="238"/>
      <c r="B855" s="238"/>
      <c r="C855" s="243"/>
      <c r="D855" s="243"/>
      <c r="E855" s="243"/>
      <c r="F855" s="243"/>
      <c r="G855" s="243"/>
      <c r="H855" s="1150"/>
      <c r="I855" s="1151"/>
      <c r="J855" s="1151"/>
      <c r="K855" s="1151"/>
      <c r="L855" s="1151"/>
      <c r="M855" s="1151"/>
      <c r="N855" s="1151"/>
      <c r="O855" s="1151"/>
      <c r="P855" s="1151"/>
      <c r="Q855" s="1151"/>
      <c r="R855" s="1151"/>
      <c r="S855" s="1151"/>
      <c r="T855" s="1151"/>
      <c r="U855" s="1151"/>
      <c r="V855" s="1151"/>
      <c r="W855" s="1151"/>
      <c r="X855" s="1151"/>
      <c r="Y855" s="1151"/>
      <c r="Z855" s="1151"/>
      <c r="AA855" s="1151"/>
      <c r="AB855" s="1151"/>
      <c r="AC855" s="1151"/>
      <c r="AD855" s="1151"/>
      <c r="AE855" s="1151"/>
      <c r="AF855" s="1151"/>
      <c r="AG855" s="1152"/>
      <c r="AH855" s="1193"/>
      <c r="AI855" s="1194"/>
      <c r="AJ855" s="1194"/>
      <c r="AK855" s="1194"/>
      <c r="AL855" s="1194"/>
      <c r="AM855" s="1194"/>
      <c r="AN855" s="1194"/>
      <c r="AO855" s="1194"/>
      <c r="AP855" s="1194"/>
      <c r="AQ855" s="1194"/>
      <c r="AR855" s="1194"/>
      <c r="AS855" s="1194"/>
      <c r="AT855" s="1194"/>
      <c r="AU855" s="1194"/>
      <c r="AV855" s="1194"/>
      <c r="AW855" s="1194"/>
      <c r="AX855" s="1194"/>
      <c r="AY855" s="1194"/>
      <c r="AZ855" s="1194"/>
      <c r="BA855" s="1194"/>
      <c r="BB855" s="1194"/>
      <c r="BC855" s="1195"/>
      <c r="BD855" s="87"/>
    </row>
    <row r="856" spans="1:64" customHeight="1" ht="12.75">
      <c r="A856" s="238"/>
      <c r="B856" s="238"/>
      <c r="C856" s="243"/>
      <c r="D856" s="243"/>
      <c r="E856" s="243"/>
      <c r="F856" s="243"/>
      <c r="G856" s="243"/>
      <c r="H856" s="1150"/>
      <c r="I856" s="1151"/>
      <c r="J856" s="1151"/>
      <c r="K856" s="1151"/>
      <c r="L856" s="1151"/>
      <c r="M856" s="1151"/>
      <c r="N856" s="1151"/>
      <c r="O856" s="1151"/>
      <c r="P856" s="1151"/>
      <c r="Q856" s="1151"/>
      <c r="R856" s="1151"/>
      <c r="S856" s="1151"/>
      <c r="T856" s="1151"/>
      <c r="U856" s="1151"/>
      <c r="V856" s="1151"/>
      <c r="W856" s="1151"/>
      <c r="X856" s="1151"/>
      <c r="Y856" s="1151"/>
      <c r="Z856" s="1151"/>
      <c r="AA856" s="1151"/>
      <c r="AB856" s="1151"/>
      <c r="AC856" s="1151"/>
      <c r="AD856" s="1151"/>
      <c r="AE856" s="1151"/>
      <c r="AF856" s="1151"/>
      <c r="AG856" s="1152"/>
      <c r="AH856" s="1193"/>
      <c r="AI856" s="1194"/>
      <c r="AJ856" s="1194"/>
      <c r="AK856" s="1194"/>
      <c r="AL856" s="1194"/>
      <c r="AM856" s="1194"/>
      <c r="AN856" s="1194"/>
      <c r="AO856" s="1194"/>
      <c r="AP856" s="1194"/>
      <c r="AQ856" s="1194"/>
      <c r="AR856" s="1194"/>
      <c r="AS856" s="1194"/>
      <c r="AT856" s="1194"/>
      <c r="AU856" s="1194"/>
      <c r="AV856" s="1194"/>
      <c r="AW856" s="1194"/>
      <c r="AX856" s="1194"/>
      <c r="AY856" s="1194"/>
      <c r="AZ856" s="1194"/>
      <c r="BA856" s="1194"/>
      <c r="BB856" s="1194"/>
      <c r="BC856" s="1195"/>
      <c r="BD856" s="87"/>
    </row>
    <row r="857" spans="1:64" customHeight="1" ht="12.75">
      <c r="A857" s="238"/>
      <c r="B857" s="238"/>
      <c r="C857" s="243"/>
      <c r="D857" s="243"/>
      <c r="E857" s="243"/>
      <c r="F857" s="243"/>
      <c r="G857" s="243"/>
      <c r="H857" s="1150"/>
      <c r="I857" s="1151"/>
      <c r="J857" s="1151"/>
      <c r="K857" s="1151"/>
      <c r="L857" s="1151"/>
      <c r="M857" s="1151"/>
      <c r="N857" s="1151"/>
      <c r="O857" s="1151"/>
      <c r="P857" s="1151"/>
      <c r="Q857" s="1151"/>
      <c r="R857" s="1151"/>
      <c r="S857" s="1151"/>
      <c r="T857" s="1151"/>
      <c r="U857" s="1151"/>
      <c r="V857" s="1151"/>
      <c r="W857" s="1151"/>
      <c r="X857" s="1151"/>
      <c r="Y857" s="1151"/>
      <c r="Z857" s="1151"/>
      <c r="AA857" s="1151"/>
      <c r="AB857" s="1151"/>
      <c r="AC857" s="1151"/>
      <c r="AD857" s="1151"/>
      <c r="AE857" s="1151"/>
      <c r="AF857" s="1151"/>
      <c r="AG857" s="1152"/>
      <c r="AH857" s="1193"/>
      <c r="AI857" s="1194"/>
      <c r="AJ857" s="1194"/>
      <c r="AK857" s="1194"/>
      <c r="AL857" s="1194"/>
      <c r="AM857" s="1194"/>
      <c r="AN857" s="1194"/>
      <c r="AO857" s="1194"/>
      <c r="AP857" s="1194"/>
      <c r="AQ857" s="1194"/>
      <c r="AR857" s="1194"/>
      <c r="AS857" s="1194"/>
      <c r="AT857" s="1194"/>
      <c r="AU857" s="1194"/>
      <c r="AV857" s="1194"/>
      <c r="AW857" s="1194"/>
      <c r="AX857" s="1194"/>
      <c r="AY857" s="1194"/>
      <c r="AZ857" s="1194"/>
      <c r="BA857" s="1194"/>
      <c r="BB857" s="1194"/>
      <c r="BC857" s="1195"/>
      <c r="BD857" s="87"/>
    </row>
    <row r="858" spans="1:64" customHeight="1" ht="12.75">
      <c r="A858" s="238"/>
      <c r="B858" s="238"/>
      <c r="C858" s="243"/>
      <c r="D858" s="243"/>
      <c r="E858" s="243"/>
      <c r="F858" s="243"/>
      <c r="G858" s="243"/>
      <c r="H858" s="1150"/>
      <c r="I858" s="1151"/>
      <c r="J858" s="1151"/>
      <c r="K858" s="1151"/>
      <c r="L858" s="1151"/>
      <c r="M858" s="1151"/>
      <c r="N858" s="1151"/>
      <c r="O858" s="1151"/>
      <c r="P858" s="1151"/>
      <c r="Q858" s="1151"/>
      <c r="R858" s="1151"/>
      <c r="S858" s="1151"/>
      <c r="T858" s="1151"/>
      <c r="U858" s="1151"/>
      <c r="V858" s="1151"/>
      <c r="W858" s="1151"/>
      <c r="X858" s="1151"/>
      <c r="Y858" s="1151"/>
      <c r="Z858" s="1151"/>
      <c r="AA858" s="1151"/>
      <c r="AB858" s="1151"/>
      <c r="AC858" s="1151"/>
      <c r="AD858" s="1151"/>
      <c r="AE858" s="1151"/>
      <c r="AF858" s="1151"/>
      <c r="AG858" s="1152"/>
      <c r="AH858" s="1193"/>
      <c r="AI858" s="1194"/>
      <c r="AJ858" s="1194"/>
      <c r="AK858" s="1194"/>
      <c r="AL858" s="1194"/>
      <c r="AM858" s="1194"/>
      <c r="AN858" s="1194"/>
      <c r="AO858" s="1194"/>
      <c r="AP858" s="1194"/>
      <c r="AQ858" s="1194"/>
      <c r="AR858" s="1194"/>
      <c r="AS858" s="1194"/>
      <c r="AT858" s="1194"/>
      <c r="AU858" s="1194"/>
      <c r="AV858" s="1194"/>
      <c r="AW858" s="1194"/>
      <c r="AX858" s="1194"/>
      <c r="AY858" s="1194"/>
      <c r="AZ858" s="1194"/>
      <c r="BA858" s="1194"/>
      <c r="BB858" s="1194"/>
      <c r="BC858" s="1195"/>
      <c r="BD858" s="87"/>
    </row>
    <row r="859" spans="1:64" customHeight="1" ht="13.5">
      <c r="A859" s="238"/>
      <c r="B859" s="238"/>
      <c r="C859" s="243"/>
      <c r="D859" s="243"/>
      <c r="E859" s="243"/>
      <c r="F859" s="243"/>
      <c r="G859" s="243"/>
      <c r="H859" s="1153"/>
      <c r="I859" s="1154"/>
      <c r="J859" s="1154"/>
      <c r="K859" s="1154"/>
      <c r="L859" s="1154"/>
      <c r="M859" s="1154"/>
      <c r="N859" s="1154"/>
      <c r="O859" s="1154"/>
      <c r="P859" s="1154"/>
      <c r="Q859" s="1154"/>
      <c r="R859" s="1154"/>
      <c r="S859" s="1154"/>
      <c r="T859" s="1154"/>
      <c r="U859" s="1154"/>
      <c r="V859" s="1154"/>
      <c r="W859" s="1154"/>
      <c r="X859" s="1154"/>
      <c r="Y859" s="1154"/>
      <c r="Z859" s="1154"/>
      <c r="AA859" s="1154"/>
      <c r="AB859" s="1154"/>
      <c r="AC859" s="1154"/>
      <c r="AD859" s="1154"/>
      <c r="AE859" s="1154"/>
      <c r="AF859" s="1154"/>
      <c r="AG859" s="1155"/>
      <c r="AH859" s="1196"/>
      <c r="AI859" s="1197"/>
      <c r="AJ859" s="1197"/>
      <c r="AK859" s="1197"/>
      <c r="AL859" s="1197"/>
      <c r="AM859" s="1197"/>
      <c r="AN859" s="1197"/>
      <c r="AO859" s="1197"/>
      <c r="AP859" s="1197"/>
      <c r="AQ859" s="1197"/>
      <c r="AR859" s="1197"/>
      <c r="AS859" s="1197"/>
      <c r="AT859" s="1197"/>
      <c r="AU859" s="1197"/>
      <c r="AV859" s="1197"/>
      <c r="AW859" s="1197"/>
      <c r="AX859" s="1197"/>
      <c r="AY859" s="1197"/>
      <c r="AZ859" s="1197"/>
      <c r="BA859" s="1197"/>
      <c r="BB859" s="1197"/>
      <c r="BC859" s="1198"/>
      <c r="BD859" s="87"/>
    </row>
    <row r="860" spans="1:64" customHeight="1" ht="13.5">
      <c r="A860" s="238">
        <f>IF(B860&lt;$C$584,B860,IF(B860=$C$584,B860,0))</f>
        <v>32</v>
      </c>
      <c r="B860" s="238">
        <v>32</v>
      </c>
      <c r="C860" s="243"/>
      <c r="D860" s="243"/>
      <c r="E860" s="243"/>
      <c r="F860" s="243"/>
      <c r="G860" s="243"/>
      <c r="H860" s="1158">
        <f>A860</f>
        <v>32</v>
      </c>
      <c r="I860" s="1160"/>
      <c r="J860" s="1120" t="s">
        <v>2</v>
      </c>
      <c r="K860" s="1121"/>
      <c r="L860" s="1121"/>
      <c r="M860" s="1122"/>
      <c r="N860" s="1144" t="str">
        <f>LOOKUP(H860,$C$1:$C$583,$J$1:$J$612)</f>
        <v>ELECTRICAL OBSERVATIONS</v>
      </c>
      <c r="O860" s="1145"/>
      <c r="P860" s="1145"/>
      <c r="Q860" s="1145"/>
      <c r="R860" s="1145"/>
      <c r="S860" s="1145"/>
      <c r="T860" s="1145"/>
      <c r="U860" s="1145"/>
      <c r="V860" s="1145"/>
      <c r="W860" s="1145"/>
      <c r="X860" s="1145"/>
      <c r="Y860" s="1145"/>
      <c r="Z860" s="1145"/>
      <c r="AA860" s="1145"/>
      <c r="AB860" s="1145"/>
      <c r="AC860" s="1145"/>
      <c r="AD860" s="1145"/>
      <c r="AE860" s="1145"/>
      <c r="AF860" s="1145"/>
      <c r="AG860" s="1146"/>
      <c r="AH860" s="1199" t="s">
        <v>86</v>
      </c>
      <c r="AI860" s="1200"/>
      <c r="AJ860" s="1200"/>
      <c r="AK860" s="1200"/>
      <c r="AL860" s="1200"/>
      <c r="AM860" s="1200"/>
      <c r="AN860" s="1201"/>
      <c r="AO860" s="1222" t="s">
        <v>87</v>
      </c>
      <c r="AP860" s="1223"/>
      <c r="AQ860" s="1223"/>
      <c r="AR860" s="1223"/>
      <c r="AS860" s="1223"/>
      <c r="AT860" s="1223"/>
      <c r="AU860" s="1223"/>
      <c r="AV860" s="1223"/>
      <c r="AW860" s="1223"/>
      <c r="AX860" s="1224"/>
      <c r="AY860" s="1205" t="s">
        <v>88</v>
      </c>
      <c r="AZ860" s="1206"/>
      <c r="BA860" s="1206"/>
      <c r="BB860" s="1206"/>
      <c r="BC860" s="1207"/>
      <c r="BD860" s="87"/>
    </row>
    <row r="861" spans="1:64" customHeight="1" ht="13.5">
      <c r="A861" s="238"/>
      <c r="B861" s="238"/>
      <c r="C861" s="243"/>
      <c r="D861" s="243"/>
      <c r="E861" s="243"/>
      <c r="F861" s="243"/>
      <c r="G861" s="243"/>
      <c r="H861" s="1158" t="s">
        <v>3</v>
      </c>
      <c r="I861" s="1159"/>
      <c r="J861" s="1159"/>
      <c r="K861" s="1160"/>
      <c r="L861" s="1120" t="str">
        <f>LOOKUP(H860,$C$2:$C$583,$I$2:$I$583)</f>
        <v>SAFETY</v>
      </c>
      <c r="M861" s="1121"/>
      <c r="N861" s="1121"/>
      <c r="O861" s="1121"/>
      <c r="P861" s="1121"/>
      <c r="Q861" s="1121"/>
      <c r="R861" s="1121"/>
      <c r="S861" s="1121"/>
      <c r="T861" s="1121"/>
      <c r="U861" s="1122"/>
      <c r="V861" s="1158" t="s">
        <v>89</v>
      </c>
      <c r="W861" s="1159"/>
      <c r="X861" s="1159"/>
      <c r="Y861" s="1160"/>
      <c r="Z861" s="1120">
        <f>LOOKUP(H860,$C$2:$C$583,$F$2:$F$583)</f>
        <v>12</v>
      </c>
      <c r="AA861" s="1122"/>
      <c r="AB861" s="1158" t="s">
        <v>90</v>
      </c>
      <c r="AC861" s="1159"/>
      <c r="AD861" s="1159"/>
      <c r="AE861" s="1160"/>
      <c r="AF861" s="1120">
        <f>LOOKUP(H860,$C$2:$C$583,$G$2:$G$583)</f>
        <v>8</v>
      </c>
      <c r="AG861" s="1122"/>
      <c r="AH861" s="1202"/>
      <c r="AI861" s="1203"/>
      <c r="AJ861" s="1203"/>
      <c r="AK861" s="1203"/>
      <c r="AL861" s="1203"/>
      <c r="AM861" s="1203"/>
      <c r="AN861" s="1204"/>
      <c r="AO861" s="1225"/>
      <c r="AP861" s="1226"/>
      <c r="AQ861" s="1226"/>
      <c r="AR861" s="1226"/>
      <c r="AS861" s="1226"/>
      <c r="AT861" s="1226"/>
      <c r="AU861" s="1226"/>
      <c r="AV861" s="1226"/>
      <c r="AW861" s="1226"/>
      <c r="AX861" s="1227"/>
      <c r="AY861" s="1208"/>
      <c r="AZ861" s="1209"/>
      <c r="BA861" s="1209"/>
      <c r="BB861" s="1209"/>
      <c r="BC861" s="1210"/>
      <c r="BD861" s="87"/>
    </row>
    <row r="862" spans="1:64" customHeight="1" ht="12.75">
      <c r="A862" s="238"/>
      <c r="B862" s="238"/>
      <c r="C862" s="243"/>
      <c r="D862" s="243"/>
      <c r="E862" s="243"/>
      <c r="F862" s="243"/>
      <c r="G862" s="243"/>
      <c r="H862" s="1147" t="str">
        <f>LOOKUP(H860,$C$2:$C$583,$K$2:$K$583)</f>
        <v>Outlet damaged in receiving</v>
      </c>
      <c r="I862" s="1148"/>
      <c r="J862" s="1148"/>
      <c r="K862" s="1148"/>
      <c r="L862" s="1148"/>
      <c r="M862" s="1148"/>
      <c r="N862" s="1148"/>
      <c r="O862" s="1148"/>
      <c r="P862" s="1148"/>
      <c r="Q862" s="1148"/>
      <c r="R862" s="1148"/>
      <c r="S862" s="1148"/>
      <c r="T862" s="1148"/>
      <c r="U862" s="1148"/>
      <c r="V862" s="1148"/>
      <c r="W862" s="1148"/>
      <c r="X862" s="1148"/>
      <c r="Y862" s="1148"/>
      <c r="Z862" s="1148"/>
      <c r="AA862" s="1148"/>
      <c r="AB862" s="1148"/>
      <c r="AC862" s="1148"/>
      <c r="AD862" s="1148"/>
      <c r="AE862" s="1148"/>
      <c r="AF862" s="1148"/>
      <c r="AG862" s="1149"/>
      <c r="AH862" s="1190" t="s">
        <v>109</v>
      </c>
      <c r="AI862" s="1191"/>
      <c r="AJ862" s="1191"/>
      <c r="AK862" s="1191"/>
      <c r="AL862" s="1191"/>
      <c r="AM862" s="1191"/>
      <c r="AN862" s="1191"/>
      <c r="AO862" s="1191"/>
      <c r="AP862" s="1191"/>
      <c r="AQ862" s="1191"/>
      <c r="AR862" s="1191"/>
      <c r="AS862" s="1191"/>
      <c r="AT862" s="1191"/>
      <c r="AU862" s="1191"/>
      <c r="AV862" s="1191"/>
      <c r="AW862" s="1191"/>
      <c r="AX862" s="1191"/>
      <c r="AY862" s="1191"/>
      <c r="AZ862" s="1191"/>
      <c r="BA862" s="1191"/>
      <c r="BB862" s="1191"/>
      <c r="BC862" s="1192"/>
      <c r="BD862" s="87"/>
    </row>
    <row r="863" spans="1:64" customHeight="1" ht="12.75">
      <c r="A863" s="238"/>
      <c r="B863" s="238"/>
      <c r="C863" s="243"/>
      <c r="D863" s="243"/>
      <c r="E863" s="243"/>
      <c r="F863" s="243"/>
      <c r="G863" s="243"/>
      <c r="H863" s="1150"/>
      <c r="I863" s="1151"/>
      <c r="J863" s="1151"/>
      <c r="K863" s="1151"/>
      <c r="L863" s="1151"/>
      <c r="M863" s="1151"/>
      <c r="N863" s="1151"/>
      <c r="O863" s="1151"/>
      <c r="P863" s="1151"/>
      <c r="Q863" s="1151"/>
      <c r="R863" s="1151"/>
      <c r="S863" s="1151"/>
      <c r="T863" s="1151"/>
      <c r="U863" s="1151"/>
      <c r="V863" s="1151"/>
      <c r="W863" s="1151"/>
      <c r="X863" s="1151"/>
      <c r="Y863" s="1151"/>
      <c r="Z863" s="1151"/>
      <c r="AA863" s="1151"/>
      <c r="AB863" s="1151"/>
      <c r="AC863" s="1151"/>
      <c r="AD863" s="1151"/>
      <c r="AE863" s="1151"/>
      <c r="AF863" s="1151"/>
      <c r="AG863" s="1152"/>
      <c r="AH863" s="1193"/>
      <c r="AI863" s="1194"/>
      <c r="AJ863" s="1194"/>
      <c r="AK863" s="1194"/>
      <c r="AL863" s="1194"/>
      <c r="AM863" s="1194"/>
      <c r="AN863" s="1194"/>
      <c r="AO863" s="1194"/>
      <c r="AP863" s="1194"/>
      <c r="AQ863" s="1194"/>
      <c r="AR863" s="1194"/>
      <c r="AS863" s="1194"/>
      <c r="AT863" s="1194"/>
      <c r="AU863" s="1194"/>
      <c r="AV863" s="1194"/>
      <c r="AW863" s="1194"/>
      <c r="AX863" s="1194"/>
      <c r="AY863" s="1194"/>
      <c r="AZ863" s="1194"/>
      <c r="BA863" s="1194"/>
      <c r="BB863" s="1194"/>
      <c r="BC863" s="1195"/>
      <c r="BD863" s="87"/>
    </row>
    <row r="864" spans="1:64" customHeight="1" ht="12.75">
      <c r="A864" s="238"/>
      <c r="B864" s="238"/>
      <c r="C864" s="243"/>
      <c r="D864" s="243"/>
      <c r="E864" s="243"/>
      <c r="F864" s="243"/>
      <c r="G864" s="243"/>
      <c r="H864" s="1150"/>
      <c r="I864" s="1151"/>
      <c r="J864" s="1151"/>
      <c r="K864" s="1151"/>
      <c r="L864" s="1151"/>
      <c r="M864" s="1151"/>
      <c r="N864" s="1151"/>
      <c r="O864" s="1151"/>
      <c r="P864" s="1151"/>
      <c r="Q864" s="1151"/>
      <c r="R864" s="1151"/>
      <c r="S864" s="1151"/>
      <c r="T864" s="1151"/>
      <c r="U864" s="1151"/>
      <c r="V864" s="1151"/>
      <c r="W864" s="1151"/>
      <c r="X864" s="1151"/>
      <c r="Y864" s="1151"/>
      <c r="Z864" s="1151"/>
      <c r="AA864" s="1151"/>
      <c r="AB864" s="1151"/>
      <c r="AC864" s="1151"/>
      <c r="AD864" s="1151"/>
      <c r="AE864" s="1151"/>
      <c r="AF864" s="1151"/>
      <c r="AG864" s="1152"/>
      <c r="AH864" s="1193"/>
      <c r="AI864" s="1194"/>
      <c r="AJ864" s="1194"/>
      <c r="AK864" s="1194"/>
      <c r="AL864" s="1194"/>
      <c r="AM864" s="1194"/>
      <c r="AN864" s="1194"/>
      <c r="AO864" s="1194"/>
      <c r="AP864" s="1194"/>
      <c r="AQ864" s="1194"/>
      <c r="AR864" s="1194"/>
      <c r="AS864" s="1194"/>
      <c r="AT864" s="1194"/>
      <c r="AU864" s="1194"/>
      <c r="AV864" s="1194"/>
      <c r="AW864" s="1194"/>
      <c r="AX864" s="1194"/>
      <c r="AY864" s="1194"/>
      <c r="AZ864" s="1194"/>
      <c r="BA864" s="1194"/>
      <c r="BB864" s="1194"/>
      <c r="BC864" s="1195"/>
      <c r="BD864" s="87"/>
    </row>
    <row r="865" spans="1:64" customHeight="1" ht="12.75">
      <c r="A865" s="238"/>
      <c r="B865" s="238"/>
      <c r="C865" s="243"/>
      <c r="D865" s="243"/>
      <c r="E865" s="243"/>
      <c r="F865" s="243"/>
      <c r="G865" s="243"/>
      <c r="H865" s="1150"/>
      <c r="I865" s="1151"/>
      <c r="J865" s="1151"/>
      <c r="K865" s="1151"/>
      <c r="L865" s="1151"/>
      <c r="M865" s="1151"/>
      <c r="N865" s="1151"/>
      <c r="O865" s="1151"/>
      <c r="P865" s="1151"/>
      <c r="Q865" s="1151"/>
      <c r="R865" s="1151"/>
      <c r="S865" s="1151"/>
      <c r="T865" s="1151"/>
      <c r="U865" s="1151"/>
      <c r="V865" s="1151"/>
      <c r="W865" s="1151"/>
      <c r="X865" s="1151"/>
      <c r="Y865" s="1151"/>
      <c r="Z865" s="1151"/>
      <c r="AA865" s="1151"/>
      <c r="AB865" s="1151"/>
      <c r="AC865" s="1151"/>
      <c r="AD865" s="1151"/>
      <c r="AE865" s="1151"/>
      <c r="AF865" s="1151"/>
      <c r="AG865" s="1152"/>
      <c r="AH865" s="1193"/>
      <c r="AI865" s="1194"/>
      <c r="AJ865" s="1194"/>
      <c r="AK865" s="1194"/>
      <c r="AL865" s="1194"/>
      <c r="AM865" s="1194"/>
      <c r="AN865" s="1194"/>
      <c r="AO865" s="1194"/>
      <c r="AP865" s="1194"/>
      <c r="AQ865" s="1194"/>
      <c r="AR865" s="1194"/>
      <c r="AS865" s="1194"/>
      <c r="AT865" s="1194"/>
      <c r="AU865" s="1194"/>
      <c r="AV865" s="1194"/>
      <c r="AW865" s="1194"/>
      <c r="AX865" s="1194"/>
      <c r="AY865" s="1194"/>
      <c r="AZ865" s="1194"/>
      <c r="BA865" s="1194"/>
      <c r="BB865" s="1194"/>
      <c r="BC865" s="1195"/>
      <c r="BD865" s="87"/>
    </row>
    <row r="866" spans="1:64" customHeight="1" ht="12.75">
      <c r="A866" s="238"/>
      <c r="B866" s="238"/>
      <c r="C866" s="243"/>
      <c r="D866" s="243"/>
      <c r="E866" s="243"/>
      <c r="F866" s="243"/>
      <c r="G866" s="243"/>
      <c r="H866" s="1150"/>
      <c r="I866" s="1151"/>
      <c r="J866" s="1151"/>
      <c r="K866" s="1151"/>
      <c r="L866" s="1151"/>
      <c r="M866" s="1151"/>
      <c r="N866" s="1151"/>
      <c r="O866" s="1151"/>
      <c r="P866" s="1151"/>
      <c r="Q866" s="1151"/>
      <c r="R866" s="1151"/>
      <c r="S866" s="1151"/>
      <c r="T866" s="1151"/>
      <c r="U866" s="1151"/>
      <c r="V866" s="1151"/>
      <c r="W866" s="1151"/>
      <c r="X866" s="1151"/>
      <c r="Y866" s="1151"/>
      <c r="Z866" s="1151"/>
      <c r="AA866" s="1151"/>
      <c r="AB866" s="1151"/>
      <c r="AC866" s="1151"/>
      <c r="AD866" s="1151"/>
      <c r="AE866" s="1151"/>
      <c r="AF866" s="1151"/>
      <c r="AG866" s="1152"/>
      <c r="AH866" s="1193"/>
      <c r="AI866" s="1194"/>
      <c r="AJ866" s="1194"/>
      <c r="AK866" s="1194"/>
      <c r="AL866" s="1194"/>
      <c r="AM866" s="1194"/>
      <c r="AN866" s="1194"/>
      <c r="AO866" s="1194"/>
      <c r="AP866" s="1194"/>
      <c r="AQ866" s="1194"/>
      <c r="AR866" s="1194"/>
      <c r="AS866" s="1194"/>
      <c r="AT866" s="1194"/>
      <c r="AU866" s="1194"/>
      <c r="AV866" s="1194"/>
      <c r="AW866" s="1194"/>
      <c r="AX866" s="1194"/>
      <c r="AY866" s="1194"/>
      <c r="AZ866" s="1194"/>
      <c r="BA866" s="1194"/>
      <c r="BB866" s="1194"/>
      <c r="BC866" s="1195"/>
      <c r="BD866" s="87"/>
    </row>
    <row r="867" spans="1:64" customHeight="1" ht="13.5">
      <c r="A867" s="238"/>
      <c r="B867" s="238"/>
      <c r="C867" s="243"/>
      <c r="D867" s="243"/>
      <c r="E867" s="243"/>
      <c r="F867" s="243"/>
      <c r="G867" s="243"/>
      <c r="H867" s="1153"/>
      <c r="I867" s="1154"/>
      <c r="J867" s="1154"/>
      <c r="K867" s="1154"/>
      <c r="L867" s="1154"/>
      <c r="M867" s="1154"/>
      <c r="N867" s="1154"/>
      <c r="O867" s="1154"/>
      <c r="P867" s="1154"/>
      <c r="Q867" s="1154"/>
      <c r="R867" s="1154"/>
      <c r="S867" s="1154"/>
      <c r="T867" s="1154"/>
      <c r="U867" s="1154"/>
      <c r="V867" s="1154"/>
      <c r="W867" s="1154"/>
      <c r="X867" s="1154"/>
      <c r="Y867" s="1154"/>
      <c r="Z867" s="1154"/>
      <c r="AA867" s="1154"/>
      <c r="AB867" s="1154"/>
      <c r="AC867" s="1154"/>
      <c r="AD867" s="1154"/>
      <c r="AE867" s="1154"/>
      <c r="AF867" s="1154"/>
      <c r="AG867" s="1155"/>
      <c r="AH867" s="1196"/>
      <c r="AI867" s="1197"/>
      <c r="AJ867" s="1197"/>
      <c r="AK867" s="1197"/>
      <c r="AL867" s="1197"/>
      <c r="AM867" s="1197"/>
      <c r="AN867" s="1197"/>
      <c r="AO867" s="1197"/>
      <c r="AP867" s="1197"/>
      <c r="AQ867" s="1197"/>
      <c r="AR867" s="1197"/>
      <c r="AS867" s="1197"/>
      <c r="AT867" s="1197"/>
      <c r="AU867" s="1197"/>
      <c r="AV867" s="1197"/>
      <c r="AW867" s="1197"/>
      <c r="AX867" s="1197"/>
      <c r="AY867" s="1197"/>
      <c r="AZ867" s="1197"/>
      <c r="BA867" s="1197"/>
      <c r="BB867" s="1197"/>
      <c r="BC867" s="1198"/>
      <c r="BD867" s="87"/>
    </row>
    <row r="868" spans="1:64" customHeight="1" ht="13.5">
      <c r="A868" s="238">
        <f>IF(B868&lt;$C$584,B868,IF(B868=$C$584,B868,0))</f>
        <v>33</v>
      </c>
      <c r="B868" s="238">
        <v>33</v>
      </c>
      <c r="C868" s="243"/>
      <c r="D868" s="243"/>
      <c r="E868" s="243"/>
      <c r="F868" s="243"/>
      <c r="G868" s="243"/>
      <c r="H868" s="1158">
        <f>A868</f>
        <v>33</v>
      </c>
      <c r="I868" s="1160"/>
      <c r="J868" s="1120" t="s">
        <v>2</v>
      </c>
      <c r="K868" s="1121"/>
      <c r="L868" s="1121"/>
      <c r="M868" s="1122"/>
      <c r="N868" s="1144" t="str">
        <f>LOOKUP(H868,$C$1:$C$583,$J$1:$J$612)</f>
        <v>CHEMICAL USAGE</v>
      </c>
      <c r="O868" s="1145"/>
      <c r="P868" s="1145"/>
      <c r="Q868" s="1145"/>
      <c r="R868" s="1145"/>
      <c r="S868" s="1145"/>
      <c r="T868" s="1145"/>
      <c r="U868" s="1145"/>
      <c r="V868" s="1145"/>
      <c r="W868" s="1145"/>
      <c r="X868" s="1145"/>
      <c r="Y868" s="1145"/>
      <c r="Z868" s="1145"/>
      <c r="AA868" s="1145"/>
      <c r="AB868" s="1145"/>
      <c r="AC868" s="1145"/>
      <c r="AD868" s="1145"/>
      <c r="AE868" s="1145"/>
      <c r="AF868" s="1145"/>
      <c r="AG868" s="1146"/>
      <c r="AH868" s="1199" t="s">
        <v>86</v>
      </c>
      <c r="AI868" s="1200"/>
      <c r="AJ868" s="1200"/>
      <c r="AK868" s="1200"/>
      <c r="AL868" s="1200"/>
      <c r="AM868" s="1200"/>
      <c r="AN868" s="1201"/>
      <c r="AO868" s="1222" t="s">
        <v>114</v>
      </c>
      <c r="AP868" s="1223"/>
      <c r="AQ868" s="1223"/>
      <c r="AR868" s="1223"/>
      <c r="AS868" s="1223"/>
      <c r="AT868" s="1223"/>
      <c r="AU868" s="1223"/>
      <c r="AV868" s="1223"/>
      <c r="AW868" s="1223"/>
      <c r="AX868" s="1224"/>
      <c r="AY868" s="1205" t="s">
        <v>88</v>
      </c>
      <c r="AZ868" s="1206"/>
      <c r="BA868" s="1206"/>
      <c r="BB868" s="1206"/>
      <c r="BC868" s="1207"/>
      <c r="BD868" s="87"/>
    </row>
    <row r="869" spans="1:64" customHeight="1" ht="13.5">
      <c r="A869" s="238"/>
      <c r="B869" s="238"/>
      <c r="C869" s="243"/>
      <c r="D869" s="243"/>
      <c r="E869" s="243"/>
      <c r="F869" s="243"/>
      <c r="G869" s="243"/>
      <c r="H869" s="1158" t="s">
        <v>3</v>
      </c>
      <c r="I869" s="1159"/>
      <c r="J869" s="1159"/>
      <c r="K869" s="1160"/>
      <c r="L869" s="1120" t="str">
        <f>LOOKUP(H868,$C$2:$C$583,$I$2:$I$583)</f>
        <v>SAFETY</v>
      </c>
      <c r="M869" s="1121"/>
      <c r="N869" s="1121"/>
      <c r="O869" s="1121"/>
      <c r="P869" s="1121"/>
      <c r="Q869" s="1121"/>
      <c r="R869" s="1121"/>
      <c r="S869" s="1121"/>
      <c r="T869" s="1121"/>
      <c r="U869" s="1122"/>
      <c r="V869" s="1158" t="s">
        <v>89</v>
      </c>
      <c r="W869" s="1159"/>
      <c r="X869" s="1159"/>
      <c r="Y869" s="1160"/>
      <c r="Z869" s="1120">
        <f>LOOKUP(H868,$C$2:$C$583,$F$2:$F$583)</f>
        <v>20</v>
      </c>
      <c r="AA869" s="1122"/>
      <c r="AB869" s="1158" t="s">
        <v>90</v>
      </c>
      <c r="AC869" s="1159"/>
      <c r="AD869" s="1159"/>
      <c r="AE869" s="1160"/>
      <c r="AF869" s="1120">
        <f>LOOKUP(H868,$C$2:$C$583,$G$2:$G$583)</f>
        <v>8</v>
      </c>
      <c r="AG869" s="1122"/>
      <c r="AH869" s="1202"/>
      <c r="AI869" s="1203"/>
      <c r="AJ869" s="1203"/>
      <c r="AK869" s="1203"/>
      <c r="AL869" s="1203"/>
      <c r="AM869" s="1203"/>
      <c r="AN869" s="1204"/>
      <c r="AO869" s="1225"/>
      <c r="AP869" s="1226"/>
      <c r="AQ869" s="1226"/>
      <c r="AR869" s="1226"/>
      <c r="AS869" s="1226"/>
      <c r="AT869" s="1226"/>
      <c r="AU869" s="1226"/>
      <c r="AV869" s="1226"/>
      <c r="AW869" s="1226"/>
      <c r="AX869" s="1227"/>
      <c r="AY869" s="1208"/>
      <c r="AZ869" s="1209"/>
      <c r="BA869" s="1209"/>
      <c r="BB869" s="1209"/>
      <c r="BC869" s="1210"/>
      <c r="BD869" s="87"/>
    </row>
    <row r="870" spans="1:64" customHeight="1" ht="12.75">
      <c r="A870" s="238"/>
      <c r="B870" s="238"/>
      <c r="C870" s="243"/>
      <c r="D870" s="243"/>
      <c r="E870" s="243"/>
      <c r="F870" s="243"/>
      <c r="G870" s="243"/>
      <c r="H870" s="1147" t="str">
        <f>LOOKUP(H868,$C$2:$C$583,$K$2:$K$583)</f>
        <v>Unapproved Chemical found at the F/E</v>
      </c>
      <c r="I870" s="1148"/>
      <c r="J870" s="1148"/>
      <c r="K870" s="1148"/>
      <c r="L870" s="1148"/>
      <c r="M870" s="1148"/>
      <c r="N870" s="1148"/>
      <c r="O870" s="1148"/>
      <c r="P870" s="1148"/>
      <c r="Q870" s="1148"/>
      <c r="R870" s="1148"/>
      <c r="S870" s="1148"/>
      <c r="T870" s="1148"/>
      <c r="U870" s="1148"/>
      <c r="V870" s="1148"/>
      <c r="W870" s="1148"/>
      <c r="X870" s="1148"/>
      <c r="Y870" s="1148"/>
      <c r="Z870" s="1148"/>
      <c r="AA870" s="1148"/>
      <c r="AB870" s="1148"/>
      <c r="AC870" s="1148"/>
      <c r="AD870" s="1148"/>
      <c r="AE870" s="1148"/>
      <c r="AF870" s="1148"/>
      <c r="AG870" s="1149"/>
      <c r="AH870" s="1190" t="s">
        <v>124</v>
      </c>
      <c r="AI870" s="1191"/>
      <c r="AJ870" s="1191"/>
      <c r="AK870" s="1191"/>
      <c r="AL870" s="1191"/>
      <c r="AM870" s="1191"/>
      <c r="AN870" s="1191"/>
      <c r="AO870" s="1191"/>
      <c r="AP870" s="1191"/>
      <c r="AQ870" s="1191"/>
      <c r="AR870" s="1191"/>
      <c r="AS870" s="1191"/>
      <c r="AT870" s="1191"/>
      <c r="AU870" s="1191"/>
      <c r="AV870" s="1191"/>
      <c r="AW870" s="1191"/>
      <c r="AX870" s="1191"/>
      <c r="AY870" s="1191"/>
      <c r="AZ870" s="1191"/>
      <c r="BA870" s="1191"/>
      <c r="BB870" s="1191"/>
      <c r="BC870" s="1192"/>
      <c r="BD870" s="87"/>
    </row>
    <row r="871" spans="1:64" customHeight="1" ht="12.75">
      <c r="A871" s="238"/>
      <c r="B871" s="238"/>
      <c r="C871" s="243"/>
      <c r="D871" s="243"/>
      <c r="E871" s="243"/>
      <c r="F871" s="243"/>
      <c r="G871" s="243"/>
      <c r="H871" s="1150"/>
      <c r="I871" s="1151"/>
      <c r="J871" s="1151"/>
      <c r="K871" s="1151"/>
      <c r="L871" s="1151"/>
      <c r="M871" s="1151"/>
      <c r="N871" s="1151"/>
      <c r="O871" s="1151"/>
      <c r="P871" s="1151"/>
      <c r="Q871" s="1151"/>
      <c r="R871" s="1151"/>
      <c r="S871" s="1151"/>
      <c r="T871" s="1151"/>
      <c r="U871" s="1151"/>
      <c r="V871" s="1151"/>
      <c r="W871" s="1151"/>
      <c r="X871" s="1151"/>
      <c r="Y871" s="1151"/>
      <c r="Z871" s="1151"/>
      <c r="AA871" s="1151"/>
      <c r="AB871" s="1151"/>
      <c r="AC871" s="1151"/>
      <c r="AD871" s="1151"/>
      <c r="AE871" s="1151"/>
      <c r="AF871" s="1151"/>
      <c r="AG871" s="1152"/>
      <c r="AH871" s="1193"/>
      <c r="AI871" s="1194"/>
      <c r="AJ871" s="1194"/>
      <c r="AK871" s="1194"/>
      <c r="AL871" s="1194"/>
      <c r="AM871" s="1194"/>
      <c r="AN871" s="1194"/>
      <c r="AO871" s="1194"/>
      <c r="AP871" s="1194"/>
      <c r="AQ871" s="1194"/>
      <c r="AR871" s="1194"/>
      <c r="AS871" s="1194"/>
      <c r="AT871" s="1194"/>
      <c r="AU871" s="1194"/>
      <c r="AV871" s="1194"/>
      <c r="AW871" s="1194"/>
      <c r="AX871" s="1194"/>
      <c r="AY871" s="1194"/>
      <c r="AZ871" s="1194"/>
      <c r="BA871" s="1194"/>
      <c r="BB871" s="1194"/>
      <c r="BC871" s="1195"/>
      <c r="BD871" s="87"/>
    </row>
    <row r="872" spans="1:64" customHeight="1" ht="12.75">
      <c r="A872" s="238"/>
      <c r="B872" s="238"/>
      <c r="C872" s="243"/>
      <c r="D872" s="243"/>
      <c r="E872" s="243"/>
      <c r="F872" s="243"/>
      <c r="G872" s="243"/>
      <c r="H872" s="1150"/>
      <c r="I872" s="1151"/>
      <c r="J872" s="1151"/>
      <c r="K872" s="1151"/>
      <c r="L872" s="1151"/>
      <c r="M872" s="1151"/>
      <c r="N872" s="1151"/>
      <c r="O872" s="1151"/>
      <c r="P872" s="1151"/>
      <c r="Q872" s="1151"/>
      <c r="R872" s="1151"/>
      <c r="S872" s="1151"/>
      <c r="T872" s="1151"/>
      <c r="U872" s="1151"/>
      <c r="V872" s="1151"/>
      <c r="W872" s="1151"/>
      <c r="X872" s="1151"/>
      <c r="Y872" s="1151"/>
      <c r="Z872" s="1151"/>
      <c r="AA872" s="1151"/>
      <c r="AB872" s="1151"/>
      <c r="AC872" s="1151"/>
      <c r="AD872" s="1151"/>
      <c r="AE872" s="1151"/>
      <c r="AF872" s="1151"/>
      <c r="AG872" s="1152"/>
      <c r="AH872" s="1193"/>
      <c r="AI872" s="1194"/>
      <c r="AJ872" s="1194"/>
      <c r="AK872" s="1194"/>
      <c r="AL872" s="1194"/>
      <c r="AM872" s="1194"/>
      <c r="AN872" s="1194"/>
      <c r="AO872" s="1194"/>
      <c r="AP872" s="1194"/>
      <c r="AQ872" s="1194"/>
      <c r="AR872" s="1194"/>
      <c r="AS872" s="1194"/>
      <c r="AT872" s="1194"/>
      <c r="AU872" s="1194"/>
      <c r="AV872" s="1194"/>
      <c r="AW872" s="1194"/>
      <c r="AX872" s="1194"/>
      <c r="AY872" s="1194"/>
      <c r="AZ872" s="1194"/>
      <c r="BA872" s="1194"/>
      <c r="BB872" s="1194"/>
      <c r="BC872" s="1195"/>
      <c r="BD872" s="87"/>
    </row>
    <row r="873" spans="1:64" customHeight="1" ht="12.75">
      <c r="A873" s="238"/>
      <c r="B873" s="238"/>
      <c r="C873" s="243"/>
      <c r="D873" s="243"/>
      <c r="E873" s="243"/>
      <c r="F873" s="243"/>
      <c r="G873" s="243"/>
      <c r="H873" s="1150"/>
      <c r="I873" s="1151"/>
      <c r="J873" s="1151"/>
      <c r="K873" s="1151"/>
      <c r="L873" s="1151"/>
      <c r="M873" s="1151"/>
      <c r="N873" s="1151"/>
      <c r="O873" s="1151"/>
      <c r="P873" s="1151"/>
      <c r="Q873" s="1151"/>
      <c r="R873" s="1151"/>
      <c r="S873" s="1151"/>
      <c r="T873" s="1151"/>
      <c r="U873" s="1151"/>
      <c r="V873" s="1151"/>
      <c r="W873" s="1151"/>
      <c r="X873" s="1151"/>
      <c r="Y873" s="1151"/>
      <c r="Z873" s="1151"/>
      <c r="AA873" s="1151"/>
      <c r="AB873" s="1151"/>
      <c r="AC873" s="1151"/>
      <c r="AD873" s="1151"/>
      <c r="AE873" s="1151"/>
      <c r="AF873" s="1151"/>
      <c r="AG873" s="1152"/>
      <c r="AH873" s="1193"/>
      <c r="AI873" s="1194"/>
      <c r="AJ873" s="1194"/>
      <c r="AK873" s="1194"/>
      <c r="AL873" s="1194"/>
      <c r="AM873" s="1194"/>
      <c r="AN873" s="1194"/>
      <c r="AO873" s="1194"/>
      <c r="AP873" s="1194"/>
      <c r="AQ873" s="1194"/>
      <c r="AR873" s="1194"/>
      <c r="AS873" s="1194"/>
      <c r="AT873" s="1194"/>
      <c r="AU873" s="1194"/>
      <c r="AV873" s="1194"/>
      <c r="AW873" s="1194"/>
      <c r="AX873" s="1194"/>
      <c r="AY873" s="1194"/>
      <c r="AZ873" s="1194"/>
      <c r="BA873" s="1194"/>
      <c r="BB873" s="1194"/>
      <c r="BC873" s="1195"/>
      <c r="BD873" s="87"/>
    </row>
    <row r="874" spans="1:64" customHeight="1" ht="12.75">
      <c r="A874" s="238"/>
      <c r="B874" s="238"/>
      <c r="C874" s="243"/>
      <c r="D874" s="243"/>
      <c r="E874" s="243"/>
      <c r="F874" s="243"/>
      <c r="G874" s="243"/>
      <c r="H874" s="1150"/>
      <c r="I874" s="1151"/>
      <c r="J874" s="1151"/>
      <c r="K874" s="1151"/>
      <c r="L874" s="1151"/>
      <c r="M874" s="1151"/>
      <c r="N874" s="1151"/>
      <c r="O874" s="1151"/>
      <c r="P874" s="1151"/>
      <c r="Q874" s="1151"/>
      <c r="R874" s="1151"/>
      <c r="S874" s="1151"/>
      <c r="T874" s="1151"/>
      <c r="U874" s="1151"/>
      <c r="V874" s="1151"/>
      <c r="W874" s="1151"/>
      <c r="X874" s="1151"/>
      <c r="Y874" s="1151"/>
      <c r="Z874" s="1151"/>
      <c r="AA874" s="1151"/>
      <c r="AB874" s="1151"/>
      <c r="AC874" s="1151"/>
      <c r="AD874" s="1151"/>
      <c r="AE874" s="1151"/>
      <c r="AF874" s="1151"/>
      <c r="AG874" s="1152"/>
      <c r="AH874" s="1193"/>
      <c r="AI874" s="1194"/>
      <c r="AJ874" s="1194"/>
      <c r="AK874" s="1194"/>
      <c r="AL874" s="1194"/>
      <c r="AM874" s="1194"/>
      <c r="AN874" s="1194"/>
      <c r="AO874" s="1194"/>
      <c r="AP874" s="1194"/>
      <c r="AQ874" s="1194"/>
      <c r="AR874" s="1194"/>
      <c r="AS874" s="1194"/>
      <c r="AT874" s="1194"/>
      <c r="AU874" s="1194"/>
      <c r="AV874" s="1194"/>
      <c r="AW874" s="1194"/>
      <c r="AX874" s="1194"/>
      <c r="AY874" s="1194"/>
      <c r="AZ874" s="1194"/>
      <c r="BA874" s="1194"/>
      <c r="BB874" s="1194"/>
      <c r="BC874" s="1195"/>
      <c r="BD874" s="87"/>
    </row>
    <row r="875" spans="1:64" customHeight="1" ht="13.5">
      <c r="A875" s="238"/>
      <c r="B875" s="238"/>
      <c r="C875" s="243"/>
      <c r="D875" s="243"/>
      <c r="E875" s="243"/>
      <c r="F875" s="243"/>
      <c r="G875" s="243"/>
      <c r="H875" s="1153"/>
      <c r="I875" s="1154"/>
      <c r="J875" s="1154"/>
      <c r="K875" s="1154"/>
      <c r="L875" s="1154"/>
      <c r="M875" s="1154"/>
      <c r="N875" s="1154"/>
      <c r="O875" s="1154"/>
      <c r="P875" s="1154"/>
      <c r="Q875" s="1154"/>
      <c r="R875" s="1154"/>
      <c r="S875" s="1154"/>
      <c r="T875" s="1154"/>
      <c r="U875" s="1154"/>
      <c r="V875" s="1154"/>
      <c r="W875" s="1154"/>
      <c r="X875" s="1154"/>
      <c r="Y875" s="1154"/>
      <c r="Z875" s="1154"/>
      <c r="AA875" s="1154"/>
      <c r="AB875" s="1154"/>
      <c r="AC875" s="1154"/>
      <c r="AD875" s="1154"/>
      <c r="AE875" s="1154"/>
      <c r="AF875" s="1154"/>
      <c r="AG875" s="1155"/>
      <c r="AH875" s="1196"/>
      <c r="AI875" s="1197"/>
      <c r="AJ875" s="1197"/>
      <c r="AK875" s="1197"/>
      <c r="AL875" s="1197"/>
      <c r="AM875" s="1197"/>
      <c r="AN875" s="1197"/>
      <c r="AO875" s="1197"/>
      <c r="AP875" s="1197"/>
      <c r="AQ875" s="1197"/>
      <c r="AR875" s="1197"/>
      <c r="AS875" s="1197"/>
      <c r="AT875" s="1197"/>
      <c r="AU875" s="1197"/>
      <c r="AV875" s="1197"/>
      <c r="AW875" s="1197"/>
      <c r="AX875" s="1197"/>
      <c r="AY875" s="1197"/>
      <c r="AZ875" s="1197"/>
      <c r="BA875" s="1197"/>
      <c r="BB875" s="1197"/>
      <c r="BC875" s="1198"/>
      <c r="BD875" s="87"/>
    </row>
    <row r="876" spans="1:64" customHeight="1" ht="13.5">
      <c r="A876" s="238">
        <f>IF(B876&lt;$C$584,B876,IF(B876=$C$584,B876,0))</f>
        <v>34</v>
      </c>
      <c r="B876" s="238">
        <v>34</v>
      </c>
      <c r="C876" s="243"/>
      <c r="D876" s="243"/>
      <c r="E876" s="243"/>
      <c r="F876" s="243"/>
      <c r="G876" s="243"/>
      <c r="H876" s="1158">
        <f>A876</f>
        <v>34</v>
      </c>
      <c r="I876" s="1160"/>
      <c r="J876" s="1120" t="s">
        <v>2</v>
      </c>
      <c r="K876" s="1121"/>
      <c r="L876" s="1121"/>
      <c r="M876" s="1122"/>
      <c r="N876" s="1144" t="str">
        <f>LOOKUP(H876,$C$1:$C$583,$J$1:$J$612)</f>
        <v>MOP AND BUCKET</v>
      </c>
      <c r="O876" s="1145"/>
      <c r="P876" s="1145"/>
      <c r="Q876" s="1145"/>
      <c r="R876" s="1145"/>
      <c r="S876" s="1145"/>
      <c r="T876" s="1145"/>
      <c r="U876" s="1145"/>
      <c r="V876" s="1145"/>
      <c r="W876" s="1145"/>
      <c r="X876" s="1145"/>
      <c r="Y876" s="1145"/>
      <c r="Z876" s="1145"/>
      <c r="AA876" s="1145"/>
      <c r="AB876" s="1145"/>
      <c r="AC876" s="1145"/>
      <c r="AD876" s="1145"/>
      <c r="AE876" s="1145"/>
      <c r="AF876" s="1145"/>
      <c r="AG876" s="1146"/>
      <c r="AH876" s="1199" t="s">
        <v>86</v>
      </c>
      <c r="AI876" s="1200"/>
      <c r="AJ876" s="1200"/>
      <c r="AK876" s="1200"/>
      <c r="AL876" s="1200"/>
      <c r="AM876" s="1200"/>
      <c r="AN876" s="1201"/>
      <c r="AO876" s="1222" t="s">
        <v>125</v>
      </c>
      <c r="AP876" s="1223"/>
      <c r="AQ876" s="1223"/>
      <c r="AR876" s="1223"/>
      <c r="AS876" s="1223"/>
      <c r="AT876" s="1223"/>
      <c r="AU876" s="1223"/>
      <c r="AV876" s="1223"/>
      <c r="AW876" s="1223"/>
      <c r="AX876" s="1224"/>
      <c r="AY876" s="1205" t="s">
        <v>88</v>
      </c>
      <c r="AZ876" s="1206"/>
      <c r="BA876" s="1206"/>
      <c r="BB876" s="1206"/>
      <c r="BC876" s="1207"/>
      <c r="BD876" s="87"/>
    </row>
    <row r="877" spans="1:64" customHeight="1" ht="13.5">
      <c r="A877" s="238"/>
      <c r="B877" s="238"/>
      <c r="C877" s="243"/>
      <c r="D877" s="243"/>
      <c r="E877" s="243"/>
      <c r="F877" s="243"/>
      <c r="G877" s="243"/>
      <c r="H877" s="1158" t="s">
        <v>3</v>
      </c>
      <c r="I877" s="1159"/>
      <c r="J877" s="1159"/>
      <c r="K877" s="1160"/>
      <c r="L877" s="1120" t="str">
        <f>LOOKUP(H876,$C$2:$C$583,$I$2:$I$583)</f>
        <v>SEAFOOD</v>
      </c>
      <c r="M877" s="1121"/>
      <c r="N877" s="1121"/>
      <c r="O877" s="1121"/>
      <c r="P877" s="1121"/>
      <c r="Q877" s="1121"/>
      <c r="R877" s="1121"/>
      <c r="S877" s="1121"/>
      <c r="T877" s="1121"/>
      <c r="U877" s="1122"/>
      <c r="V877" s="1158" t="s">
        <v>89</v>
      </c>
      <c r="W877" s="1159"/>
      <c r="X877" s="1159"/>
      <c r="Y877" s="1160"/>
      <c r="Z877" s="1120">
        <f>LOOKUP(H876,$C$2:$C$583,$F$2:$F$583)</f>
        <v>11</v>
      </c>
      <c r="AA877" s="1122"/>
      <c r="AB877" s="1158" t="s">
        <v>90</v>
      </c>
      <c r="AC877" s="1159"/>
      <c r="AD877" s="1159"/>
      <c r="AE877" s="1160"/>
      <c r="AF877" s="1120">
        <f>LOOKUP(H876,$C$2:$C$583,$G$2:$G$583)</f>
        <v>4</v>
      </c>
      <c r="AG877" s="1122"/>
      <c r="AH877" s="1202"/>
      <c r="AI877" s="1203"/>
      <c r="AJ877" s="1203"/>
      <c r="AK877" s="1203"/>
      <c r="AL877" s="1203"/>
      <c r="AM877" s="1203"/>
      <c r="AN877" s="1204"/>
      <c r="AO877" s="1225"/>
      <c r="AP877" s="1226"/>
      <c r="AQ877" s="1226"/>
      <c r="AR877" s="1226"/>
      <c r="AS877" s="1226"/>
      <c r="AT877" s="1226"/>
      <c r="AU877" s="1226"/>
      <c r="AV877" s="1226"/>
      <c r="AW877" s="1226"/>
      <c r="AX877" s="1227"/>
      <c r="AY877" s="1208"/>
      <c r="AZ877" s="1209"/>
      <c r="BA877" s="1209"/>
      <c r="BB877" s="1209"/>
      <c r="BC877" s="1210"/>
      <c r="BD877" s="87"/>
    </row>
    <row r="878" spans="1:64" customHeight="1" ht="12.75">
      <c r="A878" s="238"/>
      <c r="B878" s="238"/>
      <c r="C878" s="243"/>
      <c r="D878" s="243"/>
      <c r="E878" s="243"/>
      <c r="F878" s="243"/>
      <c r="G878" s="243"/>
      <c r="H878" s="1147" t="str">
        <f>LOOKUP(H876,$C$2:$C$583,$K$2:$K$583)</f>
        <v>no green tape on mop pole </v>
      </c>
      <c r="I878" s="1148"/>
      <c r="J878" s="1148"/>
      <c r="K878" s="1148"/>
      <c r="L878" s="1148"/>
      <c r="M878" s="1148"/>
      <c r="N878" s="1148"/>
      <c r="O878" s="1148"/>
      <c r="P878" s="1148"/>
      <c r="Q878" s="1148"/>
      <c r="R878" s="1148"/>
      <c r="S878" s="1148"/>
      <c r="T878" s="1148"/>
      <c r="U878" s="1148"/>
      <c r="V878" s="1148"/>
      <c r="W878" s="1148"/>
      <c r="X878" s="1148"/>
      <c r="Y878" s="1148"/>
      <c r="Z878" s="1148"/>
      <c r="AA878" s="1148"/>
      <c r="AB878" s="1148"/>
      <c r="AC878" s="1148"/>
      <c r="AD878" s="1148"/>
      <c r="AE878" s="1148"/>
      <c r="AF878" s="1148"/>
      <c r="AG878" s="1149"/>
      <c r="AH878" s="1190" t="s">
        <v>109</v>
      </c>
      <c r="AI878" s="1191"/>
      <c r="AJ878" s="1191"/>
      <c r="AK878" s="1191"/>
      <c r="AL878" s="1191"/>
      <c r="AM878" s="1191"/>
      <c r="AN878" s="1191"/>
      <c r="AO878" s="1191"/>
      <c r="AP878" s="1191"/>
      <c r="AQ878" s="1191"/>
      <c r="AR878" s="1191"/>
      <c r="AS878" s="1191"/>
      <c r="AT878" s="1191"/>
      <c r="AU878" s="1191"/>
      <c r="AV878" s="1191"/>
      <c r="AW878" s="1191"/>
      <c r="AX878" s="1191"/>
      <c r="AY878" s="1191"/>
      <c r="AZ878" s="1191"/>
      <c r="BA878" s="1191"/>
      <c r="BB878" s="1191"/>
      <c r="BC878" s="1192"/>
      <c r="BD878" s="87"/>
    </row>
    <row r="879" spans="1:64" customHeight="1" ht="12.75">
      <c r="A879" s="238"/>
      <c r="B879" s="238"/>
      <c r="C879" s="243"/>
      <c r="D879" s="243"/>
      <c r="E879" s="243"/>
      <c r="F879" s="243"/>
      <c r="G879" s="243"/>
      <c r="H879" s="1150"/>
      <c r="I879" s="1151"/>
      <c r="J879" s="1151"/>
      <c r="K879" s="1151"/>
      <c r="L879" s="1151"/>
      <c r="M879" s="1151"/>
      <c r="N879" s="1151"/>
      <c r="O879" s="1151"/>
      <c r="P879" s="1151"/>
      <c r="Q879" s="1151"/>
      <c r="R879" s="1151"/>
      <c r="S879" s="1151"/>
      <c r="T879" s="1151"/>
      <c r="U879" s="1151"/>
      <c r="V879" s="1151"/>
      <c r="W879" s="1151"/>
      <c r="X879" s="1151"/>
      <c r="Y879" s="1151"/>
      <c r="Z879" s="1151"/>
      <c r="AA879" s="1151"/>
      <c r="AB879" s="1151"/>
      <c r="AC879" s="1151"/>
      <c r="AD879" s="1151"/>
      <c r="AE879" s="1151"/>
      <c r="AF879" s="1151"/>
      <c r="AG879" s="1152"/>
      <c r="AH879" s="1193"/>
      <c r="AI879" s="1194"/>
      <c r="AJ879" s="1194"/>
      <c r="AK879" s="1194"/>
      <c r="AL879" s="1194"/>
      <c r="AM879" s="1194"/>
      <c r="AN879" s="1194"/>
      <c r="AO879" s="1194"/>
      <c r="AP879" s="1194"/>
      <c r="AQ879" s="1194"/>
      <c r="AR879" s="1194"/>
      <c r="AS879" s="1194"/>
      <c r="AT879" s="1194"/>
      <c r="AU879" s="1194"/>
      <c r="AV879" s="1194"/>
      <c r="AW879" s="1194"/>
      <c r="AX879" s="1194"/>
      <c r="AY879" s="1194"/>
      <c r="AZ879" s="1194"/>
      <c r="BA879" s="1194"/>
      <c r="BB879" s="1194"/>
      <c r="BC879" s="1195"/>
      <c r="BD879" s="87"/>
    </row>
    <row r="880" spans="1:64" customHeight="1" ht="12.75">
      <c r="A880" s="238"/>
      <c r="B880" s="238"/>
      <c r="C880" s="243"/>
      <c r="D880" s="243"/>
      <c r="E880" s="243"/>
      <c r="F880" s="243"/>
      <c r="G880" s="243"/>
      <c r="H880" s="1150"/>
      <c r="I880" s="1151"/>
      <c r="J880" s="1151"/>
      <c r="K880" s="1151"/>
      <c r="L880" s="1151"/>
      <c r="M880" s="1151"/>
      <c r="N880" s="1151"/>
      <c r="O880" s="1151"/>
      <c r="P880" s="1151"/>
      <c r="Q880" s="1151"/>
      <c r="R880" s="1151"/>
      <c r="S880" s="1151"/>
      <c r="T880" s="1151"/>
      <c r="U880" s="1151"/>
      <c r="V880" s="1151"/>
      <c r="W880" s="1151"/>
      <c r="X880" s="1151"/>
      <c r="Y880" s="1151"/>
      <c r="Z880" s="1151"/>
      <c r="AA880" s="1151"/>
      <c r="AB880" s="1151"/>
      <c r="AC880" s="1151"/>
      <c r="AD880" s="1151"/>
      <c r="AE880" s="1151"/>
      <c r="AF880" s="1151"/>
      <c r="AG880" s="1152"/>
      <c r="AH880" s="1193"/>
      <c r="AI880" s="1194"/>
      <c r="AJ880" s="1194"/>
      <c r="AK880" s="1194"/>
      <c r="AL880" s="1194"/>
      <c r="AM880" s="1194"/>
      <c r="AN880" s="1194"/>
      <c r="AO880" s="1194"/>
      <c r="AP880" s="1194"/>
      <c r="AQ880" s="1194"/>
      <c r="AR880" s="1194"/>
      <c r="AS880" s="1194"/>
      <c r="AT880" s="1194"/>
      <c r="AU880" s="1194"/>
      <c r="AV880" s="1194"/>
      <c r="AW880" s="1194"/>
      <c r="AX880" s="1194"/>
      <c r="AY880" s="1194"/>
      <c r="AZ880" s="1194"/>
      <c r="BA880" s="1194"/>
      <c r="BB880" s="1194"/>
      <c r="BC880" s="1195"/>
      <c r="BD880" s="87"/>
    </row>
    <row r="881" spans="1:64" customHeight="1" ht="12.75">
      <c r="A881" s="238"/>
      <c r="B881" s="238"/>
      <c r="C881" s="243"/>
      <c r="D881" s="243"/>
      <c r="E881" s="243"/>
      <c r="F881" s="243"/>
      <c r="G881" s="243"/>
      <c r="H881" s="1150"/>
      <c r="I881" s="1151"/>
      <c r="J881" s="1151"/>
      <c r="K881" s="1151"/>
      <c r="L881" s="1151"/>
      <c r="M881" s="1151"/>
      <c r="N881" s="1151"/>
      <c r="O881" s="1151"/>
      <c r="P881" s="1151"/>
      <c r="Q881" s="1151"/>
      <c r="R881" s="1151"/>
      <c r="S881" s="1151"/>
      <c r="T881" s="1151"/>
      <c r="U881" s="1151"/>
      <c r="V881" s="1151"/>
      <c r="W881" s="1151"/>
      <c r="X881" s="1151"/>
      <c r="Y881" s="1151"/>
      <c r="Z881" s="1151"/>
      <c r="AA881" s="1151"/>
      <c r="AB881" s="1151"/>
      <c r="AC881" s="1151"/>
      <c r="AD881" s="1151"/>
      <c r="AE881" s="1151"/>
      <c r="AF881" s="1151"/>
      <c r="AG881" s="1152"/>
      <c r="AH881" s="1193"/>
      <c r="AI881" s="1194"/>
      <c r="AJ881" s="1194"/>
      <c r="AK881" s="1194"/>
      <c r="AL881" s="1194"/>
      <c r="AM881" s="1194"/>
      <c r="AN881" s="1194"/>
      <c r="AO881" s="1194"/>
      <c r="AP881" s="1194"/>
      <c r="AQ881" s="1194"/>
      <c r="AR881" s="1194"/>
      <c r="AS881" s="1194"/>
      <c r="AT881" s="1194"/>
      <c r="AU881" s="1194"/>
      <c r="AV881" s="1194"/>
      <c r="AW881" s="1194"/>
      <c r="AX881" s="1194"/>
      <c r="AY881" s="1194"/>
      <c r="AZ881" s="1194"/>
      <c r="BA881" s="1194"/>
      <c r="BB881" s="1194"/>
      <c r="BC881" s="1195"/>
      <c r="BD881" s="87"/>
    </row>
    <row r="882" spans="1:64" customHeight="1" ht="12.75">
      <c r="A882" s="238"/>
      <c r="B882" s="238"/>
      <c r="C882" s="243"/>
      <c r="D882" s="243"/>
      <c r="E882" s="243"/>
      <c r="F882" s="243"/>
      <c r="G882" s="243"/>
      <c r="H882" s="1150"/>
      <c r="I882" s="1151"/>
      <c r="J882" s="1151"/>
      <c r="K882" s="1151"/>
      <c r="L882" s="1151"/>
      <c r="M882" s="1151"/>
      <c r="N882" s="1151"/>
      <c r="O882" s="1151"/>
      <c r="P882" s="1151"/>
      <c r="Q882" s="1151"/>
      <c r="R882" s="1151"/>
      <c r="S882" s="1151"/>
      <c r="T882" s="1151"/>
      <c r="U882" s="1151"/>
      <c r="V882" s="1151"/>
      <c r="W882" s="1151"/>
      <c r="X882" s="1151"/>
      <c r="Y882" s="1151"/>
      <c r="Z882" s="1151"/>
      <c r="AA882" s="1151"/>
      <c r="AB882" s="1151"/>
      <c r="AC882" s="1151"/>
      <c r="AD882" s="1151"/>
      <c r="AE882" s="1151"/>
      <c r="AF882" s="1151"/>
      <c r="AG882" s="1152"/>
      <c r="AH882" s="1193"/>
      <c r="AI882" s="1194"/>
      <c r="AJ882" s="1194"/>
      <c r="AK882" s="1194"/>
      <c r="AL882" s="1194"/>
      <c r="AM882" s="1194"/>
      <c r="AN882" s="1194"/>
      <c r="AO882" s="1194"/>
      <c r="AP882" s="1194"/>
      <c r="AQ882" s="1194"/>
      <c r="AR882" s="1194"/>
      <c r="AS882" s="1194"/>
      <c r="AT882" s="1194"/>
      <c r="AU882" s="1194"/>
      <c r="AV882" s="1194"/>
      <c r="AW882" s="1194"/>
      <c r="AX882" s="1194"/>
      <c r="AY882" s="1194"/>
      <c r="AZ882" s="1194"/>
      <c r="BA882" s="1194"/>
      <c r="BB882" s="1194"/>
      <c r="BC882" s="1195"/>
      <c r="BD882" s="87"/>
    </row>
    <row r="883" spans="1:64" customHeight="1" ht="13.5">
      <c r="A883" s="238"/>
      <c r="B883" s="238"/>
      <c r="C883" s="243"/>
      <c r="D883" s="243"/>
      <c r="E883" s="243"/>
      <c r="F883" s="243"/>
      <c r="G883" s="243"/>
      <c r="H883" s="1153"/>
      <c r="I883" s="1154"/>
      <c r="J883" s="1154"/>
      <c r="K883" s="1154"/>
      <c r="L883" s="1154"/>
      <c r="M883" s="1154"/>
      <c r="N883" s="1154"/>
      <c r="O883" s="1154"/>
      <c r="P883" s="1154"/>
      <c r="Q883" s="1154"/>
      <c r="R883" s="1154"/>
      <c r="S883" s="1154"/>
      <c r="T883" s="1154"/>
      <c r="U883" s="1154"/>
      <c r="V883" s="1154"/>
      <c r="W883" s="1154"/>
      <c r="X883" s="1154"/>
      <c r="Y883" s="1154"/>
      <c r="Z883" s="1154"/>
      <c r="AA883" s="1154"/>
      <c r="AB883" s="1154"/>
      <c r="AC883" s="1154"/>
      <c r="AD883" s="1154"/>
      <c r="AE883" s="1154"/>
      <c r="AF883" s="1154"/>
      <c r="AG883" s="1155"/>
      <c r="AH883" s="1196"/>
      <c r="AI883" s="1197"/>
      <c r="AJ883" s="1197"/>
      <c r="AK883" s="1197"/>
      <c r="AL883" s="1197"/>
      <c r="AM883" s="1197"/>
      <c r="AN883" s="1197"/>
      <c r="AO883" s="1197"/>
      <c r="AP883" s="1197"/>
      <c r="AQ883" s="1197"/>
      <c r="AR883" s="1197"/>
      <c r="AS883" s="1197"/>
      <c r="AT883" s="1197"/>
      <c r="AU883" s="1197"/>
      <c r="AV883" s="1197"/>
      <c r="AW883" s="1197"/>
      <c r="AX883" s="1197"/>
      <c r="AY883" s="1197"/>
      <c r="AZ883" s="1197"/>
      <c r="BA883" s="1197"/>
      <c r="BB883" s="1197"/>
      <c r="BC883" s="1198"/>
      <c r="BD883" s="87"/>
    </row>
    <row r="884" spans="1:64" customHeight="1" ht="13.5">
      <c r="A884" s="238">
        <f>IF(B884&lt;$C$584,B884,IF(B884=$C$584,B884,0))</f>
        <v>35</v>
      </c>
      <c r="B884" s="238">
        <v>35</v>
      </c>
      <c r="C884" s="243"/>
      <c r="D884" s="243"/>
      <c r="E884" s="243"/>
      <c r="F884" s="243"/>
      <c r="G884" s="243"/>
      <c r="H884" s="1158">
        <f>A884</f>
        <v>35</v>
      </c>
      <c r="I884" s="1160"/>
      <c r="J884" s="1120" t="s">
        <v>2</v>
      </c>
      <c r="K884" s="1121"/>
      <c r="L884" s="1121"/>
      <c r="M884" s="1122"/>
      <c r="N884" s="1144" t="str">
        <f>LOOKUP(H884,$C$1:$C$583,$J$1:$J$612)</f>
        <v>DEPARTMENT SINKS (na if no sink in dept)</v>
      </c>
      <c r="O884" s="1145"/>
      <c r="P884" s="1145"/>
      <c r="Q884" s="1145"/>
      <c r="R884" s="1145"/>
      <c r="S884" s="1145"/>
      <c r="T884" s="1145"/>
      <c r="U884" s="1145"/>
      <c r="V884" s="1145"/>
      <c r="W884" s="1145"/>
      <c r="X884" s="1145"/>
      <c r="Y884" s="1145"/>
      <c r="Z884" s="1145"/>
      <c r="AA884" s="1145"/>
      <c r="AB884" s="1145"/>
      <c r="AC884" s="1145"/>
      <c r="AD884" s="1145"/>
      <c r="AE884" s="1145"/>
      <c r="AF884" s="1145"/>
      <c r="AG884" s="1146"/>
      <c r="AH884" s="1199" t="s">
        <v>86</v>
      </c>
      <c r="AI884" s="1200"/>
      <c r="AJ884" s="1200"/>
      <c r="AK884" s="1200"/>
      <c r="AL884" s="1200"/>
      <c r="AM884" s="1200"/>
      <c r="AN884" s="1201"/>
      <c r="AO884" s="1222" t="s">
        <v>126</v>
      </c>
      <c r="AP884" s="1223"/>
      <c r="AQ884" s="1223"/>
      <c r="AR884" s="1223"/>
      <c r="AS884" s="1223"/>
      <c r="AT884" s="1223"/>
      <c r="AU884" s="1223"/>
      <c r="AV884" s="1223"/>
      <c r="AW884" s="1223"/>
      <c r="AX884" s="1224"/>
      <c r="AY884" s="1205" t="s">
        <v>88</v>
      </c>
      <c r="AZ884" s="1206"/>
      <c r="BA884" s="1206"/>
      <c r="BB884" s="1206"/>
      <c r="BC884" s="1207"/>
      <c r="BD884" s="87"/>
    </row>
    <row r="885" spans="1:64" customHeight="1" ht="13.5">
      <c r="A885" s="238"/>
      <c r="B885" s="238"/>
      <c r="C885" s="243"/>
      <c r="D885" s="243"/>
      <c r="E885" s="243"/>
      <c r="F885" s="243"/>
      <c r="G885" s="243"/>
      <c r="H885" s="1158" t="s">
        <v>3</v>
      </c>
      <c r="I885" s="1159"/>
      <c r="J885" s="1159"/>
      <c r="K885" s="1160"/>
      <c r="L885" s="1120" t="str">
        <f>LOOKUP(H884,$C$2:$C$583,$I$2:$I$583)</f>
        <v>SEAFOOD</v>
      </c>
      <c r="M885" s="1121"/>
      <c r="N885" s="1121"/>
      <c r="O885" s="1121"/>
      <c r="P885" s="1121"/>
      <c r="Q885" s="1121"/>
      <c r="R885" s="1121"/>
      <c r="S885" s="1121"/>
      <c r="T885" s="1121"/>
      <c r="U885" s="1122"/>
      <c r="V885" s="1158" t="s">
        <v>89</v>
      </c>
      <c r="W885" s="1159"/>
      <c r="X885" s="1159"/>
      <c r="Y885" s="1160"/>
      <c r="Z885" s="1120">
        <f>LOOKUP(H884,$C$2:$C$583,$F$2:$F$583)</f>
        <v>12</v>
      </c>
      <c r="AA885" s="1122"/>
      <c r="AB885" s="1158" t="s">
        <v>90</v>
      </c>
      <c r="AC885" s="1159"/>
      <c r="AD885" s="1159"/>
      <c r="AE885" s="1160"/>
      <c r="AF885" s="1120">
        <f>LOOKUP(H884,$C$2:$C$583,$G$2:$G$583)</f>
        <v>8</v>
      </c>
      <c r="AG885" s="1122"/>
      <c r="AH885" s="1202"/>
      <c r="AI885" s="1203"/>
      <c r="AJ885" s="1203"/>
      <c r="AK885" s="1203"/>
      <c r="AL885" s="1203"/>
      <c r="AM885" s="1203"/>
      <c r="AN885" s="1204"/>
      <c r="AO885" s="1225"/>
      <c r="AP885" s="1226"/>
      <c r="AQ885" s="1226"/>
      <c r="AR885" s="1226"/>
      <c r="AS885" s="1226"/>
      <c r="AT885" s="1226"/>
      <c r="AU885" s="1226"/>
      <c r="AV885" s="1226"/>
      <c r="AW885" s="1226"/>
      <c r="AX885" s="1227"/>
      <c r="AY885" s="1208"/>
      <c r="AZ885" s="1209"/>
      <c r="BA885" s="1209"/>
      <c r="BB885" s="1209"/>
      <c r="BC885" s="1210"/>
      <c r="BD885" s="87"/>
    </row>
    <row r="886" spans="1:64" customHeight="1" ht="12.75">
      <c r="A886" s="238"/>
      <c r="B886" s="238"/>
      <c r="C886" s="243"/>
      <c r="D886" s="243"/>
      <c r="E886" s="243"/>
      <c r="F886" s="243"/>
      <c r="G886" s="243"/>
      <c r="H886" s="1147" t="str">
        <f>LOOKUP(H884,$C$2:$C$583,$K$2:$K$583)</f>
        <v>leaving items in sink at night</v>
      </c>
      <c r="I886" s="1148"/>
      <c r="J886" s="1148"/>
      <c r="K886" s="1148"/>
      <c r="L886" s="1148"/>
      <c r="M886" s="1148"/>
      <c r="N886" s="1148"/>
      <c r="O886" s="1148"/>
      <c r="P886" s="1148"/>
      <c r="Q886" s="1148"/>
      <c r="R886" s="1148"/>
      <c r="S886" s="1148"/>
      <c r="T886" s="1148"/>
      <c r="U886" s="1148"/>
      <c r="V886" s="1148"/>
      <c r="W886" s="1148"/>
      <c r="X886" s="1148"/>
      <c r="Y886" s="1148"/>
      <c r="Z886" s="1148"/>
      <c r="AA886" s="1148"/>
      <c r="AB886" s="1148"/>
      <c r="AC886" s="1148"/>
      <c r="AD886" s="1148"/>
      <c r="AE886" s="1148"/>
      <c r="AF886" s="1148"/>
      <c r="AG886" s="1149"/>
      <c r="AH886" s="1190" t="s">
        <v>127</v>
      </c>
      <c r="AI886" s="1191"/>
      <c r="AJ886" s="1191"/>
      <c r="AK886" s="1191"/>
      <c r="AL886" s="1191"/>
      <c r="AM886" s="1191"/>
      <c r="AN886" s="1191"/>
      <c r="AO886" s="1191"/>
      <c r="AP886" s="1191"/>
      <c r="AQ886" s="1191"/>
      <c r="AR886" s="1191"/>
      <c r="AS886" s="1191"/>
      <c r="AT886" s="1191"/>
      <c r="AU886" s="1191"/>
      <c r="AV886" s="1191"/>
      <c r="AW886" s="1191"/>
      <c r="AX886" s="1191"/>
      <c r="AY886" s="1191"/>
      <c r="AZ886" s="1191"/>
      <c r="BA886" s="1191"/>
      <c r="BB886" s="1191"/>
      <c r="BC886" s="1192"/>
      <c r="BD886" s="87"/>
    </row>
    <row r="887" spans="1:64" customHeight="1" ht="12.75">
      <c r="A887" s="238"/>
      <c r="B887" s="238"/>
      <c r="C887" s="243"/>
      <c r="D887" s="243"/>
      <c r="E887" s="243"/>
      <c r="F887" s="243"/>
      <c r="G887" s="243"/>
      <c r="H887" s="1150"/>
      <c r="I887" s="1151"/>
      <c r="J887" s="1151"/>
      <c r="K887" s="1151"/>
      <c r="L887" s="1151"/>
      <c r="M887" s="1151"/>
      <c r="N887" s="1151"/>
      <c r="O887" s="1151"/>
      <c r="P887" s="1151"/>
      <c r="Q887" s="1151"/>
      <c r="R887" s="1151"/>
      <c r="S887" s="1151"/>
      <c r="T887" s="1151"/>
      <c r="U887" s="1151"/>
      <c r="V887" s="1151"/>
      <c r="W887" s="1151"/>
      <c r="X887" s="1151"/>
      <c r="Y887" s="1151"/>
      <c r="Z887" s="1151"/>
      <c r="AA887" s="1151"/>
      <c r="AB887" s="1151"/>
      <c r="AC887" s="1151"/>
      <c r="AD887" s="1151"/>
      <c r="AE887" s="1151"/>
      <c r="AF887" s="1151"/>
      <c r="AG887" s="1152"/>
      <c r="AH887" s="1193"/>
      <c r="AI887" s="1194"/>
      <c r="AJ887" s="1194"/>
      <c r="AK887" s="1194"/>
      <c r="AL887" s="1194"/>
      <c r="AM887" s="1194"/>
      <c r="AN887" s="1194"/>
      <c r="AO887" s="1194"/>
      <c r="AP887" s="1194"/>
      <c r="AQ887" s="1194"/>
      <c r="AR887" s="1194"/>
      <c r="AS887" s="1194"/>
      <c r="AT887" s="1194"/>
      <c r="AU887" s="1194"/>
      <c r="AV887" s="1194"/>
      <c r="AW887" s="1194"/>
      <c r="AX887" s="1194"/>
      <c r="AY887" s="1194"/>
      <c r="AZ887" s="1194"/>
      <c r="BA887" s="1194"/>
      <c r="BB887" s="1194"/>
      <c r="BC887" s="1195"/>
      <c r="BD887" s="87"/>
    </row>
    <row r="888" spans="1:64" customHeight="1" ht="12.75">
      <c r="A888" s="238"/>
      <c r="B888" s="238"/>
      <c r="C888" s="243"/>
      <c r="D888" s="243"/>
      <c r="E888" s="243"/>
      <c r="F888" s="243"/>
      <c r="G888" s="243"/>
      <c r="H888" s="1150"/>
      <c r="I888" s="1151"/>
      <c r="J888" s="1151"/>
      <c r="K888" s="1151"/>
      <c r="L888" s="1151"/>
      <c r="M888" s="1151"/>
      <c r="N888" s="1151"/>
      <c r="O888" s="1151"/>
      <c r="P888" s="1151"/>
      <c r="Q888" s="1151"/>
      <c r="R888" s="1151"/>
      <c r="S888" s="1151"/>
      <c r="T888" s="1151"/>
      <c r="U888" s="1151"/>
      <c r="V888" s="1151"/>
      <c r="W888" s="1151"/>
      <c r="X888" s="1151"/>
      <c r="Y888" s="1151"/>
      <c r="Z888" s="1151"/>
      <c r="AA888" s="1151"/>
      <c r="AB888" s="1151"/>
      <c r="AC888" s="1151"/>
      <c r="AD888" s="1151"/>
      <c r="AE888" s="1151"/>
      <c r="AF888" s="1151"/>
      <c r="AG888" s="1152"/>
      <c r="AH888" s="1193"/>
      <c r="AI888" s="1194"/>
      <c r="AJ888" s="1194"/>
      <c r="AK888" s="1194"/>
      <c r="AL888" s="1194"/>
      <c r="AM888" s="1194"/>
      <c r="AN888" s="1194"/>
      <c r="AO888" s="1194"/>
      <c r="AP888" s="1194"/>
      <c r="AQ888" s="1194"/>
      <c r="AR888" s="1194"/>
      <c r="AS888" s="1194"/>
      <c r="AT888" s="1194"/>
      <c r="AU888" s="1194"/>
      <c r="AV888" s="1194"/>
      <c r="AW888" s="1194"/>
      <c r="AX888" s="1194"/>
      <c r="AY888" s="1194"/>
      <c r="AZ888" s="1194"/>
      <c r="BA888" s="1194"/>
      <c r="BB888" s="1194"/>
      <c r="BC888" s="1195"/>
      <c r="BD888" s="87"/>
    </row>
    <row r="889" spans="1:64" customHeight="1" ht="12.75">
      <c r="A889" s="238"/>
      <c r="B889" s="238"/>
      <c r="C889" s="243"/>
      <c r="D889" s="243"/>
      <c r="E889" s="243"/>
      <c r="F889" s="243"/>
      <c r="G889" s="243"/>
      <c r="H889" s="1150"/>
      <c r="I889" s="1151"/>
      <c r="J889" s="1151"/>
      <c r="K889" s="1151"/>
      <c r="L889" s="1151"/>
      <c r="M889" s="1151"/>
      <c r="N889" s="1151"/>
      <c r="O889" s="1151"/>
      <c r="P889" s="1151"/>
      <c r="Q889" s="1151"/>
      <c r="R889" s="1151"/>
      <c r="S889" s="1151"/>
      <c r="T889" s="1151"/>
      <c r="U889" s="1151"/>
      <c r="V889" s="1151"/>
      <c r="W889" s="1151"/>
      <c r="X889" s="1151"/>
      <c r="Y889" s="1151"/>
      <c r="Z889" s="1151"/>
      <c r="AA889" s="1151"/>
      <c r="AB889" s="1151"/>
      <c r="AC889" s="1151"/>
      <c r="AD889" s="1151"/>
      <c r="AE889" s="1151"/>
      <c r="AF889" s="1151"/>
      <c r="AG889" s="1152"/>
      <c r="AH889" s="1193"/>
      <c r="AI889" s="1194"/>
      <c r="AJ889" s="1194"/>
      <c r="AK889" s="1194"/>
      <c r="AL889" s="1194"/>
      <c r="AM889" s="1194"/>
      <c r="AN889" s="1194"/>
      <c r="AO889" s="1194"/>
      <c r="AP889" s="1194"/>
      <c r="AQ889" s="1194"/>
      <c r="AR889" s="1194"/>
      <c r="AS889" s="1194"/>
      <c r="AT889" s="1194"/>
      <c r="AU889" s="1194"/>
      <c r="AV889" s="1194"/>
      <c r="AW889" s="1194"/>
      <c r="AX889" s="1194"/>
      <c r="AY889" s="1194"/>
      <c r="AZ889" s="1194"/>
      <c r="BA889" s="1194"/>
      <c r="BB889" s="1194"/>
      <c r="BC889" s="1195"/>
      <c r="BD889" s="87"/>
    </row>
    <row r="890" spans="1:64" customHeight="1" ht="12.75">
      <c r="A890" s="238"/>
      <c r="B890" s="238"/>
      <c r="C890" s="243"/>
      <c r="D890" s="243"/>
      <c r="E890" s="243"/>
      <c r="F890" s="243"/>
      <c r="G890" s="243"/>
      <c r="H890" s="1150"/>
      <c r="I890" s="1151"/>
      <c r="J890" s="1151"/>
      <c r="K890" s="1151"/>
      <c r="L890" s="1151"/>
      <c r="M890" s="1151"/>
      <c r="N890" s="1151"/>
      <c r="O890" s="1151"/>
      <c r="P890" s="1151"/>
      <c r="Q890" s="1151"/>
      <c r="R890" s="1151"/>
      <c r="S890" s="1151"/>
      <c r="T890" s="1151"/>
      <c r="U890" s="1151"/>
      <c r="V890" s="1151"/>
      <c r="W890" s="1151"/>
      <c r="X890" s="1151"/>
      <c r="Y890" s="1151"/>
      <c r="Z890" s="1151"/>
      <c r="AA890" s="1151"/>
      <c r="AB890" s="1151"/>
      <c r="AC890" s="1151"/>
      <c r="AD890" s="1151"/>
      <c r="AE890" s="1151"/>
      <c r="AF890" s="1151"/>
      <c r="AG890" s="1152"/>
      <c r="AH890" s="1193"/>
      <c r="AI890" s="1194"/>
      <c r="AJ890" s="1194"/>
      <c r="AK890" s="1194"/>
      <c r="AL890" s="1194"/>
      <c r="AM890" s="1194"/>
      <c r="AN890" s="1194"/>
      <c r="AO890" s="1194"/>
      <c r="AP890" s="1194"/>
      <c r="AQ890" s="1194"/>
      <c r="AR890" s="1194"/>
      <c r="AS890" s="1194"/>
      <c r="AT890" s="1194"/>
      <c r="AU890" s="1194"/>
      <c r="AV890" s="1194"/>
      <c r="AW890" s="1194"/>
      <c r="AX890" s="1194"/>
      <c r="AY890" s="1194"/>
      <c r="AZ890" s="1194"/>
      <c r="BA890" s="1194"/>
      <c r="BB890" s="1194"/>
      <c r="BC890" s="1195"/>
      <c r="BD890" s="87"/>
    </row>
    <row r="891" spans="1:64" customHeight="1" ht="13.5">
      <c r="A891" s="238"/>
      <c r="B891" s="238"/>
      <c r="C891" s="243"/>
      <c r="D891" s="243"/>
      <c r="E891" s="243"/>
      <c r="F891" s="243"/>
      <c r="G891" s="243"/>
      <c r="H891" s="1153"/>
      <c r="I891" s="1154"/>
      <c r="J891" s="1154"/>
      <c r="K891" s="1154"/>
      <c r="L891" s="1154"/>
      <c r="M891" s="1154"/>
      <c r="N891" s="1154"/>
      <c r="O891" s="1154"/>
      <c r="P891" s="1154"/>
      <c r="Q891" s="1154"/>
      <c r="R891" s="1154"/>
      <c r="S891" s="1154"/>
      <c r="T891" s="1154"/>
      <c r="U891" s="1154"/>
      <c r="V891" s="1154"/>
      <c r="W891" s="1154"/>
      <c r="X891" s="1154"/>
      <c r="Y891" s="1154"/>
      <c r="Z891" s="1154"/>
      <c r="AA891" s="1154"/>
      <c r="AB891" s="1154"/>
      <c r="AC891" s="1154"/>
      <c r="AD891" s="1154"/>
      <c r="AE891" s="1154"/>
      <c r="AF891" s="1154"/>
      <c r="AG891" s="1155"/>
      <c r="AH891" s="1196"/>
      <c r="AI891" s="1197"/>
      <c r="AJ891" s="1197"/>
      <c r="AK891" s="1197"/>
      <c r="AL891" s="1197"/>
      <c r="AM891" s="1197"/>
      <c r="AN891" s="1197"/>
      <c r="AO891" s="1197"/>
      <c r="AP891" s="1197"/>
      <c r="AQ891" s="1197"/>
      <c r="AR891" s="1197"/>
      <c r="AS891" s="1197"/>
      <c r="AT891" s="1197"/>
      <c r="AU891" s="1197"/>
      <c r="AV891" s="1197"/>
      <c r="AW891" s="1197"/>
      <c r="AX891" s="1197"/>
      <c r="AY891" s="1197"/>
      <c r="AZ891" s="1197"/>
      <c r="BA891" s="1197"/>
      <c r="BB891" s="1197"/>
      <c r="BC891" s="1198"/>
      <c r="BD891" s="87"/>
    </row>
    <row r="892" spans="1:64" customHeight="1" ht="13.5">
      <c r="A892" s="238">
        <f>IF(B892&lt;$C$584,B892,IF(B892=$C$584,B892,0))</f>
        <v>36</v>
      </c>
      <c r="B892" s="238">
        <v>36</v>
      </c>
      <c r="C892" s="243"/>
      <c r="D892" s="243"/>
      <c r="E892" s="243"/>
      <c r="F892" s="243"/>
      <c r="G892" s="243"/>
      <c r="H892" s="1158">
        <f>A892</f>
        <v>36</v>
      </c>
      <c r="I892" s="1160"/>
      <c r="J892" s="1120" t="s">
        <v>2</v>
      </c>
      <c r="K892" s="1121"/>
      <c r="L892" s="1121"/>
      <c r="M892" s="1122"/>
      <c r="N892" s="1144" t="str">
        <f>LOOKUP(H892,$C$1:$C$583,$J$1:$J$612)</f>
        <v>CLEANED AND SANITIZED SCALE/PREP AREAS (rinse, wash, rinse, sanitize)</v>
      </c>
      <c r="O892" s="1145"/>
      <c r="P892" s="1145"/>
      <c r="Q892" s="1145"/>
      <c r="R892" s="1145"/>
      <c r="S892" s="1145"/>
      <c r="T892" s="1145"/>
      <c r="U892" s="1145"/>
      <c r="V892" s="1145"/>
      <c r="W892" s="1145"/>
      <c r="X892" s="1145"/>
      <c r="Y892" s="1145"/>
      <c r="Z892" s="1145"/>
      <c r="AA892" s="1145"/>
      <c r="AB892" s="1145"/>
      <c r="AC892" s="1145"/>
      <c r="AD892" s="1145"/>
      <c r="AE892" s="1145"/>
      <c r="AF892" s="1145"/>
      <c r="AG892" s="1146"/>
      <c r="AH892" s="1199" t="s">
        <v>86</v>
      </c>
      <c r="AI892" s="1200"/>
      <c r="AJ892" s="1200"/>
      <c r="AK892" s="1200"/>
      <c r="AL892" s="1200"/>
      <c r="AM892" s="1200"/>
      <c r="AN892" s="1201"/>
      <c r="AO892" s="1222" t="s">
        <v>128</v>
      </c>
      <c r="AP892" s="1223"/>
      <c r="AQ892" s="1223"/>
      <c r="AR892" s="1223"/>
      <c r="AS892" s="1223"/>
      <c r="AT892" s="1223"/>
      <c r="AU892" s="1223"/>
      <c r="AV892" s="1223"/>
      <c r="AW892" s="1223"/>
      <c r="AX892" s="1224"/>
      <c r="AY892" s="1205" t="s">
        <v>88</v>
      </c>
      <c r="AZ892" s="1206"/>
      <c r="BA892" s="1206"/>
      <c r="BB892" s="1206"/>
      <c r="BC892" s="1207"/>
      <c r="BD892" s="87"/>
    </row>
    <row r="893" spans="1:64" customHeight="1" ht="13.5">
      <c r="A893" s="238"/>
      <c r="B893" s="238"/>
      <c r="C893" s="243"/>
      <c r="D893" s="243"/>
      <c r="E893" s="243"/>
      <c r="F893" s="243"/>
      <c r="G893" s="243"/>
      <c r="H893" s="1158" t="s">
        <v>3</v>
      </c>
      <c r="I893" s="1159"/>
      <c r="J893" s="1159"/>
      <c r="K893" s="1160"/>
      <c r="L893" s="1120" t="str">
        <f>LOOKUP(H892,$C$2:$C$583,$I$2:$I$583)</f>
        <v>SEAFOOD</v>
      </c>
      <c r="M893" s="1121"/>
      <c r="N893" s="1121"/>
      <c r="O893" s="1121"/>
      <c r="P893" s="1121"/>
      <c r="Q893" s="1121"/>
      <c r="R893" s="1121"/>
      <c r="S893" s="1121"/>
      <c r="T893" s="1121"/>
      <c r="U893" s="1122"/>
      <c r="V893" s="1158" t="s">
        <v>89</v>
      </c>
      <c r="W893" s="1159"/>
      <c r="X893" s="1159"/>
      <c r="Y893" s="1160"/>
      <c r="Z893" s="1120">
        <f>LOOKUP(H892,$C$2:$C$583,$F$2:$F$583)</f>
        <v>13</v>
      </c>
      <c r="AA893" s="1122"/>
      <c r="AB893" s="1158" t="s">
        <v>90</v>
      </c>
      <c r="AC893" s="1159"/>
      <c r="AD893" s="1159"/>
      <c r="AE893" s="1160"/>
      <c r="AF893" s="1120">
        <f>LOOKUP(H892,$C$2:$C$583,$G$2:$G$583)</f>
        <v>20</v>
      </c>
      <c r="AG893" s="1122"/>
      <c r="AH893" s="1202"/>
      <c r="AI893" s="1203"/>
      <c r="AJ893" s="1203"/>
      <c r="AK893" s="1203"/>
      <c r="AL893" s="1203"/>
      <c r="AM893" s="1203"/>
      <c r="AN893" s="1204"/>
      <c r="AO893" s="1225"/>
      <c r="AP893" s="1226"/>
      <c r="AQ893" s="1226"/>
      <c r="AR893" s="1226"/>
      <c r="AS893" s="1226"/>
      <c r="AT893" s="1226"/>
      <c r="AU893" s="1226"/>
      <c r="AV893" s="1226"/>
      <c r="AW893" s="1226"/>
      <c r="AX893" s="1227"/>
      <c r="AY893" s="1208"/>
      <c r="AZ893" s="1209"/>
      <c r="BA893" s="1209"/>
      <c r="BB893" s="1209"/>
      <c r="BC893" s="1210"/>
      <c r="BD893" s="87"/>
    </row>
    <row r="894" spans="1:64" customHeight="1" ht="12.75">
      <c r="A894" s="238"/>
      <c r="B894" s="238"/>
      <c r="C894" s="243"/>
      <c r="D894" s="243"/>
      <c r="E894" s="243"/>
      <c r="F894" s="243"/>
      <c r="G894" s="243"/>
      <c r="H894" s="1147" t="str">
        <f>LOOKUP(H892,$C$2:$C$583,$K$2:$K$583)</f>
        <v>scale tablet not being clean at night before closing</v>
      </c>
      <c r="I894" s="1148"/>
      <c r="J894" s="1148"/>
      <c r="K894" s="1148"/>
      <c r="L894" s="1148"/>
      <c r="M894" s="1148"/>
      <c r="N894" s="1148"/>
      <c r="O894" s="1148"/>
      <c r="P894" s="1148"/>
      <c r="Q894" s="1148"/>
      <c r="R894" s="1148"/>
      <c r="S894" s="1148"/>
      <c r="T894" s="1148"/>
      <c r="U894" s="1148"/>
      <c r="V894" s="1148"/>
      <c r="W894" s="1148"/>
      <c r="X894" s="1148"/>
      <c r="Y894" s="1148"/>
      <c r="Z894" s="1148"/>
      <c r="AA894" s="1148"/>
      <c r="AB894" s="1148"/>
      <c r="AC894" s="1148"/>
      <c r="AD894" s="1148"/>
      <c r="AE894" s="1148"/>
      <c r="AF894" s="1148"/>
      <c r="AG894" s="1149"/>
      <c r="AH894" s="1190" t="s">
        <v>121</v>
      </c>
      <c r="AI894" s="1191"/>
      <c r="AJ894" s="1191"/>
      <c r="AK894" s="1191"/>
      <c r="AL894" s="1191"/>
      <c r="AM894" s="1191"/>
      <c r="AN894" s="1191"/>
      <c r="AO894" s="1191"/>
      <c r="AP894" s="1191"/>
      <c r="AQ894" s="1191"/>
      <c r="AR894" s="1191"/>
      <c r="AS894" s="1191"/>
      <c r="AT894" s="1191"/>
      <c r="AU894" s="1191"/>
      <c r="AV894" s="1191"/>
      <c r="AW894" s="1191"/>
      <c r="AX894" s="1191"/>
      <c r="AY894" s="1191"/>
      <c r="AZ894" s="1191"/>
      <c r="BA894" s="1191"/>
      <c r="BB894" s="1191"/>
      <c r="BC894" s="1192"/>
      <c r="BD894" s="87"/>
    </row>
    <row r="895" spans="1:64" customHeight="1" ht="12.75">
      <c r="A895" s="238"/>
      <c r="B895" s="238"/>
      <c r="C895" s="243"/>
      <c r="D895" s="243"/>
      <c r="E895" s="243"/>
      <c r="F895" s="243"/>
      <c r="G895" s="243"/>
      <c r="H895" s="1150"/>
      <c r="I895" s="1151"/>
      <c r="J895" s="1151"/>
      <c r="K895" s="1151"/>
      <c r="L895" s="1151"/>
      <c r="M895" s="1151"/>
      <c r="N895" s="1151"/>
      <c r="O895" s="1151"/>
      <c r="P895" s="1151"/>
      <c r="Q895" s="1151"/>
      <c r="R895" s="1151"/>
      <c r="S895" s="1151"/>
      <c r="T895" s="1151"/>
      <c r="U895" s="1151"/>
      <c r="V895" s="1151"/>
      <c r="W895" s="1151"/>
      <c r="X895" s="1151"/>
      <c r="Y895" s="1151"/>
      <c r="Z895" s="1151"/>
      <c r="AA895" s="1151"/>
      <c r="AB895" s="1151"/>
      <c r="AC895" s="1151"/>
      <c r="AD895" s="1151"/>
      <c r="AE895" s="1151"/>
      <c r="AF895" s="1151"/>
      <c r="AG895" s="1152"/>
      <c r="AH895" s="1193"/>
      <c r="AI895" s="1194"/>
      <c r="AJ895" s="1194"/>
      <c r="AK895" s="1194"/>
      <c r="AL895" s="1194"/>
      <c r="AM895" s="1194"/>
      <c r="AN895" s="1194"/>
      <c r="AO895" s="1194"/>
      <c r="AP895" s="1194"/>
      <c r="AQ895" s="1194"/>
      <c r="AR895" s="1194"/>
      <c r="AS895" s="1194"/>
      <c r="AT895" s="1194"/>
      <c r="AU895" s="1194"/>
      <c r="AV895" s="1194"/>
      <c r="AW895" s="1194"/>
      <c r="AX895" s="1194"/>
      <c r="AY895" s="1194"/>
      <c r="AZ895" s="1194"/>
      <c r="BA895" s="1194"/>
      <c r="BB895" s="1194"/>
      <c r="BC895" s="1195"/>
      <c r="BD895" s="87"/>
    </row>
    <row r="896" spans="1:64" customHeight="1" ht="12.75">
      <c r="A896" s="238"/>
      <c r="B896" s="238"/>
      <c r="C896" s="243"/>
      <c r="D896" s="243"/>
      <c r="E896" s="243"/>
      <c r="F896" s="243"/>
      <c r="G896" s="243"/>
      <c r="H896" s="1150"/>
      <c r="I896" s="1151"/>
      <c r="J896" s="1151"/>
      <c r="K896" s="1151"/>
      <c r="L896" s="1151"/>
      <c r="M896" s="1151"/>
      <c r="N896" s="1151"/>
      <c r="O896" s="1151"/>
      <c r="P896" s="1151"/>
      <c r="Q896" s="1151"/>
      <c r="R896" s="1151"/>
      <c r="S896" s="1151"/>
      <c r="T896" s="1151"/>
      <c r="U896" s="1151"/>
      <c r="V896" s="1151"/>
      <c r="W896" s="1151"/>
      <c r="X896" s="1151"/>
      <c r="Y896" s="1151"/>
      <c r="Z896" s="1151"/>
      <c r="AA896" s="1151"/>
      <c r="AB896" s="1151"/>
      <c r="AC896" s="1151"/>
      <c r="AD896" s="1151"/>
      <c r="AE896" s="1151"/>
      <c r="AF896" s="1151"/>
      <c r="AG896" s="1152"/>
      <c r="AH896" s="1193"/>
      <c r="AI896" s="1194"/>
      <c r="AJ896" s="1194"/>
      <c r="AK896" s="1194"/>
      <c r="AL896" s="1194"/>
      <c r="AM896" s="1194"/>
      <c r="AN896" s="1194"/>
      <c r="AO896" s="1194"/>
      <c r="AP896" s="1194"/>
      <c r="AQ896" s="1194"/>
      <c r="AR896" s="1194"/>
      <c r="AS896" s="1194"/>
      <c r="AT896" s="1194"/>
      <c r="AU896" s="1194"/>
      <c r="AV896" s="1194"/>
      <c r="AW896" s="1194"/>
      <c r="AX896" s="1194"/>
      <c r="AY896" s="1194"/>
      <c r="AZ896" s="1194"/>
      <c r="BA896" s="1194"/>
      <c r="BB896" s="1194"/>
      <c r="BC896" s="1195"/>
      <c r="BD896" s="87"/>
    </row>
    <row r="897" spans="1:64" customHeight="1" ht="12.75">
      <c r="A897" s="238"/>
      <c r="B897" s="238"/>
      <c r="C897" s="243"/>
      <c r="D897" s="243"/>
      <c r="E897" s="243"/>
      <c r="F897" s="243"/>
      <c r="G897" s="243"/>
      <c r="H897" s="1150"/>
      <c r="I897" s="1151"/>
      <c r="J897" s="1151"/>
      <c r="K897" s="1151"/>
      <c r="L897" s="1151"/>
      <c r="M897" s="1151"/>
      <c r="N897" s="1151"/>
      <c r="O897" s="1151"/>
      <c r="P897" s="1151"/>
      <c r="Q897" s="1151"/>
      <c r="R897" s="1151"/>
      <c r="S897" s="1151"/>
      <c r="T897" s="1151"/>
      <c r="U897" s="1151"/>
      <c r="V897" s="1151"/>
      <c r="W897" s="1151"/>
      <c r="X897" s="1151"/>
      <c r="Y897" s="1151"/>
      <c r="Z897" s="1151"/>
      <c r="AA897" s="1151"/>
      <c r="AB897" s="1151"/>
      <c r="AC897" s="1151"/>
      <c r="AD897" s="1151"/>
      <c r="AE897" s="1151"/>
      <c r="AF897" s="1151"/>
      <c r="AG897" s="1152"/>
      <c r="AH897" s="1193"/>
      <c r="AI897" s="1194"/>
      <c r="AJ897" s="1194"/>
      <c r="AK897" s="1194"/>
      <c r="AL897" s="1194"/>
      <c r="AM897" s="1194"/>
      <c r="AN897" s="1194"/>
      <c r="AO897" s="1194"/>
      <c r="AP897" s="1194"/>
      <c r="AQ897" s="1194"/>
      <c r="AR897" s="1194"/>
      <c r="AS897" s="1194"/>
      <c r="AT897" s="1194"/>
      <c r="AU897" s="1194"/>
      <c r="AV897" s="1194"/>
      <c r="AW897" s="1194"/>
      <c r="AX897" s="1194"/>
      <c r="AY897" s="1194"/>
      <c r="AZ897" s="1194"/>
      <c r="BA897" s="1194"/>
      <c r="BB897" s="1194"/>
      <c r="BC897" s="1195"/>
      <c r="BD897" s="87"/>
    </row>
    <row r="898" spans="1:64" customHeight="1" ht="12.75">
      <c r="A898" s="238"/>
      <c r="B898" s="238"/>
      <c r="C898" s="243"/>
      <c r="D898" s="243"/>
      <c r="E898" s="243"/>
      <c r="F898" s="243"/>
      <c r="G898" s="243"/>
      <c r="H898" s="1150"/>
      <c r="I898" s="1151"/>
      <c r="J898" s="1151"/>
      <c r="K898" s="1151"/>
      <c r="L898" s="1151"/>
      <c r="M898" s="1151"/>
      <c r="N898" s="1151"/>
      <c r="O898" s="1151"/>
      <c r="P898" s="1151"/>
      <c r="Q898" s="1151"/>
      <c r="R898" s="1151"/>
      <c r="S898" s="1151"/>
      <c r="T898" s="1151"/>
      <c r="U898" s="1151"/>
      <c r="V898" s="1151"/>
      <c r="W898" s="1151"/>
      <c r="X898" s="1151"/>
      <c r="Y898" s="1151"/>
      <c r="Z898" s="1151"/>
      <c r="AA898" s="1151"/>
      <c r="AB898" s="1151"/>
      <c r="AC898" s="1151"/>
      <c r="AD898" s="1151"/>
      <c r="AE898" s="1151"/>
      <c r="AF898" s="1151"/>
      <c r="AG898" s="1152"/>
      <c r="AH898" s="1193"/>
      <c r="AI898" s="1194"/>
      <c r="AJ898" s="1194"/>
      <c r="AK898" s="1194"/>
      <c r="AL898" s="1194"/>
      <c r="AM898" s="1194"/>
      <c r="AN898" s="1194"/>
      <c r="AO898" s="1194"/>
      <c r="AP898" s="1194"/>
      <c r="AQ898" s="1194"/>
      <c r="AR898" s="1194"/>
      <c r="AS898" s="1194"/>
      <c r="AT898" s="1194"/>
      <c r="AU898" s="1194"/>
      <c r="AV898" s="1194"/>
      <c r="AW898" s="1194"/>
      <c r="AX898" s="1194"/>
      <c r="AY898" s="1194"/>
      <c r="AZ898" s="1194"/>
      <c r="BA898" s="1194"/>
      <c r="BB898" s="1194"/>
      <c r="BC898" s="1195"/>
      <c r="BD898" s="87"/>
    </row>
    <row r="899" spans="1:64" customHeight="1" ht="13.5">
      <c r="A899" s="238"/>
      <c r="B899" s="238"/>
      <c r="C899" s="243"/>
      <c r="D899" s="243"/>
      <c r="E899" s="243"/>
      <c r="F899" s="243"/>
      <c r="G899" s="243"/>
      <c r="H899" s="1153"/>
      <c r="I899" s="1154"/>
      <c r="J899" s="1154"/>
      <c r="K899" s="1154"/>
      <c r="L899" s="1154"/>
      <c r="M899" s="1154"/>
      <c r="N899" s="1154"/>
      <c r="O899" s="1154"/>
      <c r="P899" s="1154"/>
      <c r="Q899" s="1154"/>
      <c r="R899" s="1154"/>
      <c r="S899" s="1154"/>
      <c r="T899" s="1154"/>
      <c r="U899" s="1154"/>
      <c r="V899" s="1154"/>
      <c r="W899" s="1154"/>
      <c r="X899" s="1154"/>
      <c r="Y899" s="1154"/>
      <c r="Z899" s="1154"/>
      <c r="AA899" s="1154"/>
      <c r="AB899" s="1154"/>
      <c r="AC899" s="1154"/>
      <c r="AD899" s="1154"/>
      <c r="AE899" s="1154"/>
      <c r="AF899" s="1154"/>
      <c r="AG899" s="1155"/>
      <c r="AH899" s="1196"/>
      <c r="AI899" s="1197"/>
      <c r="AJ899" s="1197"/>
      <c r="AK899" s="1197"/>
      <c r="AL899" s="1197"/>
      <c r="AM899" s="1197"/>
      <c r="AN899" s="1197"/>
      <c r="AO899" s="1197"/>
      <c r="AP899" s="1197"/>
      <c r="AQ899" s="1197"/>
      <c r="AR899" s="1197"/>
      <c r="AS899" s="1197"/>
      <c r="AT899" s="1197"/>
      <c r="AU899" s="1197"/>
      <c r="AV899" s="1197"/>
      <c r="AW899" s="1197"/>
      <c r="AX899" s="1197"/>
      <c r="AY899" s="1197"/>
      <c r="AZ899" s="1197"/>
      <c r="BA899" s="1197"/>
      <c r="BB899" s="1197"/>
      <c r="BC899" s="1198"/>
      <c r="BD899" s="87"/>
    </row>
    <row r="900" spans="1:64" customHeight="1" ht="13.5">
      <c r="A900" s="238">
        <f>IF(B900&lt;$C$584,B900,IF(B900=$C$584,B900,0))</f>
        <v>37</v>
      </c>
      <c r="B900" s="238">
        <v>37</v>
      </c>
      <c r="C900" s="243"/>
      <c r="D900" s="243"/>
      <c r="E900" s="243"/>
      <c r="F900" s="243"/>
      <c r="G900" s="243"/>
      <c r="H900" s="1158">
        <f>A900</f>
        <v>37</v>
      </c>
      <c r="I900" s="1160"/>
      <c r="J900" s="1120" t="s">
        <v>2</v>
      </c>
      <c r="K900" s="1121"/>
      <c r="L900" s="1121"/>
      <c r="M900" s="1122"/>
      <c r="N900" s="1144" t="str">
        <f>LOOKUP(H900,$C$1:$C$583,$J$1:$J$612)</f>
        <v>FRESH SEAFOOD SELF-AUDIT REVIEW</v>
      </c>
      <c r="O900" s="1145"/>
      <c r="P900" s="1145"/>
      <c r="Q900" s="1145"/>
      <c r="R900" s="1145"/>
      <c r="S900" s="1145"/>
      <c r="T900" s="1145"/>
      <c r="U900" s="1145"/>
      <c r="V900" s="1145"/>
      <c r="W900" s="1145"/>
      <c r="X900" s="1145"/>
      <c r="Y900" s="1145"/>
      <c r="Z900" s="1145"/>
      <c r="AA900" s="1145"/>
      <c r="AB900" s="1145"/>
      <c r="AC900" s="1145"/>
      <c r="AD900" s="1145"/>
      <c r="AE900" s="1145"/>
      <c r="AF900" s="1145"/>
      <c r="AG900" s="1146"/>
      <c r="AH900" s="1199" t="s">
        <v>86</v>
      </c>
      <c r="AI900" s="1200"/>
      <c r="AJ900" s="1200"/>
      <c r="AK900" s="1200"/>
      <c r="AL900" s="1200"/>
      <c r="AM900" s="1200"/>
      <c r="AN900" s="1201"/>
      <c r="AO900" s="1222" t="s">
        <v>128</v>
      </c>
      <c r="AP900" s="1223"/>
      <c r="AQ900" s="1223"/>
      <c r="AR900" s="1223"/>
      <c r="AS900" s="1223"/>
      <c r="AT900" s="1223"/>
      <c r="AU900" s="1223"/>
      <c r="AV900" s="1223"/>
      <c r="AW900" s="1223"/>
      <c r="AX900" s="1224"/>
      <c r="AY900" s="1205" t="s">
        <v>88</v>
      </c>
      <c r="AZ900" s="1206"/>
      <c r="BA900" s="1206"/>
      <c r="BB900" s="1206"/>
      <c r="BC900" s="1207"/>
      <c r="BD900" s="87"/>
    </row>
    <row r="901" spans="1:64" customHeight="1" ht="13.5">
      <c r="A901" s="238"/>
      <c r="B901" s="238"/>
      <c r="C901" s="243"/>
      <c r="D901" s="243"/>
      <c r="E901" s="243"/>
      <c r="F901" s="243"/>
      <c r="G901" s="243"/>
      <c r="H901" s="1158" t="s">
        <v>3</v>
      </c>
      <c r="I901" s="1159"/>
      <c r="J901" s="1159"/>
      <c r="K901" s="1160"/>
      <c r="L901" s="1120" t="str">
        <f>LOOKUP(H900,$C$2:$C$583,$I$2:$I$583)</f>
        <v>SEAFOOD</v>
      </c>
      <c r="M901" s="1121"/>
      <c r="N901" s="1121"/>
      <c r="O901" s="1121"/>
      <c r="P901" s="1121"/>
      <c r="Q901" s="1121"/>
      <c r="R901" s="1121"/>
      <c r="S901" s="1121"/>
      <c r="T901" s="1121"/>
      <c r="U901" s="1122"/>
      <c r="V901" s="1158" t="s">
        <v>89</v>
      </c>
      <c r="W901" s="1159"/>
      <c r="X901" s="1159"/>
      <c r="Y901" s="1160"/>
      <c r="Z901" s="1120">
        <f>LOOKUP(H900,$C$2:$C$583,$F$2:$F$583)</f>
        <v>41</v>
      </c>
      <c r="AA901" s="1122"/>
      <c r="AB901" s="1158" t="s">
        <v>90</v>
      </c>
      <c r="AC901" s="1159"/>
      <c r="AD901" s="1159"/>
      <c r="AE901" s="1160"/>
      <c r="AF901" s="1120">
        <f>LOOKUP(H900,$C$2:$C$583,$G$2:$G$583)</f>
        <v>6</v>
      </c>
      <c r="AG901" s="1122"/>
      <c r="AH901" s="1202"/>
      <c r="AI901" s="1203"/>
      <c r="AJ901" s="1203"/>
      <c r="AK901" s="1203"/>
      <c r="AL901" s="1203"/>
      <c r="AM901" s="1203"/>
      <c r="AN901" s="1204"/>
      <c r="AO901" s="1225"/>
      <c r="AP901" s="1226"/>
      <c r="AQ901" s="1226"/>
      <c r="AR901" s="1226"/>
      <c r="AS901" s="1226"/>
      <c r="AT901" s="1226"/>
      <c r="AU901" s="1226"/>
      <c r="AV901" s="1226"/>
      <c r="AW901" s="1226"/>
      <c r="AX901" s="1227"/>
      <c r="AY901" s="1208"/>
      <c r="AZ901" s="1209"/>
      <c r="BA901" s="1209"/>
      <c r="BB901" s="1209"/>
      <c r="BC901" s="1210"/>
      <c r="BD901" s="87"/>
    </row>
    <row r="902" spans="1:64" customHeight="1" ht="12.75">
      <c r="A902" s="238"/>
      <c r="B902" s="238"/>
      <c r="C902" s="243"/>
      <c r="D902" s="243"/>
      <c r="E902" s="243"/>
      <c r="F902" s="243"/>
      <c r="G902" s="243"/>
      <c r="H902" s="1147">
        <f>LOOKUP(H900,$C$2:$C$583,$K$2:$K$583)</f>
        <v>0</v>
      </c>
      <c r="I902" s="1148"/>
      <c r="J902" s="1148"/>
      <c r="K902" s="1148"/>
      <c r="L902" s="1148"/>
      <c r="M902" s="1148"/>
      <c r="N902" s="1148"/>
      <c r="O902" s="1148"/>
      <c r="P902" s="1148"/>
      <c r="Q902" s="1148"/>
      <c r="R902" s="1148"/>
      <c r="S902" s="1148"/>
      <c r="T902" s="1148"/>
      <c r="U902" s="1148"/>
      <c r="V902" s="1148"/>
      <c r="W902" s="1148"/>
      <c r="X902" s="1148"/>
      <c r="Y902" s="1148"/>
      <c r="Z902" s="1148"/>
      <c r="AA902" s="1148"/>
      <c r="AB902" s="1148"/>
      <c r="AC902" s="1148"/>
      <c r="AD902" s="1148"/>
      <c r="AE902" s="1148"/>
      <c r="AF902" s="1148"/>
      <c r="AG902" s="1149"/>
      <c r="AH902" s="1190" t="s">
        <v>121</v>
      </c>
      <c r="AI902" s="1191"/>
      <c r="AJ902" s="1191"/>
      <c r="AK902" s="1191"/>
      <c r="AL902" s="1191"/>
      <c r="AM902" s="1191"/>
      <c r="AN902" s="1191"/>
      <c r="AO902" s="1191"/>
      <c r="AP902" s="1191"/>
      <c r="AQ902" s="1191"/>
      <c r="AR902" s="1191"/>
      <c r="AS902" s="1191"/>
      <c r="AT902" s="1191"/>
      <c r="AU902" s="1191"/>
      <c r="AV902" s="1191"/>
      <c r="AW902" s="1191"/>
      <c r="AX902" s="1191"/>
      <c r="AY902" s="1191"/>
      <c r="AZ902" s="1191"/>
      <c r="BA902" s="1191"/>
      <c r="BB902" s="1191"/>
      <c r="BC902" s="1192"/>
      <c r="BD902" s="87"/>
    </row>
    <row r="903" spans="1:64" customHeight="1" ht="12.75">
      <c r="A903" s="238"/>
      <c r="B903" s="238"/>
      <c r="C903" s="243"/>
      <c r="D903" s="243"/>
      <c r="E903" s="243"/>
      <c r="F903" s="243"/>
      <c r="G903" s="243"/>
      <c r="H903" s="1150"/>
      <c r="I903" s="1151"/>
      <c r="J903" s="1151"/>
      <c r="K903" s="1151"/>
      <c r="L903" s="1151"/>
      <c r="M903" s="1151"/>
      <c r="N903" s="1151"/>
      <c r="O903" s="1151"/>
      <c r="P903" s="1151"/>
      <c r="Q903" s="1151"/>
      <c r="R903" s="1151"/>
      <c r="S903" s="1151"/>
      <c r="T903" s="1151"/>
      <c r="U903" s="1151"/>
      <c r="V903" s="1151"/>
      <c r="W903" s="1151"/>
      <c r="X903" s="1151"/>
      <c r="Y903" s="1151"/>
      <c r="Z903" s="1151"/>
      <c r="AA903" s="1151"/>
      <c r="AB903" s="1151"/>
      <c r="AC903" s="1151"/>
      <c r="AD903" s="1151"/>
      <c r="AE903" s="1151"/>
      <c r="AF903" s="1151"/>
      <c r="AG903" s="1152"/>
      <c r="AH903" s="1193"/>
      <c r="AI903" s="1194"/>
      <c r="AJ903" s="1194"/>
      <c r="AK903" s="1194"/>
      <c r="AL903" s="1194"/>
      <c r="AM903" s="1194"/>
      <c r="AN903" s="1194"/>
      <c r="AO903" s="1194"/>
      <c r="AP903" s="1194"/>
      <c r="AQ903" s="1194"/>
      <c r="AR903" s="1194"/>
      <c r="AS903" s="1194"/>
      <c r="AT903" s="1194"/>
      <c r="AU903" s="1194"/>
      <c r="AV903" s="1194"/>
      <c r="AW903" s="1194"/>
      <c r="AX903" s="1194"/>
      <c r="AY903" s="1194"/>
      <c r="AZ903" s="1194"/>
      <c r="BA903" s="1194"/>
      <c r="BB903" s="1194"/>
      <c r="BC903" s="1195"/>
      <c r="BD903" s="87"/>
    </row>
    <row r="904" spans="1:64" customHeight="1" ht="12.75">
      <c r="A904" s="238"/>
      <c r="B904" s="238"/>
      <c r="C904" s="243"/>
      <c r="D904" s="243"/>
      <c r="E904" s="243"/>
      <c r="F904" s="243"/>
      <c r="G904" s="243"/>
      <c r="H904" s="1150"/>
      <c r="I904" s="1151"/>
      <c r="J904" s="1151"/>
      <c r="K904" s="1151"/>
      <c r="L904" s="1151"/>
      <c r="M904" s="1151"/>
      <c r="N904" s="1151"/>
      <c r="O904" s="1151"/>
      <c r="P904" s="1151"/>
      <c r="Q904" s="1151"/>
      <c r="R904" s="1151"/>
      <c r="S904" s="1151"/>
      <c r="T904" s="1151"/>
      <c r="U904" s="1151"/>
      <c r="V904" s="1151"/>
      <c r="W904" s="1151"/>
      <c r="X904" s="1151"/>
      <c r="Y904" s="1151"/>
      <c r="Z904" s="1151"/>
      <c r="AA904" s="1151"/>
      <c r="AB904" s="1151"/>
      <c r="AC904" s="1151"/>
      <c r="AD904" s="1151"/>
      <c r="AE904" s="1151"/>
      <c r="AF904" s="1151"/>
      <c r="AG904" s="1152"/>
      <c r="AH904" s="1193"/>
      <c r="AI904" s="1194"/>
      <c r="AJ904" s="1194"/>
      <c r="AK904" s="1194"/>
      <c r="AL904" s="1194"/>
      <c r="AM904" s="1194"/>
      <c r="AN904" s="1194"/>
      <c r="AO904" s="1194"/>
      <c r="AP904" s="1194"/>
      <c r="AQ904" s="1194"/>
      <c r="AR904" s="1194"/>
      <c r="AS904" s="1194"/>
      <c r="AT904" s="1194"/>
      <c r="AU904" s="1194"/>
      <c r="AV904" s="1194"/>
      <c r="AW904" s="1194"/>
      <c r="AX904" s="1194"/>
      <c r="AY904" s="1194"/>
      <c r="AZ904" s="1194"/>
      <c r="BA904" s="1194"/>
      <c r="BB904" s="1194"/>
      <c r="BC904" s="1195"/>
      <c r="BD904" s="87"/>
    </row>
    <row r="905" spans="1:64" customHeight="1" ht="12.75">
      <c r="A905" s="238"/>
      <c r="B905" s="238"/>
      <c r="C905" s="243"/>
      <c r="D905" s="243"/>
      <c r="E905" s="243"/>
      <c r="F905" s="243"/>
      <c r="G905" s="243"/>
      <c r="H905" s="1150"/>
      <c r="I905" s="1151"/>
      <c r="J905" s="1151"/>
      <c r="K905" s="1151"/>
      <c r="L905" s="1151"/>
      <c r="M905" s="1151"/>
      <c r="N905" s="1151"/>
      <c r="O905" s="1151"/>
      <c r="P905" s="1151"/>
      <c r="Q905" s="1151"/>
      <c r="R905" s="1151"/>
      <c r="S905" s="1151"/>
      <c r="T905" s="1151"/>
      <c r="U905" s="1151"/>
      <c r="V905" s="1151"/>
      <c r="W905" s="1151"/>
      <c r="X905" s="1151"/>
      <c r="Y905" s="1151"/>
      <c r="Z905" s="1151"/>
      <c r="AA905" s="1151"/>
      <c r="AB905" s="1151"/>
      <c r="AC905" s="1151"/>
      <c r="AD905" s="1151"/>
      <c r="AE905" s="1151"/>
      <c r="AF905" s="1151"/>
      <c r="AG905" s="1152"/>
      <c r="AH905" s="1193"/>
      <c r="AI905" s="1194"/>
      <c r="AJ905" s="1194"/>
      <c r="AK905" s="1194"/>
      <c r="AL905" s="1194"/>
      <c r="AM905" s="1194"/>
      <c r="AN905" s="1194"/>
      <c r="AO905" s="1194"/>
      <c r="AP905" s="1194"/>
      <c r="AQ905" s="1194"/>
      <c r="AR905" s="1194"/>
      <c r="AS905" s="1194"/>
      <c r="AT905" s="1194"/>
      <c r="AU905" s="1194"/>
      <c r="AV905" s="1194"/>
      <c r="AW905" s="1194"/>
      <c r="AX905" s="1194"/>
      <c r="AY905" s="1194"/>
      <c r="AZ905" s="1194"/>
      <c r="BA905" s="1194"/>
      <c r="BB905" s="1194"/>
      <c r="BC905" s="1195"/>
      <c r="BD905" s="87"/>
    </row>
    <row r="906" spans="1:64" customHeight="1" ht="12.75">
      <c r="A906" s="238"/>
      <c r="B906" s="238"/>
      <c r="C906" s="243"/>
      <c r="D906" s="243"/>
      <c r="E906" s="243"/>
      <c r="F906" s="243"/>
      <c r="G906" s="243"/>
      <c r="H906" s="1150"/>
      <c r="I906" s="1151"/>
      <c r="J906" s="1151"/>
      <c r="K906" s="1151"/>
      <c r="L906" s="1151"/>
      <c r="M906" s="1151"/>
      <c r="N906" s="1151"/>
      <c r="O906" s="1151"/>
      <c r="P906" s="1151"/>
      <c r="Q906" s="1151"/>
      <c r="R906" s="1151"/>
      <c r="S906" s="1151"/>
      <c r="T906" s="1151"/>
      <c r="U906" s="1151"/>
      <c r="V906" s="1151"/>
      <c r="W906" s="1151"/>
      <c r="X906" s="1151"/>
      <c r="Y906" s="1151"/>
      <c r="Z906" s="1151"/>
      <c r="AA906" s="1151"/>
      <c r="AB906" s="1151"/>
      <c r="AC906" s="1151"/>
      <c r="AD906" s="1151"/>
      <c r="AE906" s="1151"/>
      <c r="AF906" s="1151"/>
      <c r="AG906" s="1152"/>
      <c r="AH906" s="1193"/>
      <c r="AI906" s="1194"/>
      <c r="AJ906" s="1194"/>
      <c r="AK906" s="1194"/>
      <c r="AL906" s="1194"/>
      <c r="AM906" s="1194"/>
      <c r="AN906" s="1194"/>
      <c r="AO906" s="1194"/>
      <c r="AP906" s="1194"/>
      <c r="AQ906" s="1194"/>
      <c r="AR906" s="1194"/>
      <c r="AS906" s="1194"/>
      <c r="AT906" s="1194"/>
      <c r="AU906" s="1194"/>
      <c r="AV906" s="1194"/>
      <c r="AW906" s="1194"/>
      <c r="AX906" s="1194"/>
      <c r="AY906" s="1194"/>
      <c r="AZ906" s="1194"/>
      <c r="BA906" s="1194"/>
      <c r="BB906" s="1194"/>
      <c r="BC906" s="1195"/>
      <c r="BD906" s="87"/>
    </row>
    <row r="907" spans="1:64" customHeight="1" ht="13.5">
      <c r="A907" s="238"/>
      <c r="B907" s="238"/>
      <c r="C907" s="243"/>
      <c r="D907" s="243"/>
      <c r="E907" s="243"/>
      <c r="F907" s="243"/>
      <c r="G907" s="243"/>
      <c r="H907" s="1153"/>
      <c r="I907" s="1154"/>
      <c r="J907" s="1154"/>
      <c r="K907" s="1154"/>
      <c r="L907" s="1154"/>
      <c r="M907" s="1154"/>
      <c r="N907" s="1154"/>
      <c r="O907" s="1154"/>
      <c r="P907" s="1154"/>
      <c r="Q907" s="1154"/>
      <c r="R907" s="1154"/>
      <c r="S907" s="1154"/>
      <c r="T907" s="1154"/>
      <c r="U907" s="1154"/>
      <c r="V907" s="1154"/>
      <c r="W907" s="1154"/>
      <c r="X907" s="1154"/>
      <c r="Y907" s="1154"/>
      <c r="Z907" s="1154"/>
      <c r="AA907" s="1154"/>
      <c r="AB907" s="1154"/>
      <c r="AC907" s="1154"/>
      <c r="AD907" s="1154"/>
      <c r="AE907" s="1154"/>
      <c r="AF907" s="1154"/>
      <c r="AG907" s="1155"/>
      <c r="AH907" s="1196"/>
      <c r="AI907" s="1197"/>
      <c r="AJ907" s="1197"/>
      <c r="AK907" s="1197"/>
      <c r="AL907" s="1197"/>
      <c r="AM907" s="1197"/>
      <c r="AN907" s="1197"/>
      <c r="AO907" s="1197"/>
      <c r="AP907" s="1197"/>
      <c r="AQ907" s="1197"/>
      <c r="AR907" s="1197"/>
      <c r="AS907" s="1197"/>
      <c r="AT907" s="1197"/>
      <c r="AU907" s="1197"/>
      <c r="AV907" s="1197"/>
      <c r="AW907" s="1197"/>
      <c r="AX907" s="1197"/>
      <c r="AY907" s="1197"/>
      <c r="AZ907" s="1197"/>
      <c r="BA907" s="1197"/>
      <c r="BB907" s="1197"/>
      <c r="BC907" s="1198"/>
      <c r="BD907" s="87"/>
    </row>
    <row r="908" spans="1:64" customHeight="1" ht="13.5">
      <c r="A908" s="238">
        <f>IF(B908&lt;$C$584,B908,IF(B908=$C$584,B908,0))</f>
        <v>38</v>
      </c>
      <c r="B908" s="238">
        <v>38</v>
      </c>
      <c r="C908" s="243"/>
      <c r="D908" s="243"/>
      <c r="E908" s="243"/>
      <c r="F908" s="243"/>
      <c r="G908" s="243"/>
      <c r="H908" s="1158">
        <f>A908</f>
        <v>38</v>
      </c>
      <c r="I908" s="1160"/>
      <c r="J908" s="1120" t="s">
        <v>2</v>
      </c>
      <c r="K908" s="1121"/>
      <c r="L908" s="1121"/>
      <c r="M908" s="1122"/>
      <c r="N908" s="1144" t="str">
        <f>LOOKUP(H908,$C$1:$C$583,$J$1:$J$612)</f>
        <v>ASSISTANT DEPARTMENT MANAGER/#2</v>
      </c>
      <c r="O908" s="1145"/>
      <c r="P908" s="1145"/>
      <c r="Q908" s="1145"/>
      <c r="R908" s="1145"/>
      <c r="S908" s="1145"/>
      <c r="T908" s="1145"/>
      <c r="U908" s="1145"/>
      <c r="V908" s="1145"/>
      <c r="W908" s="1145"/>
      <c r="X908" s="1145"/>
      <c r="Y908" s="1145"/>
      <c r="Z908" s="1145"/>
      <c r="AA908" s="1145"/>
      <c r="AB908" s="1145"/>
      <c r="AC908" s="1145"/>
      <c r="AD908" s="1145"/>
      <c r="AE908" s="1145"/>
      <c r="AF908" s="1145"/>
      <c r="AG908" s="1146"/>
      <c r="AH908" s="1199" t="s">
        <v>86</v>
      </c>
      <c r="AI908" s="1200"/>
      <c r="AJ908" s="1200"/>
      <c r="AK908" s="1200"/>
      <c r="AL908" s="1200"/>
      <c r="AM908" s="1200"/>
      <c r="AN908" s="1201"/>
      <c r="AO908" s="1222" t="s">
        <v>21</v>
      </c>
      <c r="AP908" s="1223"/>
      <c r="AQ908" s="1223"/>
      <c r="AR908" s="1223"/>
      <c r="AS908" s="1223"/>
      <c r="AT908" s="1223"/>
      <c r="AU908" s="1223"/>
      <c r="AV908" s="1223"/>
      <c r="AW908" s="1223"/>
      <c r="AX908" s="1224"/>
      <c r="AY908" s="1205" t="s">
        <v>88</v>
      </c>
      <c r="AZ908" s="1206"/>
      <c r="BA908" s="1206"/>
      <c r="BB908" s="1206"/>
      <c r="BC908" s="1207"/>
      <c r="BD908" s="87"/>
    </row>
    <row r="909" spans="1:64" customHeight="1" ht="13.5">
      <c r="A909" s="238"/>
      <c r="B909" s="238"/>
      <c r="C909" s="243"/>
      <c r="D909" s="243"/>
      <c r="E909" s="243"/>
      <c r="F909" s="243"/>
      <c r="G909" s="243"/>
      <c r="H909" s="1158" t="s">
        <v>3</v>
      </c>
      <c r="I909" s="1159"/>
      <c r="J909" s="1159"/>
      <c r="K909" s="1160"/>
      <c r="L909" s="1120" t="str">
        <f>LOOKUP(H908,$C$2:$C$583,$I$2:$I$583)</f>
        <v>SEAFOOD</v>
      </c>
      <c r="M909" s="1121"/>
      <c r="N909" s="1121"/>
      <c r="O909" s="1121"/>
      <c r="P909" s="1121"/>
      <c r="Q909" s="1121"/>
      <c r="R909" s="1121"/>
      <c r="S909" s="1121"/>
      <c r="T909" s="1121"/>
      <c r="U909" s="1122"/>
      <c r="V909" s="1158" t="s">
        <v>89</v>
      </c>
      <c r="W909" s="1159"/>
      <c r="X909" s="1159"/>
      <c r="Y909" s="1160"/>
      <c r="Z909" s="1120">
        <f>LOOKUP(H908,$C$2:$C$583,$F$2:$F$583)</f>
        <v>42</v>
      </c>
      <c r="AA909" s="1122"/>
      <c r="AB909" s="1158" t="s">
        <v>90</v>
      </c>
      <c r="AC909" s="1159"/>
      <c r="AD909" s="1159"/>
      <c r="AE909" s="1160"/>
      <c r="AF909" s="1120">
        <f>LOOKUP(H908,$C$2:$C$583,$G$2:$G$583)</f>
        <v>6</v>
      </c>
      <c r="AG909" s="1122"/>
      <c r="AH909" s="1202"/>
      <c r="AI909" s="1203"/>
      <c r="AJ909" s="1203"/>
      <c r="AK909" s="1203"/>
      <c r="AL909" s="1203"/>
      <c r="AM909" s="1203"/>
      <c r="AN909" s="1204"/>
      <c r="AO909" s="1225"/>
      <c r="AP909" s="1226"/>
      <c r="AQ909" s="1226"/>
      <c r="AR909" s="1226"/>
      <c r="AS909" s="1226"/>
      <c r="AT909" s="1226"/>
      <c r="AU909" s="1226"/>
      <c r="AV909" s="1226"/>
      <c r="AW909" s="1226"/>
      <c r="AX909" s="1227"/>
      <c r="AY909" s="1208"/>
      <c r="AZ909" s="1209"/>
      <c r="BA909" s="1209"/>
      <c r="BB909" s="1209"/>
      <c r="BC909" s="1210"/>
      <c r="BD909" s="87"/>
    </row>
    <row r="910" spans="1:64" customHeight="1" ht="12.75">
      <c r="A910" s="238"/>
      <c r="B910" s="238"/>
      <c r="C910" s="243"/>
      <c r="D910" s="243"/>
      <c r="E910" s="243"/>
      <c r="F910" s="243"/>
      <c r="G910" s="243"/>
      <c r="H910" s="1147" t="str">
        <f>LOOKUP(H908,$C$2:$C$583,$K$2:$K$583)</f>
        <v>Number 2 in place, but currently not showing significant improvement. Re-evaluating and retraining.</v>
      </c>
      <c r="I910" s="1148"/>
      <c r="J910" s="1148"/>
      <c r="K910" s="1148"/>
      <c r="L910" s="1148"/>
      <c r="M910" s="1148"/>
      <c r="N910" s="1148"/>
      <c r="O910" s="1148"/>
      <c r="P910" s="1148"/>
      <c r="Q910" s="1148"/>
      <c r="R910" s="1148"/>
      <c r="S910" s="1148"/>
      <c r="T910" s="1148"/>
      <c r="U910" s="1148"/>
      <c r="V910" s="1148"/>
      <c r="W910" s="1148"/>
      <c r="X910" s="1148"/>
      <c r="Y910" s="1148"/>
      <c r="Z910" s="1148"/>
      <c r="AA910" s="1148"/>
      <c r="AB910" s="1148"/>
      <c r="AC910" s="1148"/>
      <c r="AD910" s="1148"/>
      <c r="AE910" s="1148"/>
      <c r="AF910" s="1148"/>
      <c r="AG910" s="1149"/>
      <c r="AH910" s="1190"/>
      <c r="AI910" s="1191"/>
      <c r="AJ910" s="1191"/>
      <c r="AK910" s="1191"/>
      <c r="AL910" s="1191"/>
      <c r="AM910" s="1191"/>
      <c r="AN910" s="1191"/>
      <c r="AO910" s="1191"/>
      <c r="AP910" s="1191"/>
      <c r="AQ910" s="1191"/>
      <c r="AR910" s="1191"/>
      <c r="AS910" s="1191"/>
      <c r="AT910" s="1191"/>
      <c r="AU910" s="1191"/>
      <c r="AV910" s="1191"/>
      <c r="AW910" s="1191"/>
      <c r="AX910" s="1191"/>
      <c r="AY910" s="1191"/>
      <c r="AZ910" s="1191"/>
      <c r="BA910" s="1191"/>
      <c r="BB910" s="1191"/>
      <c r="BC910" s="1192"/>
      <c r="BD910" s="87"/>
    </row>
    <row r="911" spans="1:64" customHeight="1" ht="12.75">
      <c r="A911" s="238"/>
      <c r="B911" s="238"/>
      <c r="C911" s="243"/>
      <c r="D911" s="243"/>
      <c r="E911" s="243"/>
      <c r="F911" s="243"/>
      <c r="G911" s="243"/>
      <c r="H911" s="1150"/>
      <c r="I911" s="1151"/>
      <c r="J911" s="1151"/>
      <c r="K911" s="1151"/>
      <c r="L911" s="1151"/>
      <c r="M911" s="1151"/>
      <c r="N911" s="1151"/>
      <c r="O911" s="1151"/>
      <c r="P911" s="1151"/>
      <c r="Q911" s="1151"/>
      <c r="R911" s="1151"/>
      <c r="S911" s="1151"/>
      <c r="T911" s="1151"/>
      <c r="U911" s="1151"/>
      <c r="V911" s="1151"/>
      <c r="W911" s="1151"/>
      <c r="X911" s="1151"/>
      <c r="Y911" s="1151"/>
      <c r="Z911" s="1151"/>
      <c r="AA911" s="1151"/>
      <c r="AB911" s="1151"/>
      <c r="AC911" s="1151"/>
      <c r="AD911" s="1151"/>
      <c r="AE911" s="1151"/>
      <c r="AF911" s="1151"/>
      <c r="AG911" s="1152"/>
      <c r="AH911" s="1193"/>
      <c r="AI911" s="1194"/>
      <c r="AJ911" s="1194"/>
      <c r="AK911" s="1194"/>
      <c r="AL911" s="1194"/>
      <c r="AM911" s="1194"/>
      <c r="AN911" s="1194"/>
      <c r="AO911" s="1194"/>
      <c r="AP911" s="1194"/>
      <c r="AQ911" s="1194"/>
      <c r="AR911" s="1194"/>
      <c r="AS911" s="1194"/>
      <c r="AT911" s="1194"/>
      <c r="AU911" s="1194"/>
      <c r="AV911" s="1194"/>
      <c r="AW911" s="1194"/>
      <c r="AX911" s="1194"/>
      <c r="AY911" s="1194"/>
      <c r="AZ911" s="1194"/>
      <c r="BA911" s="1194"/>
      <c r="BB911" s="1194"/>
      <c r="BC911" s="1195"/>
      <c r="BD911" s="87"/>
    </row>
    <row r="912" spans="1:64" customHeight="1" ht="12.75">
      <c r="A912" s="238"/>
      <c r="B912" s="238"/>
      <c r="C912" s="243"/>
      <c r="D912" s="243"/>
      <c r="E912" s="243"/>
      <c r="F912" s="243"/>
      <c r="G912" s="243"/>
      <c r="H912" s="1150"/>
      <c r="I912" s="1151"/>
      <c r="J912" s="1151"/>
      <c r="K912" s="1151"/>
      <c r="L912" s="1151"/>
      <c r="M912" s="1151"/>
      <c r="N912" s="1151"/>
      <c r="O912" s="1151"/>
      <c r="P912" s="1151"/>
      <c r="Q912" s="1151"/>
      <c r="R912" s="1151"/>
      <c r="S912" s="1151"/>
      <c r="T912" s="1151"/>
      <c r="U912" s="1151"/>
      <c r="V912" s="1151"/>
      <c r="W912" s="1151"/>
      <c r="X912" s="1151"/>
      <c r="Y912" s="1151"/>
      <c r="Z912" s="1151"/>
      <c r="AA912" s="1151"/>
      <c r="AB912" s="1151"/>
      <c r="AC912" s="1151"/>
      <c r="AD912" s="1151"/>
      <c r="AE912" s="1151"/>
      <c r="AF912" s="1151"/>
      <c r="AG912" s="1152"/>
      <c r="AH912" s="1193"/>
      <c r="AI912" s="1194"/>
      <c r="AJ912" s="1194"/>
      <c r="AK912" s="1194"/>
      <c r="AL912" s="1194"/>
      <c r="AM912" s="1194"/>
      <c r="AN912" s="1194"/>
      <c r="AO912" s="1194"/>
      <c r="AP912" s="1194"/>
      <c r="AQ912" s="1194"/>
      <c r="AR912" s="1194"/>
      <c r="AS912" s="1194"/>
      <c r="AT912" s="1194"/>
      <c r="AU912" s="1194"/>
      <c r="AV912" s="1194"/>
      <c r="AW912" s="1194"/>
      <c r="AX912" s="1194"/>
      <c r="AY912" s="1194"/>
      <c r="AZ912" s="1194"/>
      <c r="BA912" s="1194"/>
      <c r="BB912" s="1194"/>
      <c r="BC912" s="1195"/>
      <c r="BD912" s="87"/>
    </row>
    <row r="913" spans="1:64" customHeight="1" ht="12.75">
      <c r="A913" s="238"/>
      <c r="B913" s="238"/>
      <c r="C913" s="243"/>
      <c r="D913" s="243"/>
      <c r="E913" s="243"/>
      <c r="F913" s="243"/>
      <c r="G913" s="243"/>
      <c r="H913" s="1150"/>
      <c r="I913" s="1151"/>
      <c r="J913" s="1151"/>
      <c r="K913" s="1151"/>
      <c r="L913" s="1151"/>
      <c r="M913" s="1151"/>
      <c r="N913" s="1151"/>
      <c r="O913" s="1151"/>
      <c r="P913" s="1151"/>
      <c r="Q913" s="1151"/>
      <c r="R913" s="1151"/>
      <c r="S913" s="1151"/>
      <c r="T913" s="1151"/>
      <c r="U913" s="1151"/>
      <c r="V913" s="1151"/>
      <c r="W913" s="1151"/>
      <c r="X913" s="1151"/>
      <c r="Y913" s="1151"/>
      <c r="Z913" s="1151"/>
      <c r="AA913" s="1151"/>
      <c r="AB913" s="1151"/>
      <c r="AC913" s="1151"/>
      <c r="AD913" s="1151"/>
      <c r="AE913" s="1151"/>
      <c r="AF913" s="1151"/>
      <c r="AG913" s="1152"/>
      <c r="AH913" s="1193"/>
      <c r="AI913" s="1194"/>
      <c r="AJ913" s="1194"/>
      <c r="AK913" s="1194"/>
      <c r="AL913" s="1194"/>
      <c r="AM913" s="1194"/>
      <c r="AN913" s="1194"/>
      <c r="AO913" s="1194"/>
      <c r="AP913" s="1194"/>
      <c r="AQ913" s="1194"/>
      <c r="AR913" s="1194"/>
      <c r="AS913" s="1194"/>
      <c r="AT913" s="1194"/>
      <c r="AU913" s="1194"/>
      <c r="AV913" s="1194"/>
      <c r="AW913" s="1194"/>
      <c r="AX913" s="1194"/>
      <c r="AY913" s="1194"/>
      <c r="AZ913" s="1194"/>
      <c r="BA913" s="1194"/>
      <c r="BB913" s="1194"/>
      <c r="BC913" s="1195"/>
      <c r="BD913" s="87"/>
    </row>
    <row r="914" spans="1:64" customHeight="1" ht="12.75">
      <c r="A914" s="238"/>
      <c r="B914" s="238"/>
      <c r="C914" s="243"/>
      <c r="D914" s="243"/>
      <c r="E914" s="243"/>
      <c r="F914" s="243"/>
      <c r="G914" s="243"/>
      <c r="H914" s="1150"/>
      <c r="I914" s="1151"/>
      <c r="J914" s="1151"/>
      <c r="K914" s="1151"/>
      <c r="L914" s="1151"/>
      <c r="M914" s="1151"/>
      <c r="N914" s="1151"/>
      <c r="O914" s="1151"/>
      <c r="P914" s="1151"/>
      <c r="Q914" s="1151"/>
      <c r="R914" s="1151"/>
      <c r="S914" s="1151"/>
      <c r="T914" s="1151"/>
      <c r="U914" s="1151"/>
      <c r="V914" s="1151"/>
      <c r="W914" s="1151"/>
      <c r="X914" s="1151"/>
      <c r="Y914" s="1151"/>
      <c r="Z914" s="1151"/>
      <c r="AA914" s="1151"/>
      <c r="AB914" s="1151"/>
      <c r="AC914" s="1151"/>
      <c r="AD914" s="1151"/>
      <c r="AE914" s="1151"/>
      <c r="AF914" s="1151"/>
      <c r="AG914" s="1152"/>
      <c r="AH914" s="1193"/>
      <c r="AI914" s="1194"/>
      <c r="AJ914" s="1194"/>
      <c r="AK914" s="1194"/>
      <c r="AL914" s="1194"/>
      <c r="AM914" s="1194"/>
      <c r="AN914" s="1194"/>
      <c r="AO914" s="1194"/>
      <c r="AP914" s="1194"/>
      <c r="AQ914" s="1194"/>
      <c r="AR914" s="1194"/>
      <c r="AS914" s="1194"/>
      <c r="AT914" s="1194"/>
      <c r="AU914" s="1194"/>
      <c r="AV914" s="1194"/>
      <c r="AW914" s="1194"/>
      <c r="AX914" s="1194"/>
      <c r="AY914" s="1194"/>
      <c r="AZ914" s="1194"/>
      <c r="BA914" s="1194"/>
      <c r="BB914" s="1194"/>
      <c r="BC914" s="1195"/>
      <c r="BD914" s="87"/>
    </row>
    <row r="915" spans="1:64" customHeight="1" ht="13.5">
      <c r="A915" s="238"/>
      <c r="B915" s="238"/>
      <c r="C915" s="243"/>
      <c r="D915" s="243"/>
      <c r="E915" s="243"/>
      <c r="F915" s="243"/>
      <c r="G915" s="243"/>
      <c r="H915" s="1153"/>
      <c r="I915" s="1154"/>
      <c r="J915" s="1154"/>
      <c r="K915" s="1154"/>
      <c r="L915" s="1154"/>
      <c r="M915" s="1154"/>
      <c r="N915" s="1154"/>
      <c r="O915" s="1154"/>
      <c r="P915" s="1154"/>
      <c r="Q915" s="1154"/>
      <c r="R915" s="1154"/>
      <c r="S915" s="1154"/>
      <c r="T915" s="1154"/>
      <c r="U915" s="1154"/>
      <c r="V915" s="1154"/>
      <c r="W915" s="1154"/>
      <c r="X915" s="1154"/>
      <c r="Y915" s="1154"/>
      <c r="Z915" s="1154"/>
      <c r="AA915" s="1154"/>
      <c r="AB915" s="1154"/>
      <c r="AC915" s="1154"/>
      <c r="AD915" s="1154"/>
      <c r="AE915" s="1154"/>
      <c r="AF915" s="1154"/>
      <c r="AG915" s="1155"/>
      <c r="AH915" s="1196"/>
      <c r="AI915" s="1197"/>
      <c r="AJ915" s="1197"/>
      <c r="AK915" s="1197"/>
      <c r="AL915" s="1197"/>
      <c r="AM915" s="1197"/>
      <c r="AN915" s="1197"/>
      <c r="AO915" s="1197"/>
      <c r="AP915" s="1197"/>
      <c r="AQ915" s="1197"/>
      <c r="AR915" s="1197"/>
      <c r="AS915" s="1197"/>
      <c r="AT915" s="1197"/>
      <c r="AU915" s="1197"/>
      <c r="AV915" s="1197"/>
      <c r="AW915" s="1197"/>
      <c r="AX915" s="1197"/>
      <c r="AY915" s="1197"/>
      <c r="AZ915" s="1197"/>
      <c r="BA915" s="1197"/>
      <c r="BB915" s="1197"/>
      <c r="BC915" s="1198"/>
      <c r="BD915" s="87"/>
    </row>
    <row r="916" spans="1:64" customHeight="1" ht="13.5">
      <c r="A916" s="238">
        <f>IF(B916&lt;$C$584,B916,IF(B916=$C$584,B916,0))</f>
        <v>39</v>
      </c>
      <c r="B916" s="238">
        <v>39</v>
      </c>
      <c r="C916" s="243"/>
      <c r="D916" s="243"/>
      <c r="E916" s="243"/>
      <c r="F916" s="243"/>
      <c r="G916" s="243"/>
      <c r="H916" s="1158">
        <f>A916</f>
        <v>39</v>
      </c>
      <c r="I916" s="1160"/>
      <c r="J916" s="1120" t="s">
        <v>2</v>
      </c>
      <c r="K916" s="1121"/>
      <c r="L916" s="1121"/>
      <c r="M916" s="1122"/>
      <c r="N916" s="1144" t="str">
        <f>LOOKUP(H916,$C$1:$C$583,$J$1:$J$612)</f>
        <v>SALES FLYER/METRO RACKS</v>
      </c>
      <c r="O916" s="1145"/>
      <c r="P916" s="1145"/>
      <c r="Q916" s="1145"/>
      <c r="R916" s="1145"/>
      <c r="S916" s="1145"/>
      <c r="T916" s="1145"/>
      <c r="U916" s="1145"/>
      <c r="V916" s="1145"/>
      <c r="W916" s="1145"/>
      <c r="X916" s="1145"/>
      <c r="Y916" s="1145"/>
      <c r="Z916" s="1145"/>
      <c r="AA916" s="1145"/>
      <c r="AB916" s="1145"/>
      <c r="AC916" s="1145"/>
      <c r="AD916" s="1145"/>
      <c r="AE916" s="1145"/>
      <c r="AF916" s="1145"/>
      <c r="AG916" s="1146"/>
      <c r="AH916" s="1199" t="s">
        <v>86</v>
      </c>
      <c r="AI916" s="1200"/>
      <c r="AJ916" s="1200"/>
      <c r="AK916" s="1200"/>
      <c r="AL916" s="1200"/>
      <c r="AM916" s="1200"/>
      <c r="AN916" s="1201"/>
      <c r="AO916" s="1222" t="s">
        <v>129</v>
      </c>
      <c r="AP916" s="1223"/>
      <c r="AQ916" s="1223"/>
      <c r="AR916" s="1223"/>
      <c r="AS916" s="1223"/>
      <c r="AT916" s="1223"/>
      <c r="AU916" s="1223"/>
      <c r="AV916" s="1223"/>
      <c r="AW916" s="1223"/>
      <c r="AX916" s="1224"/>
      <c r="AY916" s="1205" t="s">
        <v>88</v>
      </c>
      <c r="AZ916" s="1206"/>
      <c r="BA916" s="1206"/>
      <c r="BB916" s="1206"/>
      <c r="BC916" s="1207"/>
      <c r="BD916" s="87"/>
    </row>
    <row r="917" spans="1:64" customHeight="1" ht="13.5">
      <c r="A917" s="238"/>
      <c r="B917" s="238"/>
      <c r="C917" s="243"/>
      <c r="D917" s="243"/>
      <c r="E917" s="243"/>
      <c r="F917" s="243"/>
      <c r="G917" s="243"/>
      <c r="H917" s="1158" t="s">
        <v>3</v>
      </c>
      <c r="I917" s="1159"/>
      <c r="J917" s="1159"/>
      <c r="K917" s="1160"/>
      <c r="L917" s="1120" t="str">
        <f>LOOKUP(H916,$C$2:$C$583,$I$2:$I$583)</f>
        <v>SMALLWARES</v>
      </c>
      <c r="M917" s="1121"/>
      <c r="N917" s="1121"/>
      <c r="O917" s="1121"/>
      <c r="P917" s="1121"/>
      <c r="Q917" s="1121"/>
      <c r="R917" s="1121"/>
      <c r="S917" s="1121"/>
      <c r="T917" s="1121"/>
      <c r="U917" s="1122"/>
      <c r="V917" s="1158" t="s">
        <v>89</v>
      </c>
      <c r="W917" s="1159"/>
      <c r="X917" s="1159"/>
      <c r="Y917" s="1160"/>
      <c r="Z917" s="1120">
        <f>LOOKUP(H916,$C$2:$C$583,$F$2:$F$583)</f>
        <v>18</v>
      </c>
      <c r="AA917" s="1122"/>
      <c r="AB917" s="1158" t="s">
        <v>90</v>
      </c>
      <c r="AC917" s="1159"/>
      <c r="AD917" s="1159"/>
      <c r="AE917" s="1160"/>
      <c r="AF917" s="1120">
        <f>LOOKUP(H916,$C$2:$C$583,$G$2:$G$583)</f>
        <v>6</v>
      </c>
      <c r="AG917" s="1122"/>
      <c r="AH917" s="1202"/>
      <c r="AI917" s="1203"/>
      <c r="AJ917" s="1203"/>
      <c r="AK917" s="1203"/>
      <c r="AL917" s="1203"/>
      <c r="AM917" s="1203"/>
      <c r="AN917" s="1204"/>
      <c r="AO917" s="1225"/>
      <c r="AP917" s="1226"/>
      <c r="AQ917" s="1226"/>
      <c r="AR917" s="1226"/>
      <c r="AS917" s="1226"/>
      <c r="AT917" s="1226"/>
      <c r="AU917" s="1226"/>
      <c r="AV917" s="1226"/>
      <c r="AW917" s="1226"/>
      <c r="AX917" s="1227"/>
      <c r="AY917" s="1208"/>
      <c r="AZ917" s="1209"/>
      <c r="BA917" s="1209"/>
      <c r="BB917" s="1209"/>
      <c r="BC917" s="1210"/>
      <c r="BD917" s="87"/>
    </row>
    <row r="918" spans="1:64" customHeight="1" ht="12.75">
      <c r="A918" s="238"/>
      <c r="B918" s="238"/>
      <c r="C918" s="243"/>
      <c r="D918" s="243"/>
      <c r="E918" s="243"/>
      <c r="F918" s="243"/>
      <c r="G918" s="243"/>
      <c r="H918" s="1147" t="str">
        <f>LOOKUP(H916,$C$2:$C$583,$K$2:$K$583)</f>
        <v>Missing two signs from the flyer</v>
      </c>
      <c r="I918" s="1148"/>
      <c r="J918" s="1148"/>
      <c r="K918" s="1148"/>
      <c r="L918" s="1148"/>
      <c r="M918" s="1148"/>
      <c r="N918" s="1148"/>
      <c r="O918" s="1148"/>
      <c r="P918" s="1148"/>
      <c r="Q918" s="1148"/>
      <c r="R918" s="1148"/>
      <c r="S918" s="1148"/>
      <c r="T918" s="1148"/>
      <c r="U918" s="1148"/>
      <c r="V918" s="1148"/>
      <c r="W918" s="1148"/>
      <c r="X918" s="1148"/>
      <c r="Y918" s="1148"/>
      <c r="Z918" s="1148"/>
      <c r="AA918" s="1148"/>
      <c r="AB918" s="1148"/>
      <c r="AC918" s="1148"/>
      <c r="AD918" s="1148"/>
      <c r="AE918" s="1148"/>
      <c r="AF918" s="1148"/>
      <c r="AG918" s="1149"/>
      <c r="AH918" s="1190" t="s">
        <v>130</v>
      </c>
      <c r="AI918" s="1191"/>
      <c r="AJ918" s="1191"/>
      <c r="AK918" s="1191"/>
      <c r="AL918" s="1191"/>
      <c r="AM918" s="1191"/>
      <c r="AN918" s="1191"/>
      <c r="AO918" s="1191"/>
      <c r="AP918" s="1191"/>
      <c r="AQ918" s="1191"/>
      <c r="AR918" s="1191"/>
      <c r="AS918" s="1191"/>
      <c r="AT918" s="1191"/>
      <c r="AU918" s="1191"/>
      <c r="AV918" s="1191"/>
      <c r="AW918" s="1191"/>
      <c r="AX918" s="1191"/>
      <c r="AY918" s="1191"/>
      <c r="AZ918" s="1191"/>
      <c r="BA918" s="1191"/>
      <c r="BB918" s="1191"/>
      <c r="BC918" s="1192"/>
      <c r="BD918" s="87"/>
    </row>
    <row r="919" spans="1:64" customHeight="1" ht="12.75">
      <c r="A919" s="238"/>
      <c r="B919" s="238"/>
      <c r="C919" s="243"/>
      <c r="D919" s="243"/>
      <c r="E919" s="243"/>
      <c r="F919" s="243"/>
      <c r="G919" s="243"/>
      <c r="H919" s="1150"/>
      <c r="I919" s="1151"/>
      <c r="J919" s="1151"/>
      <c r="K919" s="1151"/>
      <c r="L919" s="1151"/>
      <c r="M919" s="1151"/>
      <c r="N919" s="1151"/>
      <c r="O919" s="1151"/>
      <c r="P919" s="1151"/>
      <c r="Q919" s="1151"/>
      <c r="R919" s="1151"/>
      <c r="S919" s="1151"/>
      <c r="T919" s="1151"/>
      <c r="U919" s="1151"/>
      <c r="V919" s="1151"/>
      <c r="W919" s="1151"/>
      <c r="X919" s="1151"/>
      <c r="Y919" s="1151"/>
      <c r="Z919" s="1151"/>
      <c r="AA919" s="1151"/>
      <c r="AB919" s="1151"/>
      <c r="AC919" s="1151"/>
      <c r="AD919" s="1151"/>
      <c r="AE919" s="1151"/>
      <c r="AF919" s="1151"/>
      <c r="AG919" s="1152"/>
      <c r="AH919" s="1193"/>
      <c r="AI919" s="1194"/>
      <c r="AJ919" s="1194"/>
      <c r="AK919" s="1194"/>
      <c r="AL919" s="1194"/>
      <c r="AM919" s="1194"/>
      <c r="AN919" s="1194"/>
      <c r="AO919" s="1194"/>
      <c r="AP919" s="1194"/>
      <c r="AQ919" s="1194"/>
      <c r="AR919" s="1194"/>
      <c r="AS919" s="1194"/>
      <c r="AT919" s="1194"/>
      <c r="AU919" s="1194"/>
      <c r="AV919" s="1194"/>
      <c r="AW919" s="1194"/>
      <c r="AX919" s="1194"/>
      <c r="AY919" s="1194"/>
      <c r="AZ919" s="1194"/>
      <c r="BA919" s="1194"/>
      <c r="BB919" s="1194"/>
      <c r="BC919" s="1195"/>
      <c r="BD919" s="87"/>
    </row>
    <row r="920" spans="1:64" customHeight="1" ht="12.75">
      <c r="A920" s="238"/>
      <c r="B920" s="238"/>
      <c r="C920" s="243"/>
      <c r="D920" s="243"/>
      <c r="E920" s="243"/>
      <c r="F920" s="243"/>
      <c r="G920" s="243"/>
      <c r="H920" s="1150"/>
      <c r="I920" s="1151"/>
      <c r="J920" s="1151"/>
      <c r="K920" s="1151"/>
      <c r="L920" s="1151"/>
      <c r="M920" s="1151"/>
      <c r="N920" s="1151"/>
      <c r="O920" s="1151"/>
      <c r="P920" s="1151"/>
      <c r="Q920" s="1151"/>
      <c r="R920" s="1151"/>
      <c r="S920" s="1151"/>
      <c r="T920" s="1151"/>
      <c r="U920" s="1151"/>
      <c r="V920" s="1151"/>
      <c r="W920" s="1151"/>
      <c r="X920" s="1151"/>
      <c r="Y920" s="1151"/>
      <c r="Z920" s="1151"/>
      <c r="AA920" s="1151"/>
      <c r="AB920" s="1151"/>
      <c r="AC920" s="1151"/>
      <c r="AD920" s="1151"/>
      <c r="AE920" s="1151"/>
      <c r="AF920" s="1151"/>
      <c r="AG920" s="1152"/>
      <c r="AH920" s="1193"/>
      <c r="AI920" s="1194"/>
      <c r="AJ920" s="1194"/>
      <c r="AK920" s="1194"/>
      <c r="AL920" s="1194"/>
      <c r="AM920" s="1194"/>
      <c r="AN920" s="1194"/>
      <c r="AO920" s="1194"/>
      <c r="AP920" s="1194"/>
      <c r="AQ920" s="1194"/>
      <c r="AR920" s="1194"/>
      <c r="AS920" s="1194"/>
      <c r="AT920" s="1194"/>
      <c r="AU920" s="1194"/>
      <c r="AV920" s="1194"/>
      <c r="AW920" s="1194"/>
      <c r="AX920" s="1194"/>
      <c r="AY920" s="1194"/>
      <c r="AZ920" s="1194"/>
      <c r="BA920" s="1194"/>
      <c r="BB920" s="1194"/>
      <c r="BC920" s="1195"/>
      <c r="BD920" s="87"/>
    </row>
    <row r="921" spans="1:64" customHeight="1" ht="12.75">
      <c r="A921" s="238"/>
      <c r="B921" s="238"/>
      <c r="C921" s="243"/>
      <c r="D921" s="243"/>
      <c r="E921" s="243"/>
      <c r="F921" s="243"/>
      <c r="G921" s="243"/>
      <c r="H921" s="1150"/>
      <c r="I921" s="1151"/>
      <c r="J921" s="1151"/>
      <c r="K921" s="1151"/>
      <c r="L921" s="1151"/>
      <c r="M921" s="1151"/>
      <c r="N921" s="1151"/>
      <c r="O921" s="1151"/>
      <c r="P921" s="1151"/>
      <c r="Q921" s="1151"/>
      <c r="R921" s="1151"/>
      <c r="S921" s="1151"/>
      <c r="T921" s="1151"/>
      <c r="U921" s="1151"/>
      <c r="V921" s="1151"/>
      <c r="W921" s="1151"/>
      <c r="X921" s="1151"/>
      <c r="Y921" s="1151"/>
      <c r="Z921" s="1151"/>
      <c r="AA921" s="1151"/>
      <c r="AB921" s="1151"/>
      <c r="AC921" s="1151"/>
      <c r="AD921" s="1151"/>
      <c r="AE921" s="1151"/>
      <c r="AF921" s="1151"/>
      <c r="AG921" s="1152"/>
      <c r="AH921" s="1193"/>
      <c r="AI921" s="1194"/>
      <c r="AJ921" s="1194"/>
      <c r="AK921" s="1194"/>
      <c r="AL921" s="1194"/>
      <c r="AM921" s="1194"/>
      <c r="AN921" s="1194"/>
      <c r="AO921" s="1194"/>
      <c r="AP921" s="1194"/>
      <c r="AQ921" s="1194"/>
      <c r="AR921" s="1194"/>
      <c r="AS921" s="1194"/>
      <c r="AT921" s="1194"/>
      <c r="AU921" s="1194"/>
      <c r="AV921" s="1194"/>
      <c r="AW921" s="1194"/>
      <c r="AX921" s="1194"/>
      <c r="AY921" s="1194"/>
      <c r="AZ921" s="1194"/>
      <c r="BA921" s="1194"/>
      <c r="BB921" s="1194"/>
      <c r="BC921" s="1195"/>
      <c r="BD921" s="87"/>
    </row>
    <row r="922" spans="1:64" customHeight="1" ht="12.75">
      <c r="A922" s="238"/>
      <c r="B922" s="238"/>
      <c r="C922" s="243"/>
      <c r="D922" s="243"/>
      <c r="E922" s="243"/>
      <c r="F922" s="243"/>
      <c r="G922" s="243"/>
      <c r="H922" s="1150"/>
      <c r="I922" s="1151"/>
      <c r="J922" s="1151"/>
      <c r="K922" s="1151"/>
      <c r="L922" s="1151"/>
      <c r="M922" s="1151"/>
      <c r="N922" s="1151"/>
      <c r="O922" s="1151"/>
      <c r="P922" s="1151"/>
      <c r="Q922" s="1151"/>
      <c r="R922" s="1151"/>
      <c r="S922" s="1151"/>
      <c r="T922" s="1151"/>
      <c r="U922" s="1151"/>
      <c r="V922" s="1151"/>
      <c r="W922" s="1151"/>
      <c r="X922" s="1151"/>
      <c r="Y922" s="1151"/>
      <c r="Z922" s="1151"/>
      <c r="AA922" s="1151"/>
      <c r="AB922" s="1151"/>
      <c r="AC922" s="1151"/>
      <c r="AD922" s="1151"/>
      <c r="AE922" s="1151"/>
      <c r="AF922" s="1151"/>
      <c r="AG922" s="1152"/>
      <c r="AH922" s="1193"/>
      <c r="AI922" s="1194"/>
      <c r="AJ922" s="1194"/>
      <c r="AK922" s="1194"/>
      <c r="AL922" s="1194"/>
      <c r="AM922" s="1194"/>
      <c r="AN922" s="1194"/>
      <c r="AO922" s="1194"/>
      <c r="AP922" s="1194"/>
      <c r="AQ922" s="1194"/>
      <c r="AR922" s="1194"/>
      <c r="AS922" s="1194"/>
      <c r="AT922" s="1194"/>
      <c r="AU922" s="1194"/>
      <c r="AV922" s="1194"/>
      <c r="AW922" s="1194"/>
      <c r="AX922" s="1194"/>
      <c r="AY922" s="1194"/>
      <c r="AZ922" s="1194"/>
      <c r="BA922" s="1194"/>
      <c r="BB922" s="1194"/>
      <c r="BC922" s="1195"/>
      <c r="BD922" s="87"/>
    </row>
    <row r="923" spans="1:64" customHeight="1" ht="13.5">
      <c r="A923" s="238"/>
      <c r="B923" s="238"/>
      <c r="C923" s="243"/>
      <c r="D923" s="243"/>
      <c r="E923" s="243"/>
      <c r="F923" s="243"/>
      <c r="G923" s="243"/>
      <c r="H923" s="1153"/>
      <c r="I923" s="1154"/>
      <c r="J923" s="1154"/>
      <c r="K923" s="1154"/>
      <c r="L923" s="1154"/>
      <c r="M923" s="1154"/>
      <c r="N923" s="1154"/>
      <c r="O923" s="1154"/>
      <c r="P923" s="1154"/>
      <c r="Q923" s="1154"/>
      <c r="R923" s="1154"/>
      <c r="S923" s="1154"/>
      <c r="T923" s="1154"/>
      <c r="U923" s="1154"/>
      <c r="V923" s="1154"/>
      <c r="W923" s="1154"/>
      <c r="X923" s="1154"/>
      <c r="Y923" s="1154"/>
      <c r="Z923" s="1154"/>
      <c r="AA923" s="1154"/>
      <c r="AB923" s="1154"/>
      <c r="AC923" s="1154"/>
      <c r="AD923" s="1154"/>
      <c r="AE923" s="1154"/>
      <c r="AF923" s="1154"/>
      <c r="AG923" s="1155"/>
      <c r="AH923" s="1196"/>
      <c r="AI923" s="1197"/>
      <c r="AJ923" s="1197"/>
      <c r="AK923" s="1197"/>
      <c r="AL923" s="1197"/>
      <c r="AM923" s="1197"/>
      <c r="AN923" s="1197"/>
      <c r="AO923" s="1197"/>
      <c r="AP923" s="1197"/>
      <c r="AQ923" s="1197"/>
      <c r="AR923" s="1197"/>
      <c r="AS923" s="1197"/>
      <c r="AT923" s="1197"/>
      <c r="AU923" s="1197"/>
      <c r="AV923" s="1197"/>
      <c r="AW923" s="1197"/>
      <c r="AX923" s="1197"/>
      <c r="AY923" s="1197"/>
      <c r="AZ923" s="1197"/>
      <c r="BA923" s="1197"/>
      <c r="BB923" s="1197"/>
      <c r="BC923" s="1198"/>
      <c r="BD923" s="87"/>
    </row>
    <row r="924" spans="1:64" customHeight="1" ht="13.5">
      <c r="A924" s="238">
        <f>IF(B924&lt;$C$584,B924,IF(B924=$C$584,B924,0))</f>
        <v>0</v>
      </c>
      <c r="B924" s="238">
        <v>40</v>
      </c>
      <c r="C924" s="243"/>
      <c r="D924" s="243"/>
      <c r="E924" s="243"/>
      <c r="F924" s="243"/>
      <c r="G924" s="243"/>
      <c r="H924" s="1158">
        <f>A924</f>
        <v>0</v>
      </c>
      <c r="I924" s="1160"/>
      <c r="J924" s="1120" t="s">
        <v>2</v>
      </c>
      <c r="K924" s="1121"/>
      <c r="L924" s="1121"/>
      <c r="M924" s="1122"/>
      <c r="N924" s="1144" t="str">
        <f>LOOKUP(H924,$C$1:$C$583,$J$1:$J$612)</f>
        <v>0</v>
      </c>
      <c r="O924" s="1145"/>
      <c r="P924" s="1145"/>
      <c r="Q924" s="1145"/>
      <c r="R924" s="1145"/>
      <c r="S924" s="1145"/>
      <c r="T924" s="1145"/>
      <c r="U924" s="1145"/>
      <c r="V924" s="1145"/>
      <c r="W924" s="1145"/>
      <c r="X924" s="1145"/>
      <c r="Y924" s="1145"/>
      <c r="Z924" s="1145"/>
      <c r="AA924" s="1145"/>
      <c r="AB924" s="1145"/>
      <c r="AC924" s="1145"/>
      <c r="AD924" s="1145"/>
      <c r="AE924" s="1145"/>
      <c r="AF924" s="1145"/>
      <c r="AG924" s="1146"/>
      <c r="AH924" s="1199" t="s">
        <v>86</v>
      </c>
      <c r="AI924" s="1200"/>
      <c r="AJ924" s="1200"/>
      <c r="AK924" s="1200"/>
      <c r="AL924" s="1200"/>
      <c r="AM924" s="1200"/>
      <c r="AN924" s="1201"/>
      <c r="AO924" s="1222" t="s">
        <v>131</v>
      </c>
      <c r="AP924" s="1223"/>
      <c r="AQ924" s="1223"/>
      <c r="AR924" s="1223"/>
      <c r="AS924" s="1223"/>
      <c r="AT924" s="1223"/>
      <c r="AU924" s="1223"/>
      <c r="AV924" s="1223"/>
      <c r="AW924" s="1223"/>
      <c r="AX924" s="1224"/>
      <c r="AY924" s="1205" t="s">
        <v>88</v>
      </c>
      <c r="AZ924" s="1206"/>
      <c r="BA924" s="1206"/>
      <c r="BB924" s="1206"/>
      <c r="BC924" s="1207"/>
      <c r="BD924" s="87"/>
    </row>
    <row r="925" spans="1:64" customHeight="1" ht="13.5">
      <c r="A925" s="238"/>
      <c r="B925" s="238"/>
      <c r="C925" s="243"/>
      <c r="D925" s="243"/>
      <c r="E925" s="243"/>
      <c r="F925" s="243"/>
      <c r="G925" s="243"/>
      <c r="H925" s="1158" t="s">
        <v>3</v>
      </c>
      <c r="I925" s="1159"/>
      <c r="J925" s="1159"/>
      <c r="K925" s="1160"/>
      <c r="L925" s="1120" t="str">
        <f>LOOKUP(H924,$C$2:$C$583,$I$2:$I$583)</f>
        <v>0</v>
      </c>
      <c r="M925" s="1121"/>
      <c r="N925" s="1121"/>
      <c r="O925" s="1121"/>
      <c r="P925" s="1121"/>
      <c r="Q925" s="1121"/>
      <c r="R925" s="1121"/>
      <c r="S925" s="1121"/>
      <c r="T925" s="1121"/>
      <c r="U925" s="1122"/>
      <c r="V925" s="1158" t="s">
        <v>89</v>
      </c>
      <c r="W925" s="1159"/>
      <c r="X925" s="1159"/>
      <c r="Y925" s="1160"/>
      <c r="Z925" s="1120" t="str">
        <f>LOOKUP(H924,$C$2:$C$583,$F$2:$F$583)</f>
        <v>0</v>
      </c>
      <c r="AA925" s="1122"/>
      <c r="AB925" s="1158" t="s">
        <v>90</v>
      </c>
      <c r="AC925" s="1159"/>
      <c r="AD925" s="1159"/>
      <c r="AE925" s="1160"/>
      <c r="AF925" s="1120" t="str">
        <f>LOOKUP(H924,$C$2:$C$583,$G$2:$G$583)</f>
        <v>0</v>
      </c>
      <c r="AG925" s="1122"/>
      <c r="AH925" s="1202"/>
      <c r="AI925" s="1203"/>
      <c r="AJ925" s="1203"/>
      <c r="AK925" s="1203"/>
      <c r="AL925" s="1203"/>
      <c r="AM925" s="1203"/>
      <c r="AN925" s="1204"/>
      <c r="AO925" s="1225"/>
      <c r="AP925" s="1226"/>
      <c r="AQ925" s="1226"/>
      <c r="AR925" s="1226"/>
      <c r="AS925" s="1226"/>
      <c r="AT925" s="1226"/>
      <c r="AU925" s="1226"/>
      <c r="AV925" s="1226"/>
      <c r="AW925" s="1226"/>
      <c r="AX925" s="1227"/>
      <c r="AY925" s="1208"/>
      <c r="AZ925" s="1209"/>
      <c r="BA925" s="1209"/>
      <c r="BB925" s="1209"/>
      <c r="BC925" s="1210"/>
      <c r="BD925" s="87"/>
    </row>
    <row r="926" spans="1:64" customHeight="1" ht="12.75">
      <c r="A926" s="238"/>
      <c r="B926" s="238"/>
      <c r="C926" s="243"/>
      <c r="D926" s="243"/>
      <c r="E926" s="243"/>
      <c r="F926" s="243"/>
      <c r="G926" s="243"/>
      <c r="H926" s="1147" t="str">
        <f>LOOKUP(H924,$C$2:$C$583,$K$2:$K$583)</f>
        <v>0</v>
      </c>
      <c r="I926" s="1148"/>
      <c r="J926" s="1148"/>
      <c r="K926" s="1148"/>
      <c r="L926" s="1148"/>
      <c r="M926" s="1148"/>
      <c r="N926" s="1148"/>
      <c r="O926" s="1148"/>
      <c r="P926" s="1148"/>
      <c r="Q926" s="1148"/>
      <c r="R926" s="1148"/>
      <c r="S926" s="1148"/>
      <c r="T926" s="1148"/>
      <c r="U926" s="1148"/>
      <c r="V926" s="1148"/>
      <c r="W926" s="1148"/>
      <c r="X926" s="1148"/>
      <c r="Y926" s="1148"/>
      <c r="Z926" s="1148"/>
      <c r="AA926" s="1148"/>
      <c r="AB926" s="1148"/>
      <c r="AC926" s="1148"/>
      <c r="AD926" s="1148"/>
      <c r="AE926" s="1148"/>
      <c r="AF926" s="1148"/>
      <c r="AG926" s="1149"/>
      <c r="AH926" s="1190" t="s">
        <v>121</v>
      </c>
      <c r="AI926" s="1191"/>
      <c r="AJ926" s="1191"/>
      <c r="AK926" s="1191"/>
      <c r="AL926" s="1191"/>
      <c r="AM926" s="1191"/>
      <c r="AN926" s="1191"/>
      <c r="AO926" s="1191"/>
      <c r="AP926" s="1191"/>
      <c r="AQ926" s="1191"/>
      <c r="AR926" s="1191"/>
      <c r="AS926" s="1191"/>
      <c r="AT926" s="1191"/>
      <c r="AU926" s="1191"/>
      <c r="AV926" s="1191"/>
      <c r="AW926" s="1191"/>
      <c r="AX926" s="1191"/>
      <c r="AY926" s="1191"/>
      <c r="AZ926" s="1191"/>
      <c r="BA926" s="1191"/>
      <c r="BB926" s="1191"/>
      <c r="BC926" s="1192"/>
      <c r="BD926" s="87"/>
    </row>
    <row r="927" spans="1:64" customHeight="1" ht="12.75">
      <c r="A927" s="238"/>
      <c r="B927" s="238"/>
      <c r="C927" s="243"/>
      <c r="D927" s="243"/>
      <c r="E927" s="243"/>
      <c r="F927" s="243"/>
      <c r="G927" s="243"/>
      <c r="H927" s="1150"/>
      <c r="I927" s="1151"/>
      <c r="J927" s="1151"/>
      <c r="K927" s="1151"/>
      <c r="L927" s="1151"/>
      <c r="M927" s="1151"/>
      <c r="N927" s="1151"/>
      <c r="O927" s="1151"/>
      <c r="P927" s="1151"/>
      <c r="Q927" s="1151"/>
      <c r="R927" s="1151"/>
      <c r="S927" s="1151"/>
      <c r="T927" s="1151"/>
      <c r="U927" s="1151"/>
      <c r="V927" s="1151"/>
      <c r="W927" s="1151"/>
      <c r="X927" s="1151"/>
      <c r="Y927" s="1151"/>
      <c r="Z927" s="1151"/>
      <c r="AA927" s="1151"/>
      <c r="AB927" s="1151"/>
      <c r="AC927" s="1151"/>
      <c r="AD927" s="1151"/>
      <c r="AE927" s="1151"/>
      <c r="AF927" s="1151"/>
      <c r="AG927" s="1152"/>
      <c r="AH927" s="1193"/>
      <c r="AI927" s="1194"/>
      <c r="AJ927" s="1194"/>
      <c r="AK927" s="1194"/>
      <c r="AL927" s="1194"/>
      <c r="AM927" s="1194"/>
      <c r="AN927" s="1194"/>
      <c r="AO927" s="1194"/>
      <c r="AP927" s="1194"/>
      <c r="AQ927" s="1194"/>
      <c r="AR927" s="1194"/>
      <c r="AS927" s="1194"/>
      <c r="AT927" s="1194"/>
      <c r="AU927" s="1194"/>
      <c r="AV927" s="1194"/>
      <c r="AW927" s="1194"/>
      <c r="AX927" s="1194"/>
      <c r="AY927" s="1194"/>
      <c r="AZ927" s="1194"/>
      <c r="BA927" s="1194"/>
      <c r="BB927" s="1194"/>
      <c r="BC927" s="1195"/>
      <c r="BD927" s="87"/>
    </row>
    <row r="928" spans="1:64" customHeight="1" ht="12.75">
      <c r="A928" s="238"/>
      <c r="B928" s="238"/>
      <c r="C928" s="243"/>
      <c r="D928" s="243"/>
      <c r="E928" s="243"/>
      <c r="F928" s="243"/>
      <c r="G928" s="243"/>
      <c r="H928" s="1150"/>
      <c r="I928" s="1151"/>
      <c r="J928" s="1151"/>
      <c r="K928" s="1151"/>
      <c r="L928" s="1151"/>
      <c r="M928" s="1151"/>
      <c r="N928" s="1151"/>
      <c r="O928" s="1151"/>
      <c r="P928" s="1151"/>
      <c r="Q928" s="1151"/>
      <c r="R928" s="1151"/>
      <c r="S928" s="1151"/>
      <c r="T928" s="1151"/>
      <c r="U928" s="1151"/>
      <c r="V928" s="1151"/>
      <c r="W928" s="1151"/>
      <c r="X928" s="1151"/>
      <c r="Y928" s="1151"/>
      <c r="Z928" s="1151"/>
      <c r="AA928" s="1151"/>
      <c r="AB928" s="1151"/>
      <c r="AC928" s="1151"/>
      <c r="AD928" s="1151"/>
      <c r="AE928" s="1151"/>
      <c r="AF928" s="1151"/>
      <c r="AG928" s="1152"/>
      <c r="AH928" s="1193"/>
      <c r="AI928" s="1194"/>
      <c r="AJ928" s="1194"/>
      <c r="AK928" s="1194"/>
      <c r="AL928" s="1194"/>
      <c r="AM928" s="1194"/>
      <c r="AN928" s="1194"/>
      <c r="AO928" s="1194"/>
      <c r="AP928" s="1194"/>
      <c r="AQ928" s="1194"/>
      <c r="AR928" s="1194"/>
      <c r="AS928" s="1194"/>
      <c r="AT928" s="1194"/>
      <c r="AU928" s="1194"/>
      <c r="AV928" s="1194"/>
      <c r="AW928" s="1194"/>
      <c r="AX928" s="1194"/>
      <c r="AY928" s="1194"/>
      <c r="AZ928" s="1194"/>
      <c r="BA928" s="1194"/>
      <c r="BB928" s="1194"/>
      <c r="BC928" s="1195"/>
      <c r="BD928" s="87"/>
    </row>
    <row r="929" spans="1:64" customHeight="1" ht="12.75">
      <c r="A929" s="238"/>
      <c r="B929" s="238"/>
      <c r="C929" s="243"/>
      <c r="D929" s="243"/>
      <c r="E929" s="243"/>
      <c r="F929" s="243"/>
      <c r="G929" s="243"/>
      <c r="H929" s="1150"/>
      <c r="I929" s="1151"/>
      <c r="J929" s="1151"/>
      <c r="K929" s="1151"/>
      <c r="L929" s="1151"/>
      <c r="M929" s="1151"/>
      <c r="N929" s="1151"/>
      <c r="O929" s="1151"/>
      <c r="P929" s="1151"/>
      <c r="Q929" s="1151"/>
      <c r="R929" s="1151"/>
      <c r="S929" s="1151"/>
      <c r="T929" s="1151"/>
      <c r="U929" s="1151"/>
      <c r="V929" s="1151"/>
      <c r="W929" s="1151"/>
      <c r="X929" s="1151"/>
      <c r="Y929" s="1151"/>
      <c r="Z929" s="1151"/>
      <c r="AA929" s="1151"/>
      <c r="AB929" s="1151"/>
      <c r="AC929" s="1151"/>
      <c r="AD929" s="1151"/>
      <c r="AE929" s="1151"/>
      <c r="AF929" s="1151"/>
      <c r="AG929" s="1152"/>
      <c r="AH929" s="1193"/>
      <c r="AI929" s="1194"/>
      <c r="AJ929" s="1194"/>
      <c r="AK929" s="1194"/>
      <c r="AL929" s="1194"/>
      <c r="AM929" s="1194"/>
      <c r="AN929" s="1194"/>
      <c r="AO929" s="1194"/>
      <c r="AP929" s="1194"/>
      <c r="AQ929" s="1194"/>
      <c r="AR929" s="1194"/>
      <c r="AS929" s="1194"/>
      <c r="AT929" s="1194"/>
      <c r="AU929" s="1194"/>
      <c r="AV929" s="1194"/>
      <c r="AW929" s="1194"/>
      <c r="AX929" s="1194"/>
      <c r="AY929" s="1194"/>
      <c r="AZ929" s="1194"/>
      <c r="BA929" s="1194"/>
      <c r="BB929" s="1194"/>
      <c r="BC929" s="1195"/>
      <c r="BD929" s="87"/>
    </row>
    <row r="930" spans="1:64" customHeight="1" ht="12.75">
      <c r="A930" s="238"/>
      <c r="B930" s="238"/>
      <c r="C930" s="243"/>
      <c r="D930" s="243"/>
      <c r="E930" s="243"/>
      <c r="F930" s="243"/>
      <c r="G930" s="243"/>
      <c r="H930" s="1150"/>
      <c r="I930" s="1151"/>
      <c r="J930" s="1151"/>
      <c r="K930" s="1151"/>
      <c r="L930" s="1151"/>
      <c r="M930" s="1151"/>
      <c r="N930" s="1151"/>
      <c r="O930" s="1151"/>
      <c r="P930" s="1151"/>
      <c r="Q930" s="1151"/>
      <c r="R930" s="1151"/>
      <c r="S930" s="1151"/>
      <c r="T930" s="1151"/>
      <c r="U930" s="1151"/>
      <c r="V930" s="1151"/>
      <c r="W930" s="1151"/>
      <c r="X930" s="1151"/>
      <c r="Y930" s="1151"/>
      <c r="Z930" s="1151"/>
      <c r="AA930" s="1151"/>
      <c r="AB930" s="1151"/>
      <c r="AC930" s="1151"/>
      <c r="AD930" s="1151"/>
      <c r="AE930" s="1151"/>
      <c r="AF930" s="1151"/>
      <c r="AG930" s="1152"/>
      <c r="AH930" s="1193"/>
      <c r="AI930" s="1194"/>
      <c r="AJ930" s="1194"/>
      <c r="AK930" s="1194"/>
      <c r="AL930" s="1194"/>
      <c r="AM930" s="1194"/>
      <c r="AN930" s="1194"/>
      <c r="AO930" s="1194"/>
      <c r="AP930" s="1194"/>
      <c r="AQ930" s="1194"/>
      <c r="AR930" s="1194"/>
      <c r="AS930" s="1194"/>
      <c r="AT930" s="1194"/>
      <c r="AU930" s="1194"/>
      <c r="AV930" s="1194"/>
      <c r="AW930" s="1194"/>
      <c r="AX930" s="1194"/>
      <c r="AY930" s="1194"/>
      <c r="AZ930" s="1194"/>
      <c r="BA930" s="1194"/>
      <c r="BB930" s="1194"/>
      <c r="BC930" s="1195"/>
      <c r="BD930" s="87"/>
    </row>
    <row r="931" spans="1:64" customHeight="1" ht="13.5">
      <c r="A931" s="238"/>
      <c r="B931" s="238"/>
      <c r="C931" s="243"/>
      <c r="D931" s="243"/>
      <c r="E931" s="243"/>
      <c r="F931" s="243"/>
      <c r="G931" s="243"/>
      <c r="H931" s="1153"/>
      <c r="I931" s="1154"/>
      <c r="J931" s="1154"/>
      <c r="K931" s="1154"/>
      <c r="L931" s="1154"/>
      <c r="M931" s="1154"/>
      <c r="N931" s="1154"/>
      <c r="O931" s="1154"/>
      <c r="P931" s="1154"/>
      <c r="Q931" s="1154"/>
      <c r="R931" s="1154"/>
      <c r="S931" s="1154"/>
      <c r="T931" s="1154"/>
      <c r="U931" s="1154"/>
      <c r="V931" s="1154"/>
      <c r="W931" s="1154"/>
      <c r="X931" s="1154"/>
      <c r="Y931" s="1154"/>
      <c r="Z931" s="1154"/>
      <c r="AA931" s="1154"/>
      <c r="AB931" s="1154"/>
      <c r="AC931" s="1154"/>
      <c r="AD931" s="1154"/>
      <c r="AE931" s="1154"/>
      <c r="AF931" s="1154"/>
      <c r="AG931" s="1155"/>
      <c r="AH931" s="1196"/>
      <c r="AI931" s="1197"/>
      <c r="AJ931" s="1197"/>
      <c r="AK931" s="1197"/>
      <c r="AL931" s="1197"/>
      <c r="AM931" s="1197"/>
      <c r="AN931" s="1197"/>
      <c r="AO931" s="1197"/>
      <c r="AP931" s="1197"/>
      <c r="AQ931" s="1197"/>
      <c r="AR931" s="1197"/>
      <c r="AS931" s="1197"/>
      <c r="AT931" s="1197"/>
      <c r="AU931" s="1197"/>
      <c r="AV931" s="1197"/>
      <c r="AW931" s="1197"/>
      <c r="AX931" s="1197"/>
      <c r="AY931" s="1197"/>
      <c r="AZ931" s="1197"/>
      <c r="BA931" s="1197"/>
      <c r="BB931" s="1197"/>
      <c r="BC931" s="1198"/>
      <c r="BD931" s="87"/>
    </row>
    <row r="932" spans="1:64" customHeight="1" ht="13.5">
      <c r="A932" s="238">
        <f>IF(B932&lt;$C$584,B932,IF(B932=$C$584,B932,0))</f>
        <v>0</v>
      </c>
      <c r="B932" s="238">
        <v>41</v>
      </c>
      <c r="C932" s="243"/>
      <c r="D932" s="243"/>
      <c r="E932" s="243"/>
      <c r="F932" s="243"/>
      <c r="G932" s="243"/>
      <c r="H932" s="1158">
        <f>A932</f>
        <v>0</v>
      </c>
      <c r="I932" s="1160"/>
      <c r="J932" s="1120" t="s">
        <v>2</v>
      </c>
      <c r="K932" s="1121"/>
      <c r="L932" s="1121"/>
      <c r="M932" s="1122"/>
      <c r="N932" s="1144" t="str">
        <f>LOOKUP(H932,$C$1:$C$583,$J$1:$J$612)</f>
        <v>0</v>
      </c>
      <c r="O932" s="1145"/>
      <c r="P932" s="1145"/>
      <c r="Q932" s="1145"/>
      <c r="R932" s="1145"/>
      <c r="S932" s="1145"/>
      <c r="T932" s="1145"/>
      <c r="U932" s="1145"/>
      <c r="V932" s="1145"/>
      <c r="W932" s="1145"/>
      <c r="X932" s="1145"/>
      <c r="Y932" s="1145"/>
      <c r="Z932" s="1145"/>
      <c r="AA932" s="1145"/>
      <c r="AB932" s="1145"/>
      <c r="AC932" s="1145"/>
      <c r="AD932" s="1145"/>
      <c r="AE932" s="1145"/>
      <c r="AF932" s="1145"/>
      <c r="AG932" s="1146"/>
      <c r="AH932" s="1199" t="s">
        <v>86</v>
      </c>
      <c r="AI932" s="1200"/>
      <c r="AJ932" s="1200"/>
      <c r="AK932" s="1200"/>
      <c r="AL932" s="1200"/>
      <c r="AM932" s="1200"/>
      <c r="AN932" s="1201"/>
      <c r="AO932" s="1222" t="s">
        <v>21</v>
      </c>
      <c r="AP932" s="1223"/>
      <c r="AQ932" s="1223"/>
      <c r="AR932" s="1223"/>
      <c r="AS932" s="1223"/>
      <c r="AT932" s="1223"/>
      <c r="AU932" s="1223"/>
      <c r="AV932" s="1223"/>
      <c r="AW932" s="1223"/>
      <c r="AX932" s="1224"/>
      <c r="AY932" s="1205" t="s">
        <v>88</v>
      </c>
      <c r="AZ932" s="1206"/>
      <c r="BA932" s="1206"/>
      <c r="BB932" s="1206"/>
      <c r="BC932" s="1207"/>
      <c r="BD932" s="87"/>
    </row>
    <row r="933" spans="1:64" customHeight="1" ht="13.5">
      <c r="A933" s="238"/>
      <c r="B933" s="238"/>
      <c r="C933" s="243"/>
      <c r="D933" s="243"/>
      <c r="E933" s="243"/>
      <c r="F933" s="243"/>
      <c r="G933" s="243"/>
      <c r="H933" s="1158" t="s">
        <v>3</v>
      </c>
      <c r="I933" s="1159"/>
      <c r="J933" s="1159"/>
      <c r="K933" s="1160"/>
      <c r="L933" s="1120" t="str">
        <f>LOOKUP(H932,$C$2:$C$583,$I$2:$I$583)</f>
        <v>0</v>
      </c>
      <c r="M933" s="1121"/>
      <c r="N933" s="1121"/>
      <c r="O933" s="1121"/>
      <c r="P933" s="1121"/>
      <c r="Q933" s="1121"/>
      <c r="R933" s="1121"/>
      <c r="S933" s="1121"/>
      <c r="T933" s="1121"/>
      <c r="U933" s="1122"/>
      <c r="V933" s="1158" t="s">
        <v>89</v>
      </c>
      <c r="W933" s="1159"/>
      <c r="X933" s="1159"/>
      <c r="Y933" s="1160"/>
      <c r="Z933" s="1120" t="str">
        <f>LOOKUP(H932,$C$2:$C$583,$F$2:$F$583)</f>
        <v>0</v>
      </c>
      <c r="AA933" s="1122"/>
      <c r="AB933" s="1158" t="s">
        <v>90</v>
      </c>
      <c r="AC933" s="1159"/>
      <c r="AD933" s="1159"/>
      <c r="AE933" s="1160"/>
      <c r="AF933" s="1120" t="str">
        <f>LOOKUP(H932,$C$2:$C$583,$G$2:$G$583)</f>
        <v>0</v>
      </c>
      <c r="AG933" s="1122"/>
      <c r="AH933" s="1202"/>
      <c r="AI933" s="1203"/>
      <c r="AJ933" s="1203"/>
      <c r="AK933" s="1203"/>
      <c r="AL933" s="1203"/>
      <c r="AM933" s="1203"/>
      <c r="AN933" s="1204"/>
      <c r="AO933" s="1225"/>
      <c r="AP933" s="1226"/>
      <c r="AQ933" s="1226"/>
      <c r="AR933" s="1226"/>
      <c r="AS933" s="1226"/>
      <c r="AT933" s="1226"/>
      <c r="AU933" s="1226"/>
      <c r="AV933" s="1226"/>
      <c r="AW933" s="1226"/>
      <c r="AX933" s="1227"/>
      <c r="AY933" s="1208"/>
      <c r="AZ933" s="1209"/>
      <c r="BA933" s="1209"/>
      <c r="BB933" s="1209"/>
      <c r="BC933" s="1210"/>
      <c r="BD933" s="87"/>
    </row>
    <row r="934" spans="1:64" customHeight="1" ht="12.75">
      <c r="A934" s="238"/>
      <c r="B934" s="238"/>
      <c r="C934" s="243"/>
      <c r="D934" s="243"/>
      <c r="E934" s="243"/>
      <c r="F934" s="243"/>
      <c r="G934" s="243"/>
      <c r="H934" s="1147" t="str">
        <f>LOOKUP(H932,$C$2:$C$583,$K$2:$K$583)</f>
        <v>0</v>
      </c>
      <c r="I934" s="1148"/>
      <c r="J934" s="1148"/>
      <c r="K934" s="1148"/>
      <c r="L934" s="1148"/>
      <c r="M934" s="1148"/>
      <c r="N934" s="1148"/>
      <c r="O934" s="1148"/>
      <c r="P934" s="1148"/>
      <c r="Q934" s="1148"/>
      <c r="R934" s="1148"/>
      <c r="S934" s="1148"/>
      <c r="T934" s="1148"/>
      <c r="U934" s="1148"/>
      <c r="V934" s="1148"/>
      <c r="W934" s="1148"/>
      <c r="X934" s="1148"/>
      <c r="Y934" s="1148"/>
      <c r="Z934" s="1148"/>
      <c r="AA934" s="1148"/>
      <c r="AB934" s="1148"/>
      <c r="AC934" s="1148"/>
      <c r="AD934" s="1148"/>
      <c r="AE934" s="1148"/>
      <c r="AF934" s="1148"/>
      <c r="AG934" s="1149"/>
      <c r="AH934" s="1190"/>
      <c r="AI934" s="1191"/>
      <c r="AJ934" s="1191"/>
      <c r="AK934" s="1191"/>
      <c r="AL934" s="1191"/>
      <c r="AM934" s="1191"/>
      <c r="AN934" s="1191"/>
      <c r="AO934" s="1191"/>
      <c r="AP934" s="1191"/>
      <c r="AQ934" s="1191"/>
      <c r="AR934" s="1191"/>
      <c r="AS934" s="1191"/>
      <c r="AT934" s="1191"/>
      <c r="AU934" s="1191"/>
      <c r="AV934" s="1191"/>
      <c r="AW934" s="1191"/>
      <c r="AX934" s="1191"/>
      <c r="AY934" s="1191"/>
      <c r="AZ934" s="1191"/>
      <c r="BA934" s="1191"/>
      <c r="BB934" s="1191"/>
      <c r="BC934" s="1192"/>
      <c r="BD934" s="87"/>
    </row>
    <row r="935" spans="1:64" customHeight="1" ht="12.75">
      <c r="A935" s="238"/>
      <c r="B935" s="238"/>
      <c r="C935" s="243"/>
      <c r="D935" s="243"/>
      <c r="E935" s="243"/>
      <c r="F935" s="243"/>
      <c r="G935" s="243"/>
      <c r="H935" s="1150"/>
      <c r="I935" s="1151"/>
      <c r="J935" s="1151"/>
      <c r="K935" s="1151"/>
      <c r="L935" s="1151"/>
      <c r="M935" s="1151"/>
      <c r="N935" s="1151"/>
      <c r="O935" s="1151"/>
      <c r="P935" s="1151"/>
      <c r="Q935" s="1151"/>
      <c r="R935" s="1151"/>
      <c r="S935" s="1151"/>
      <c r="T935" s="1151"/>
      <c r="U935" s="1151"/>
      <c r="V935" s="1151"/>
      <c r="W935" s="1151"/>
      <c r="X935" s="1151"/>
      <c r="Y935" s="1151"/>
      <c r="Z935" s="1151"/>
      <c r="AA935" s="1151"/>
      <c r="AB935" s="1151"/>
      <c r="AC935" s="1151"/>
      <c r="AD935" s="1151"/>
      <c r="AE935" s="1151"/>
      <c r="AF935" s="1151"/>
      <c r="AG935" s="1152"/>
      <c r="AH935" s="1193"/>
      <c r="AI935" s="1194"/>
      <c r="AJ935" s="1194"/>
      <c r="AK935" s="1194"/>
      <c r="AL935" s="1194"/>
      <c r="AM935" s="1194"/>
      <c r="AN935" s="1194"/>
      <c r="AO935" s="1194"/>
      <c r="AP935" s="1194"/>
      <c r="AQ935" s="1194"/>
      <c r="AR935" s="1194"/>
      <c r="AS935" s="1194"/>
      <c r="AT935" s="1194"/>
      <c r="AU935" s="1194"/>
      <c r="AV935" s="1194"/>
      <c r="AW935" s="1194"/>
      <c r="AX935" s="1194"/>
      <c r="AY935" s="1194"/>
      <c r="AZ935" s="1194"/>
      <c r="BA935" s="1194"/>
      <c r="BB935" s="1194"/>
      <c r="BC935" s="1195"/>
      <c r="BD935" s="87"/>
    </row>
    <row r="936" spans="1:64" customHeight="1" ht="12.75">
      <c r="A936" s="238"/>
      <c r="B936" s="238"/>
      <c r="C936" s="243"/>
      <c r="D936" s="243"/>
      <c r="E936" s="243"/>
      <c r="F936" s="243"/>
      <c r="G936" s="243"/>
      <c r="H936" s="1150"/>
      <c r="I936" s="1151"/>
      <c r="J936" s="1151"/>
      <c r="K936" s="1151"/>
      <c r="L936" s="1151"/>
      <c r="M936" s="1151"/>
      <c r="N936" s="1151"/>
      <c r="O936" s="1151"/>
      <c r="P936" s="1151"/>
      <c r="Q936" s="1151"/>
      <c r="R936" s="1151"/>
      <c r="S936" s="1151"/>
      <c r="T936" s="1151"/>
      <c r="U936" s="1151"/>
      <c r="V936" s="1151"/>
      <c r="W936" s="1151"/>
      <c r="X936" s="1151"/>
      <c r="Y936" s="1151"/>
      <c r="Z936" s="1151"/>
      <c r="AA936" s="1151"/>
      <c r="AB936" s="1151"/>
      <c r="AC936" s="1151"/>
      <c r="AD936" s="1151"/>
      <c r="AE936" s="1151"/>
      <c r="AF936" s="1151"/>
      <c r="AG936" s="1152"/>
      <c r="AH936" s="1193"/>
      <c r="AI936" s="1194"/>
      <c r="AJ936" s="1194"/>
      <c r="AK936" s="1194"/>
      <c r="AL936" s="1194"/>
      <c r="AM936" s="1194"/>
      <c r="AN936" s="1194"/>
      <c r="AO936" s="1194"/>
      <c r="AP936" s="1194"/>
      <c r="AQ936" s="1194"/>
      <c r="AR936" s="1194"/>
      <c r="AS936" s="1194"/>
      <c r="AT936" s="1194"/>
      <c r="AU936" s="1194"/>
      <c r="AV936" s="1194"/>
      <c r="AW936" s="1194"/>
      <c r="AX936" s="1194"/>
      <c r="AY936" s="1194"/>
      <c r="AZ936" s="1194"/>
      <c r="BA936" s="1194"/>
      <c r="BB936" s="1194"/>
      <c r="BC936" s="1195"/>
      <c r="BD936" s="87"/>
    </row>
    <row r="937" spans="1:64" customHeight="1" ht="12.75">
      <c r="A937" s="238"/>
      <c r="B937" s="238"/>
      <c r="C937" s="243"/>
      <c r="D937" s="243"/>
      <c r="E937" s="243"/>
      <c r="F937" s="243"/>
      <c r="G937" s="243"/>
      <c r="H937" s="1150"/>
      <c r="I937" s="1151"/>
      <c r="J937" s="1151"/>
      <c r="K937" s="1151"/>
      <c r="L937" s="1151"/>
      <c r="M937" s="1151"/>
      <c r="N937" s="1151"/>
      <c r="O937" s="1151"/>
      <c r="P937" s="1151"/>
      <c r="Q937" s="1151"/>
      <c r="R937" s="1151"/>
      <c r="S937" s="1151"/>
      <c r="T937" s="1151"/>
      <c r="U937" s="1151"/>
      <c r="V937" s="1151"/>
      <c r="W937" s="1151"/>
      <c r="X937" s="1151"/>
      <c r="Y937" s="1151"/>
      <c r="Z937" s="1151"/>
      <c r="AA937" s="1151"/>
      <c r="AB937" s="1151"/>
      <c r="AC937" s="1151"/>
      <c r="AD937" s="1151"/>
      <c r="AE937" s="1151"/>
      <c r="AF937" s="1151"/>
      <c r="AG937" s="1152"/>
      <c r="AH937" s="1193"/>
      <c r="AI937" s="1194"/>
      <c r="AJ937" s="1194"/>
      <c r="AK937" s="1194"/>
      <c r="AL937" s="1194"/>
      <c r="AM937" s="1194"/>
      <c r="AN937" s="1194"/>
      <c r="AO937" s="1194"/>
      <c r="AP937" s="1194"/>
      <c r="AQ937" s="1194"/>
      <c r="AR937" s="1194"/>
      <c r="AS937" s="1194"/>
      <c r="AT937" s="1194"/>
      <c r="AU937" s="1194"/>
      <c r="AV937" s="1194"/>
      <c r="AW937" s="1194"/>
      <c r="AX937" s="1194"/>
      <c r="AY937" s="1194"/>
      <c r="AZ937" s="1194"/>
      <c r="BA937" s="1194"/>
      <c r="BB937" s="1194"/>
      <c r="BC937" s="1195"/>
      <c r="BD937" s="87"/>
    </row>
    <row r="938" spans="1:64" customHeight="1" ht="12.75">
      <c r="A938" s="238"/>
      <c r="B938" s="238"/>
      <c r="C938" s="243"/>
      <c r="D938" s="243"/>
      <c r="E938" s="243"/>
      <c r="F938" s="243"/>
      <c r="G938" s="243"/>
      <c r="H938" s="1150"/>
      <c r="I938" s="1151"/>
      <c r="J938" s="1151"/>
      <c r="K938" s="1151"/>
      <c r="L938" s="1151"/>
      <c r="M938" s="1151"/>
      <c r="N938" s="1151"/>
      <c r="O938" s="1151"/>
      <c r="P938" s="1151"/>
      <c r="Q938" s="1151"/>
      <c r="R938" s="1151"/>
      <c r="S938" s="1151"/>
      <c r="T938" s="1151"/>
      <c r="U938" s="1151"/>
      <c r="V938" s="1151"/>
      <c r="W938" s="1151"/>
      <c r="X938" s="1151"/>
      <c r="Y938" s="1151"/>
      <c r="Z938" s="1151"/>
      <c r="AA938" s="1151"/>
      <c r="AB938" s="1151"/>
      <c r="AC938" s="1151"/>
      <c r="AD938" s="1151"/>
      <c r="AE938" s="1151"/>
      <c r="AF938" s="1151"/>
      <c r="AG938" s="1152"/>
      <c r="AH938" s="1193"/>
      <c r="AI938" s="1194"/>
      <c r="AJ938" s="1194"/>
      <c r="AK938" s="1194"/>
      <c r="AL938" s="1194"/>
      <c r="AM938" s="1194"/>
      <c r="AN938" s="1194"/>
      <c r="AO938" s="1194"/>
      <c r="AP938" s="1194"/>
      <c r="AQ938" s="1194"/>
      <c r="AR938" s="1194"/>
      <c r="AS938" s="1194"/>
      <c r="AT938" s="1194"/>
      <c r="AU938" s="1194"/>
      <c r="AV938" s="1194"/>
      <c r="AW938" s="1194"/>
      <c r="AX938" s="1194"/>
      <c r="AY938" s="1194"/>
      <c r="AZ938" s="1194"/>
      <c r="BA938" s="1194"/>
      <c r="BB938" s="1194"/>
      <c r="BC938" s="1195"/>
      <c r="BD938" s="87"/>
    </row>
    <row r="939" spans="1:64" customHeight="1" ht="13.5">
      <c r="A939" s="238"/>
      <c r="B939" s="238"/>
      <c r="C939" s="243"/>
      <c r="D939" s="243"/>
      <c r="E939" s="243"/>
      <c r="F939" s="243"/>
      <c r="G939" s="243"/>
      <c r="H939" s="1153"/>
      <c r="I939" s="1154"/>
      <c r="J939" s="1154"/>
      <c r="K939" s="1154"/>
      <c r="L939" s="1154"/>
      <c r="M939" s="1154"/>
      <c r="N939" s="1154"/>
      <c r="O939" s="1154"/>
      <c r="P939" s="1154"/>
      <c r="Q939" s="1154"/>
      <c r="R939" s="1154"/>
      <c r="S939" s="1154"/>
      <c r="T939" s="1154"/>
      <c r="U939" s="1154"/>
      <c r="V939" s="1154"/>
      <c r="W939" s="1154"/>
      <c r="X939" s="1154"/>
      <c r="Y939" s="1154"/>
      <c r="Z939" s="1154"/>
      <c r="AA939" s="1154"/>
      <c r="AB939" s="1154"/>
      <c r="AC939" s="1154"/>
      <c r="AD939" s="1154"/>
      <c r="AE939" s="1154"/>
      <c r="AF939" s="1154"/>
      <c r="AG939" s="1155"/>
      <c r="AH939" s="1196"/>
      <c r="AI939" s="1197"/>
      <c r="AJ939" s="1197"/>
      <c r="AK939" s="1197"/>
      <c r="AL939" s="1197"/>
      <c r="AM939" s="1197"/>
      <c r="AN939" s="1197"/>
      <c r="AO939" s="1197"/>
      <c r="AP939" s="1197"/>
      <c r="AQ939" s="1197"/>
      <c r="AR939" s="1197"/>
      <c r="AS939" s="1197"/>
      <c r="AT939" s="1197"/>
      <c r="AU939" s="1197"/>
      <c r="AV939" s="1197"/>
      <c r="AW939" s="1197"/>
      <c r="AX939" s="1197"/>
      <c r="AY939" s="1197"/>
      <c r="AZ939" s="1197"/>
      <c r="BA939" s="1197"/>
      <c r="BB939" s="1197"/>
      <c r="BC939" s="1198"/>
      <c r="BD939" s="87"/>
    </row>
    <row r="940" spans="1:64" customHeight="1" ht="13.5">
      <c r="A940" s="238">
        <f>IF(B940&lt;$C$584,B940,IF(B940=$C$584,B940,0))</f>
        <v>0</v>
      </c>
      <c r="B940" s="238">
        <v>42</v>
      </c>
      <c r="C940" s="243"/>
      <c r="D940" s="243"/>
      <c r="E940" s="243"/>
      <c r="F940" s="243"/>
      <c r="G940" s="243"/>
      <c r="H940" s="1158">
        <f>A940</f>
        <v>0</v>
      </c>
      <c r="I940" s="1160"/>
      <c r="J940" s="1120" t="s">
        <v>2</v>
      </c>
      <c r="K940" s="1121"/>
      <c r="L940" s="1121"/>
      <c r="M940" s="1122"/>
      <c r="N940" s="1144" t="str">
        <f>LOOKUP(H940,$C$1:$C$583,$J$1:$J$612)</f>
        <v>0</v>
      </c>
      <c r="O940" s="1145"/>
      <c r="P940" s="1145"/>
      <c r="Q940" s="1145"/>
      <c r="R940" s="1145"/>
      <c r="S940" s="1145"/>
      <c r="T940" s="1145"/>
      <c r="U940" s="1145"/>
      <c r="V940" s="1145"/>
      <c r="W940" s="1145"/>
      <c r="X940" s="1145"/>
      <c r="Y940" s="1145"/>
      <c r="Z940" s="1145"/>
      <c r="AA940" s="1145"/>
      <c r="AB940" s="1145"/>
      <c r="AC940" s="1145"/>
      <c r="AD940" s="1145"/>
      <c r="AE940" s="1145"/>
      <c r="AF940" s="1145"/>
      <c r="AG940" s="1146"/>
      <c r="AH940" s="1199" t="s">
        <v>86</v>
      </c>
      <c r="AI940" s="1200"/>
      <c r="AJ940" s="1200"/>
      <c r="AK940" s="1200"/>
      <c r="AL940" s="1200"/>
      <c r="AM940" s="1200"/>
      <c r="AN940" s="1201"/>
      <c r="AO940" s="1222" t="s">
        <v>21</v>
      </c>
      <c r="AP940" s="1223"/>
      <c r="AQ940" s="1223"/>
      <c r="AR940" s="1223"/>
      <c r="AS940" s="1223"/>
      <c r="AT940" s="1223"/>
      <c r="AU940" s="1223"/>
      <c r="AV940" s="1223"/>
      <c r="AW940" s="1223"/>
      <c r="AX940" s="1224"/>
      <c r="AY940" s="1205" t="s">
        <v>88</v>
      </c>
      <c r="AZ940" s="1206"/>
      <c r="BA940" s="1206"/>
      <c r="BB940" s="1206"/>
      <c r="BC940" s="1207"/>
      <c r="BD940" s="87"/>
    </row>
    <row r="941" spans="1:64" customHeight="1" ht="13.5">
      <c r="A941" s="238"/>
      <c r="B941" s="238"/>
      <c r="C941" s="243"/>
      <c r="D941" s="243"/>
      <c r="E941" s="243"/>
      <c r="F941" s="243"/>
      <c r="G941" s="243"/>
      <c r="H941" s="1158" t="s">
        <v>3</v>
      </c>
      <c r="I941" s="1159"/>
      <c r="J941" s="1159"/>
      <c r="K941" s="1160"/>
      <c r="L941" s="1120" t="str">
        <f>LOOKUP(H940,$C$2:$C$583,$I$2:$I$583)</f>
        <v>0</v>
      </c>
      <c r="M941" s="1121"/>
      <c r="N941" s="1121"/>
      <c r="O941" s="1121"/>
      <c r="P941" s="1121"/>
      <c r="Q941" s="1121"/>
      <c r="R941" s="1121"/>
      <c r="S941" s="1121"/>
      <c r="T941" s="1121"/>
      <c r="U941" s="1122"/>
      <c r="V941" s="1158" t="s">
        <v>89</v>
      </c>
      <c r="W941" s="1159"/>
      <c r="X941" s="1159"/>
      <c r="Y941" s="1160"/>
      <c r="Z941" s="1120" t="str">
        <f>LOOKUP(H940,$C$2:$C$583,$F$2:$F$583)</f>
        <v>0</v>
      </c>
      <c r="AA941" s="1122"/>
      <c r="AB941" s="1158" t="s">
        <v>90</v>
      </c>
      <c r="AC941" s="1159"/>
      <c r="AD941" s="1159"/>
      <c r="AE941" s="1160"/>
      <c r="AF941" s="1120" t="str">
        <f>LOOKUP(H940,$C$2:$C$583,$G$2:$G$583)</f>
        <v>0</v>
      </c>
      <c r="AG941" s="1122"/>
      <c r="AH941" s="1202"/>
      <c r="AI941" s="1203"/>
      <c r="AJ941" s="1203"/>
      <c r="AK941" s="1203"/>
      <c r="AL941" s="1203"/>
      <c r="AM941" s="1203"/>
      <c r="AN941" s="1204"/>
      <c r="AO941" s="1225"/>
      <c r="AP941" s="1226"/>
      <c r="AQ941" s="1226"/>
      <c r="AR941" s="1226"/>
      <c r="AS941" s="1226"/>
      <c r="AT941" s="1226"/>
      <c r="AU941" s="1226"/>
      <c r="AV941" s="1226"/>
      <c r="AW941" s="1226"/>
      <c r="AX941" s="1227"/>
      <c r="AY941" s="1208"/>
      <c r="AZ941" s="1209"/>
      <c r="BA941" s="1209"/>
      <c r="BB941" s="1209"/>
      <c r="BC941" s="1210"/>
      <c r="BD941" s="87"/>
    </row>
    <row r="942" spans="1:64" customHeight="1" ht="12.75">
      <c r="A942" s="238"/>
      <c r="B942" s="238"/>
      <c r="C942" s="243"/>
      <c r="D942" s="243"/>
      <c r="E942" s="243"/>
      <c r="F942" s="243"/>
      <c r="G942" s="243"/>
      <c r="H942" s="1147" t="str">
        <f>LOOKUP(H940,$C$2:$C$583,$K$2:$K$583)</f>
        <v>0</v>
      </c>
      <c r="I942" s="1148"/>
      <c r="J942" s="1148"/>
      <c r="K942" s="1148"/>
      <c r="L942" s="1148"/>
      <c r="M942" s="1148"/>
      <c r="N942" s="1148"/>
      <c r="O942" s="1148"/>
      <c r="P942" s="1148"/>
      <c r="Q942" s="1148"/>
      <c r="R942" s="1148"/>
      <c r="S942" s="1148"/>
      <c r="T942" s="1148"/>
      <c r="U942" s="1148"/>
      <c r="V942" s="1148"/>
      <c r="W942" s="1148"/>
      <c r="X942" s="1148"/>
      <c r="Y942" s="1148"/>
      <c r="Z942" s="1148"/>
      <c r="AA942" s="1148"/>
      <c r="AB942" s="1148"/>
      <c r="AC942" s="1148"/>
      <c r="AD942" s="1148"/>
      <c r="AE942" s="1148"/>
      <c r="AF942" s="1148"/>
      <c r="AG942" s="1149"/>
      <c r="AH942" s="1190"/>
      <c r="AI942" s="1191"/>
      <c r="AJ942" s="1191"/>
      <c r="AK942" s="1191"/>
      <c r="AL942" s="1191"/>
      <c r="AM942" s="1191"/>
      <c r="AN942" s="1191"/>
      <c r="AO942" s="1191"/>
      <c r="AP942" s="1191"/>
      <c r="AQ942" s="1191"/>
      <c r="AR942" s="1191"/>
      <c r="AS942" s="1191"/>
      <c r="AT942" s="1191"/>
      <c r="AU942" s="1191"/>
      <c r="AV942" s="1191"/>
      <c r="AW942" s="1191"/>
      <c r="AX942" s="1191"/>
      <c r="AY942" s="1191"/>
      <c r="AZ942" s="1191"/>
      <c r="BA942" s="1191"/>
      <c r="BB942" s="1191"/>
      <c r="BC942" s="1192"/>
      <c r="BD942" s="87"/>
    </row>
    <row r="943" spans="1:64" customHeight="1" ht="12.75">
      <c r="A943" s="238"/>
      <c r="B943" s="238"/>
      <c r="C943" s="243"/>
      <c r="D943" s="243"/>
      <c r="E943" s="243"/>
      <c r="F943" s="243"/>
      <c r="G943" s="243"/>
      <c r="H943" s="1150"/>
      <c r="I943" s="1151"/>
      <c r="J943" s="1151"/>
      <c r="K943" s="1151"/>
      <c r="L943" s="1151"/>
      <c r="M943" s="1151"/>
      <c r="N943" s="1151"/>
      <c r="O943" s="1151"/>
      <c r="P943" s="1151"/>
      <c r="Q943" s="1151"/>
      <c r="R943" s="1151"/>
      <c r="S943" s="1151"/>
      <c r="T943" s="1151"/>
      <c r="U943" s="1151"/>
      <c r="V943" s="1151"/>
      <c r="W943" s="1151"/>
      <c r="X943" s="1151"/>
      <c r="Y943" s="1151"/>
      <c r="Z943" s="1151"/>
      <c r="AA943" s="1151"/>
      <c r="AB943" s="1151"/>
      <c r="AC943" s="1151"/>
      <c r="AD943" s="1151"/>
      <c r="AE943" s="1151"/>
      <c r="AF943" s="1151"/>
      <c r="AG943" s="1152"/>
      <c r="AH943" s="1193"/>
      <c r="AI943" s="1194"/>
      <c r="AJ943" s="1194"/>
      <c r="AK943" s="1194"/>
      <c r="AL943" s="1194"/>
      <c r="AM943" s="1194"/>
      <c r="AN943" s="1194"/>
      <c r="AO943" s="1194"/>
      <c r="AP943" s="1194"/>
      <c r="AQ943" s="1194"/>
      <c r="AR943" s="1194"/>
      <c r="AS943" s="1194"/>
      <c r="AT943" s="1194"/>
      <c r="AU943" s="1194"/>
      <c r="AV943" s="1194"/>
      <c r="AW943" s="1194"/>
      <c r="AX943" s="1194"/>
      <c r="AY943" s="1194"/>
      <c r="AZ943" s="1194"/>
      <c r="BA943" s="1194"/>
      <c r="BB943" s="1194"/>
      <c r="BC943" s="1195"/>
      <c r="BD943" s="87"/>
    </row>
    <row r="944" spans="1:64" customHeight="1" ht="12.75">
      <c r="A944" s="238"/>
      <c r="B944" s="238"/>
      <c r="C944" s="243"/>
      <c r="D944" s="243"/>
      <c r="E944" s="243"/>
      <c r="F944" s="243"/>
      <c r="G944" s="243"/>
      <c r="H944" s="1150"/>
      <c r="I944" s="1151"/>
      <c r="J944" s="1151"/>
      <c r="K944" s="1151"/>
      <c r="L944" s="1151"/>
      <c r="M944" s="1151"/>
      <c r="N944" s="1151"/>
      <c r="O944" s="1151"/>
      <c r="P944" s="1151"/>
      <c r="Q944" s="1151"/>
      <c r="R944" s="1151"/>
      <c r="S944" s="1151"/>
      <c r="T944" s="1151"/>
      <c r="U944" s="1151"/>
      <c r="V944" s="1151"/>
      <c r="W944" s="1151"/>
      <c r="X944" s="1151"/>
      <c r="Y944" s="1151"/>
      <c r="Z944" s="1151"/>
      <c r="AA944" s="1151"/>
      <c r="AB944" s="1151"/>
      <c r="AC944" s="1151"/>
      <c r="AD944" s="1151"/>
      <c r="AE944" s="1151"/>
      <c r="AF944" s="1151"/>
      <c r="AG944" s="1152"/>
      <c r="AH944" s="1193"/>
      <c r="AI944" s="1194"/>
      <c r="AJ944" s="1194"/>
      <c r="AK944" s="1194"/>
      <c r="AL944" s="1194"/>
      <c r="AM944" s="1194"/>
      <c r="AN944" s="1194"/>
      <c r="AO944" s="1194"/>
      <c r="AP944" s="1194"/>
      <c r="AQ944" s="1194"/>
      <c r="AR944" s="1194"/>
      <c r="AS944" s="1194"/>
      <c r="AT944" s="1194"/>
      <c r="AU944" s="1194"/>
      <c r="AV944" s="1194"/>
      <c r="AW944" s="1194"/>
      <c r="AX944" s="1194"/>
      <c r="AY944" s="1194"/>
      <c r="AZ944" s="1194"/>
      <c r="BA944" s="1194"/>
      <c r="BB944" s="1194"/>
      <c r="BC944" s="1195"/>
      <c r="BD944" s="87"/>
    </row>
    <row r="945" spans="1:64" customHeight="1" ht="12.75">
      <c r="A945" s="238"/>
      <c r="B945" s="238"/>
      <c r="C945" s="243"/>
      <c r="D945" s="243"/>
      <c r="E945" s="243"/>
      <c r="F945" s="243"/>
      <c r="G945" s="243"/>
      <c r="H945" s="1150"/>
      <c r="I945" s="1151"/>
      <c r="J945" s="1151"/>
      <c r="K945" s="1151"/>
      <c r="L945" s="1151"/>
      <c r="M945" s="1151"/>
      <c r="N945" s="1151"/>
      <c r="O945" s="1151"/>
      <c r="P945" s="1151"/>
      <c r="Q945" s="1151"/>
      <c r="R945" s="1151"/>
      <c r="S945" s="1151"/>
      <c r="T945" s="1151"/>
      <c r="U945" s="1151"/>
      <c r="V945" s="1151"/>
      <c r="W945" s="1151"/>
      <c r="X945" s="1151"/>
      <c r="Y945" s="1151"/>
      <c r="Z945" s="1151"/>
      <c r="AA945" s="1151"/>
      <c r="AB945" s="1151"/>
      <c r="AC945" s="1151"/>
      <c r="AD945" s="1151"/>
      <c r="AE945" s="1151"/>
      <c r="AF945" s="1151"/>
      <c r="AG945" s="1152"/>
      <c r="AH945" s="1193"/>
      <c r="AI945" s="1194"/>
      <c r="AJ945" s="1194"/>
      <c r="AK945" s="1194"/>
      <c r="AL945" s="1194"/>
      <c r="AM945" s="1194"/>
      <c r="AN945" s="1194"/>
      <c r="AO945" s="1194"/>
      <c r="AP945" s="1194"/>
      <c r="AQ945" s="1194"/>
      <c r="AR945" s="1194"/>
      <c r="AS945" s="1194"/>
      <c r="AT945" s="1194"/>
      <c r="AU945" s="1194"/>
      <c r="AV945" s="1194"/>
      <c r="AW945" s="1194"/>
      <c r="AX945" s="1194"/>
      <c r="AY945" s="1194"/>
      <c r="AZ945" s="1194"/>
      <c r="BA945" s="1194"/>
      <c r="BB945" s="1194"/>
      <c r="BC945" s="1195"/>
      <c r="BD945" s="87"/>
    </row>
    <row r="946" spans="1:64" customHeight="1" ht="12.75">
      <c r="A946" s="238"/>
      <c r="B946" s="238"/>
      <c r="C946" s="243"/>
      <c r="D946" s="243"/>
      <c r="E946" s="243"/>
      <c r="F946" s="243"/>
      <c r="G946" s="243"/>
      <c r="H946" s="1150"/>
      <c r="I946" s="1151"/>
      <c r="J946" s="1151"/>
      <c r="K946" s="1151"/>
      <c r="L946" s="1151"/>
      <c r="M946" s="1151"/>
      <c r="N946" s="1151"/>
      <c r="O946" s="1151"/>
      <c r="P946" s="1151"/>
      <c r="Q946" s="1151"/>
      <c r="R946" s="1151"/>
      <c r="S946" s="1151"/>
      <c r="T946" s="1151"/>
      <c r="U946" s="1151"/>
      <c r="V946" s="1151"/>
      <c r="W946" s="1151"/>
      <c r="X946" s="1151"/>
      <c r="Y946" s="1151"/>
      <c r="Z946" s="1151"/>
      <c r="AA946" s="1151"/>
      <c r="AB946" s="1151"/>
      <c r="AC946" s="1151"/>
      <c r="AD946" s="1151"/>
      <c r="AE946" s="1151"/>
      <c r="AF946" s="1151"/>
      <c r="AG946" s="1152"/>
      <c r="AH946" s="1193"/>
      <c r="AI946" s="1194"/>
      <c r="AJ946" s="1194"/>
      <c r="AK946" s="1194"/>
      <c r="AL946" s="1194"/>
      <c r="AM946" s="1194"/>
      <c r="AN946" s="1194"/>
      <c r="AO946" s="1194"/>
      <c r="AP946" s="1194"/>
      <c r="AQ946" s="1194"/>
      <c r="AR946" s="1194"/>
      <c r="AS946" s="1194"/>
      <c r="AT946" s="1194"/>
      <c r="AU946" s="1194"/>
      <c r="AV946" s="1194"/>
      <c r="AW946" s="1194"/>
      <c r="AX946" s="1194"/>
      <c r="AY946" s="1194"/>
      <c r="AZ946" s="1194"/>
      <c r="BA946" s="1194"/>
      <c r="BB946" s="1194"/>
      <c r="BC946" s="1195"/>
      <c r="BD946" s="87"/>
    </row>
    <row r="947" spans="1:64" customHeight="1" ht="13.5">
      <c r="A947" s="238"/>
      <c r="B947" s="238"/>
      <c r="C947" s="243"/>
      <c r="D947" s="243"/>
      <c r="E947" s="243"/>
      <c r="F947" s="243"/>
      <c r="G947" s="243"/>
      <c r="H947" s="1153"/>
      <c r="I947" s="1154"/>
      <c r="J947" s="1154"/>
      <c r="K947" s="1154"/>
      <c r="L947" s="1154"/>
      <c r="M947" s="1154"/>
      <c r="N947" s="1154"/>
      <c r="O947" s="1154"/>
      <c r="P947" s="1154"/>
      <c r="Q947" s="1154"/>
      <c r="R947" s="1154"/>
      <c r="S947" s="1154"/>
      <c r="T947" s="1154"/>
      <c r="U947" s="1154"/>
      <c r="V947" s="1154"/>
      <c r="W947" s="1154"/>
      <c r="X947" s="1154"/>
      <c r="Y947" s="1154"/>
      <c r="Z947" s="1154"/>
      <c r="AA947" s="1154"/>
      <c r="AB947" s="1154"/>
      <c r="AC947" s="1154"/>
      <c r="AD947" s="1154"/>
      <c r="AE947" s="1154"/>
      <c r="AF947" s="1154"/>
      <c r="AG947" s="1155"/>
      <c r="AH947" s="1196"/>
      <c r="AI947" s="1197"/>
      <c r="AJ947" s="1197"/>
      <c r="AK947" s="1197"/>
      <c r="AL947" s="1197"/>
      <c r="AM947" s="1197"/>
      <c r="AN947" s="1197"/>
      <c r="AO947" s="1197"/>
      <c r="AP947" s="1197"/>
      <c r="AQ947" s="1197"/>
      <c r="AR947" s="1197"/>
      <c r="AS947" s="1197"/>
      <c r="AT947" s="1197"/>
      <c r="AU947" s="1197"/>
      <c r="AV947" s="1197"/>
      <c r="AW947" s="1197"/>
      <c r="AX947" s="1197"/>
      <c r="AY947" s="1197"/>
      <c r="AZ947" s="1197"/>
      <c r="BA947" s="1197"/>
      <c r="BB947" s="1197"/>
      <c r="BC947" s="1198"/>
      <c r="BD947" s="87"/>
    </row>
    <row r="948" spans="1:64" customHeight="1" ht="13.5">
      <c r="A948" s="238">
        <f>IF(B948&lt;$C$584,B948,IF(B948=$C$584,B948,0))</f>
        <v>0</v>
      </c>
      <c r="B948" s="238">
        <v>43</v>
      </c>
      <c r="C948" s="243"/>
      <c r="D948" s="243"/>
      <c r="E948" s="243"/>
      <c r="F948" s="243"/>
      <c r="G948" s="243"/>
      <c r="H948" s="1158">
        <f>A948</f>
        <v>0</v>
      </c>
      <c r="I948" s="1160"/>
      <c r="J948" s="1120" t="s">
        <v>2</v>
      </c>
      <c r="K948" s="1121"/>
      <c r="L948" s="1121"/>
      <c r="M948" s="1122"/>
      <c r="N948" s="1144" t="str">
        <f>LOOKUP(H948,$C$1:$C$583,$J$1:$J$612)</f>
        <v>0</v>
      </c>
      <c r="O948" s="1145"/>
      <c r="P948" s="1145"/>
      <c r="Q948" s="1145"/>
      <c r="R948" s="1145"/>
      <c r="S948" s="1145"/>
      <c r="T948" s="1145"/>
      <c r="U948" s="1145"/>
      <c r="V948" s="1145"/>
      <c r="W948" s="1145"/>
      <c r="X948" s="1145"/>
      <c r="Y948" s="1145"/>
      <c r="Z948" s="1145"/>
      <c r="AA948" s="1145"/>
      <c r="AB948" s="1145"/>
      <c r="AC948" s="1145"/>
      <c r="AD948" s="1145"/>
      <c r="AE948" s="1145"/>
      <c r="AF948" s="1145"/>
      <c r="AG948" s="1146"/>
      <c r="AH948" s="1199" t="s">
        <v>86</v>
      </c>
      <c r="AI948" s="1200"/>
      <c r="AJ948" s="1200"/>
      <c r="AK948" s="1200"/>
      <c r="AL948" s="1200"/>
      <c r="AM948" s="1200"/>
      <c r="AN948" s="1201"/>
      <c r="AO948" s="1222" t="s">
        <v>21</v>
      </c>
      <c r="AP948" s="1223"/>
      <c r="AQ948" s="1223"/>
      <c r="AR948" s="1223"/>
      <c r="AS948" s="1223"/>
      <c r="AT948" s="1223"/>
      <c r="AU948" s="1223"/>
      <c r="AV948" s="1223"/>
      <c r="AW948" s="1223"/>
      <c r="AX948" s="1224"/>
      <c r="AY948" s="1205" t="s">
        <v>88</v>
      </c>
      <c r="AZ948" s="1206"/>
      <c r="BA948" s="1206"/>
      <c r="BB948" s="1206"/>
      <c r="BC948" s="1207"/>
      <c r="BD948" s="87"/>
    </row>
    <row r="949" spans="1:64" customHeight="1" ht="13.5">
      <c r="A949" s="238"/>
      <c r="B949" s="238"/>
      <c r="C949" s="243"/>
      <c r="D949" s="243"/>
      <c r="E949" s="243"/>
      <c r="F949" s="243"/>
      <c r="G949" s="243"/>
      <c r="H949" s="1158" t="s">
        <v>3</v>
      </c>
      <c r="I949" s="1159"/>
      <c r="J949" s="1159"/>
      <c r="K949" s="1160"/>
      <c r="L949" s="1120" t="str">
        <f>LOOKUP(H948,$C$2:$C$583,$I$2:$I$583)</f>
        <v>0</v>
      </c>
      <c r="M949" s="1121"/>
      <c r="N949" s="1121"/>
      <c r="O949" s="1121"/>
      <c r="P949" s="1121"/>
      <c r="Q949" s="1121"/>
      <c r="R949" s="1121"/>
      <c r="S949" s="1121"/>
      <c r="T949" s="1121"/>
      <c r="U949" s="1122"/>
      <c r="V949" s="1158" t="s">
        <v>89</v>
      </c>
      <c r="W949" s="1159"/>
      <c r="X949" s="1159"/>
      <c r="Y949" s="1160"/>
      <c r="Z949" s="1120" t="str">
        <f>LOOKUP(H948,$C$2:$C$583,$F$2:$F$583)</f>
        <v>0</v>
      </c>
      <c r="AA949" s="1122"/>
      <c r="AB949" s="1158" t="s">
        <v>90</v>
      </c>
      <c r="AC949" s="1159"/>
      <c r="AD949" s="1159"/>
      <c r="AE949" s="1160"/>
      <c r="AF949" s="1120" t="str">
        <f>LOOKUP(H948,$C$2:$C$583,$G$2:$G$583)</f>
        <v>0</v>
      </c>
      <c r="AG949" s="1122"/>
      <c r="AH949" s="1202"/>
      <c r="AI949" s="1203"/>
      <c r="AJ949" s="1203"/>
      <c r="AK949" s="1203"/>
      <c r="AL949" s="1203"/>
      <c r="AM949" s="1203"/>
      <c r="AN949" s="1204"/>
      <c r="AO949" s="1225"/>
      <c r="AP949" s="1226"/>
      <c r="AQ949" s="1226"/>
      <c r="AR949" s="1226"/>
      <c r="AS949" s="1226"/>
      <c r="AT949" s="1226"/>
      <c r="AU949" s="1226"/>
      <c r="AV949" s="1226"/>
      <c r="AW949" s="1226"/>
      <c r="AX949" s="1227"/>
      <c r="AY949" s="1208"/>
      <c r="AZ949" s="1209"/>
      <c r="BA949" s="1209"/>
      <c r="BB949" s="1209"/>
      <c r="BC949" s="1210"/>
      <c r="BD949" s="87"/>
    </row>
    <row r="950" spans="1:64" customHeight="1" ht="12.75">
      <c r="A950" s="238"/>
      <c r="B950" s="238"/>
      <c r="C950" s="243"/>
      <c r="D950" s="243"/>
      <c r="E950" s="243"/>
      <c r="F950" s="243"/>
      <c r="G950" s="243"/>
      <c r="H950" s="1147" t="str">
        <f>LOOKUP(H948,$C$2:$C$583,$K$2:$K$583)</f>
        <v>0</v>
      </c>
      <c r="I950" s="1148"/>
      <c r="J950" s="1148"/>
      <c r="K950" s="1148"/>
      <c r="L950" s="1148"/>
      <c r="M950" s="1148"/>
      <c r="N950" s="1148"/>
      <c r="O950" s="1148"/>
      <c r="P950" s="1148"/>
      <c r="Q950" s="1148"/>
      <c r="R950" s="1148"/>
      <c r="S950" s="1148"/>
      <c r="T950" s="1148"/>
      <c r="U950" s="1148"/>
      <c r="V950" s="1148"/>
      <c r="W950" s="1148"/>
      <c r="X950" s="1148"/>
      <c r="Y950" s="1148"/>
      <c r="Z950" s="1148"/>
      <c r="AA950" s="1148"/>
      <c r="AB950" s="1148"/>
      <c r="AC950" s="1148"/>
      <c r="AD950" s="1148"/>
      <c r="AE950" s="1148"/>
      <c r="AF950" s="1148"/>
      <c r="AG950" s="1149"/>
      <c r="AH950" s="1190"/>
      <c r="AI950" s="1191"/>
      <c r="AJ950" s="1191"/>
      <c r="AK950" s="1191"/>
      <c r="AL950" s="1191"/>
      <c r="AM950" s="1191"/>
      <c r="AN950" s="1191"/>
      <c r="AO950" s="1191"/>
      <c r="AP950" s="1191"/>
      <c r="AQ950" s="1191"/>
      <c r="AR950" s="1191"/>
      <c r="AS950" s="1191"/>
      <c r="AT950" s="1191"/>
      <c r="AU950" s="1191"/>
      <c r="AV950" s="1191"/>
      <c r="AW950" s="1191"/>
      <c r="AX950" s="1191"/>
      <c r="AY950" s="1191"/>
      <c r="AZ950" s="1191"/>
      <c r="BA950" s="1191"/>
      <c r="BB950" s="1191"/>
      <c r="BC950" s="1192"/>
      <c r="BD950" s="87"/>
    </row>
    <row r="951" spans="1:64" customHeight="1" ht="12.75">
      <c r="A951" s="238"/>
      <c r="B951" s="238"/>
      <c r="C951" s="243"/>
      <c r="D951" s="243"/>
      <c r="E951" s="243"/>
      <c r="F951" s="243"/>
      <c r="G951" s="243"/>
      <c r="H951" s="1150"/>
      <c r="I951" s="1151"/>
      <c r="J951" s="1151"/>
      <c r="K951" s="1151"/>
      <c r="L951" s="1151"/>
      <c r="M951" s="1151"/>
      <c r="N951" s="1151"/>
      <c r="O951" s="1151"/>
      <c r="P951" s="1151"/>
      <c r="Q951" s="1151"/>
      <c r="R951" s="1151"/>
      <c r="S951" s="1151"/>
      <c r="T951" s="1151"/>
      <c r="U951" s="1151"/>
      <c r="V951" s="1151"/>
      <c r="W951" s="1151"/>
      <c r="X951" s="1151"/>
      <c r="Y951" s="1151"/>
      <c r="Z951" s="1151"/>
      <c r="AA951" s="1151"/>
      <c r="AB951" s="1151"/>
      <c r="AC951" s="1151"/>
      <c r="AD951" s="1151"/>
      <c r="AE951" s="1151"/>
      <c r="AF951" s="1151"/>
      <c r="AG951" s="1152"/>
      <c r="AH951" s="1193"/>
      <c r="AI951" s="1194"/>
      <c r="AJ951" s="1194"/>
      <c r="AK951" s="1194"/>
      <c r="AL951" s="1194"/>
      <c r="AM951" s="1194"/>
      <c r="AN951" s="1194"/>
      <c r="AO951" s="1194"/>
      <c r="AP951" s="1194"/>
      <c r="AQ951" s="1194"/>
      <c r="AR951" s="1194"/>
      <c r="AS951" s="1194"/>
      <c r="AT951" s="1194"/>
      <c r="AU951" s="1194"/>
      <c r="AV951" s="1194"/>
      <c r="AW951" s="1194"/>
      <c r="AX951" s="1194"/>
      <c r="AY951" s="1194"/>
      <c r="AZ951" s="1194"/>
      <c r="BA951" s="1194"/>
      <c r="BB951" s="1194"/>
      <c r="BC951" s="1195"/>
      <c r="BD951" s="87"/>
    </row>
    <row r="952" spans="1:64" customHeight="1" ht="12.75">
      <c r="A952" s="238"/>
      <c r="B952" s="238"/>
      <c r="C952" s="243"/>
      <c r="D952" s="243"/>
      <c r="E952" s="243"/>
      <c r="F952" s="243"/>
      <c r="G952" s="243"/>
      <c r="H952" s="1150"/>
      <c r="I952" s="1151"/>
      <c r="J952" s="1151"/>
      <c r="K952" s="1151"/>
      <c r="L952" s="1151"/>
      <c r="M952" s="1151"/>
      <c r="N952" s="1151"/>
      <c r="O952" s="1151"/>
      <c r="P952" s="1151"/>
      <c r="Q952" s="1151"/>
      <c r="R952" s="1151"/>
      <c r="S952" s="1151"/>
      <c r="T952" s="1151"/>
      <c r="U952" s="1151"/>
      <c r="V952" s="1151"/>
      <c r="W952" s="1151"/>
      <c r="X952" s="1151"/>
      <c r="Y952" s="1151"/>
      <c r="Z952" s="1151"/>
      <c r="AA952" s="1151"/>
      <c r="AB952" s="1151"/>
      <c r="AC952" s="1151"/>
      <c r="AD952" s="1151"/>
      <c r="AE952" s="1151"/>
      <c r="AF952" s="1151"/>
      <c r="AG952" s="1152"/>
      <c r="AH952" s="1193"/>
      <c r="AI952" s="1194"/>
      <c r="AJ952" s="1194"/>
      <c r="AK952" s="1194"/>
      <c r="AL952" s="1194"/>
      <c r="AM952" s="1194"/>
      <c r="AN952" s="1194"/>
      <c r="AO952" s="1194"/>
      <c r="AP952" s="1194"/>
      <c r="AQ952" s="1194"/>
      <c r="AR952" s="1194"/>
      <c r="AS952" s="1194"/>
      <c r="AT952" s="1194"/>
      <c r="AU952" s="1194"/>
      <c r="AV952" s="1194"/>
      <c r="AW952" s="1194"/>
      <c r="AX952" s="1194"/>
      <c r="AY952" s="1194"/>
      <c r="AZ952" s="1194"/>
      <c r="BA952" s="1194"/>
      <c r="BB952" s="1194"/>
      <c r="BC952" s="1195"/>
      <c r="BD952" s="87"/>
    </row>
    <row r="953" spans="1:64" customHeight="1" ht="12.75">
      <c r="A953" s="238"/>
      <c r="B953" s="238"/>
      <c r="C953" s="243"/>
      <c r="D953" s="243"/>
      <c r="E953" s="243"/>
      <c r="F953" s="243"/>
      <c r="G953" s="243"/>
      <c r="H953" s="1150"/>
      <c r="I953" s="1151"/>
      <c r="J953" s="1151"/>
      <c r="K953" s="1151"/>
      <c r="L953" s="1151"/>
      <c r="M953" s="1151"/>
      <c r="N953" s="1151"/>
      <c r="O953" s="1151"/>
      <c r="P953" s="1151"/>
      <c r="Q953" s="1151"/>
      <c r="R953" s="1151"/>
      <c r="S953" s="1151"/>
      <c r="T953" s="1151"/>
      <c r="U953" s="1151"/>
      <c r="V953" s="1151"/>
      <c r="W953" s="1151"/>
      <c r="X953" s="1151"/>
      <c r="Y953" s="1151"/>
      <c r="Z953" s="1151"/>
      <c r="AA953" s="1151"/>
      <c r="AB953" s="1151"/>
      <c r="AC953" s="1151"/>
      <c r="AD953" s="1151"/>
      <c r="AE953" s="1151"/>
      <c r="AF953" s="1151"/>
      <c r="AG953" s="1152"/>
      <c r="AH953" s="1193"/>
      <c r="AI953" s="1194"/>
      <c r="AJ953" s="1194"/>
      <c r="AK953" s="1194"/>
      <c r="AL953" s="1194"/>
      <c r="AM953" s="1194"/>
      <c r="AN953" s="1194"/>
      <c r="AO953" s="1194"/>
      <c r="AP953" s="1194"/>
      <c r="AQ953" s="1194"/>
      <c r="AR953" s="1194"/>
      <c r="AS953" s="1194"/>
      <c r="AT953" s="1194"/>
      <c r="AU953" s="1194"/>
      <c r="AV953" s="1194"/>
      <c r="AW953" s="1194"/>
      <c r="AX953" s="1194"/>
      <c r="AY953" s="1194"/>
      <c r="AZ953" s="1194"/>
      <c r="BA953" s="1194"/>
      <c r="BB953" s="1194"/>
      <c r="BC953" s="1195"/>
      <c r="BD953" s="87"/>
    </row>
    <row r="954" spans="1:64" customHeight="1" ht="12.75">
      <c r="A954" s="238"/>
      <c r="B954" s="238"/>
      <c r="C954" s="243"/>
      <c r="D954" s="243"/>
      <c r="E954" s="243"/>
      <c r="F954" s="243"/>
      <c r="G954" s="243"/>
      <c r="H954" s="1150"/>
      <c r="I954" s="1151"/>
      <c r="J954" s="1151"/>
      <c r="K954" s="1151"/>
      <c r="L954" s="1151"/>
      <c r="M954" s="1151"/>
      <c r="N954" s="1151"/>
      <c r="O954" s="1151"/>
      <c r="P954" s="1151"/>
      <c r="Q954" s="1151"/>
      <c r="R954" s="1151"/>
      <c r="S954" s="1151"/>
      <c r="T954" s="1151"/>
      <c r="U954" s="1151"/>
      <c r="V954" s="1151"/>
      <c r="W954" s="1151"/>
      <c r="X954" s="1151"/>
      <c r="Y954" s="1151"/>
      <c r="Z954" s="1151"/>
      <c r="AA954" s="1151"/>
      <c r="AB954" s="1151"/>
      <c r="AC954" s="1151"/>
      <c r="AD954" s="1151"/>
      <c r="AE954" s="1151"/>
      <c r="AF954" s="1151"/>
      <c r="AG954" s="1152"/>
      <c r="AH954" s="1193"/>
      <c r="AI954" s="1194"/>
      <c r="AJ954" s="1194"/>
      <c r="AK954" s="1194"/>
      <c r="AL954" s="1194"/>
      <c r="AM954" s="1194"/>
      <c r="AN954" s="1194"/>
      <c r="AO954" s="1194"/>
      <c r="AP954" s="1194"/>
      <c r="AQ954" s="1194"/>
      <c r="AR954" s="1194"/>
      <c r="AS954" s="1194"/>
      <c r="AT954" s="1194"/>
      <c r="AU954" s="1194"/>
      <c r="AV954" s="1194"/>
      <c r="AW954" s="1194"/>
      <c r="AX954" s="1194"/>
      <c r="AY954" s="1194"/>
      <c r="AZ954" s="1194"/>
      <c r="BA954" s="1194"/>
      <c r="BB954" s="1194"/>
      <c r="BC954" s="1195"/>
      <c r="BD954" s="87"/>
    </row>
    <row r="955" spans="1:64" customHeight="1" ht="13.5">
      <c r="A955" s="238"/>
      <c r="B955" s="238"/>
      <c r="C955" s="243"/>
      <c r="D955" s="243"/>
      <c r="E955" s="243"/>
      <c r="F955" s="243"/>
      <c r="G955" s="243"/>
      <c r="H955" s="1153"/>
      <c r="I955" s="1154"/>
      <c r="J955" s="1154"/>
      <c r="K955" s="1154"/>
      <c r="L955" s="1154"/>
      <c r="M955" s="1154"/>
      <c r="N955" s="1154"/>
      <c r="O955" s="1154"/>
      <c r="P955" s="1154"/>
      <c r="Q955" s="1154"/>
      <c r="R955" s="1154"/>
      <c r="S955" s="1154"/>
      <c r="T955" s="1154"/>
      <c r="U955" s="1154"/>
      <c r="V955" s="1154"/>
      <c r="W955" s="1154"/>
      <c r="X955" s="1154"/>
      <c r="Y955" s="1154"/>
      <c r="Z955" s="1154"/>
      <c r="AA955" s="1154"/>
      <c r="AB955" s="1154"/>
      <c r="AC955" s="1154"/>
      <c r="AD955" s="1154"/>
      <c r="AE955" s="1154"/>
      <c r="AF955" s="1154"/>
      <c r="AG955" s="1155"/>
      <c r="AH955" s="1196"/>
      <c r="AI955" s="1197"/>
      <c r="AJ955" s="1197"/>
      <c r="AK955" s="1197"/>
      <c r="AL955" s="1197"/>
      <c r="AM955" s="1197"/>
      <c r="AN955" s="1197"/>
      <c r="AO955" s="1197"/>
      <c r="AP955" s="1197"/>
      <c r="AQ955" s="1197"/>
      <c r="AR955" s="1197"/>
      <c r="AS955" s="1197"/>
      <c r="AT955" s="1197"/>
      <c r="AU955" s="1197"/>
      <c r="AV955" s="1197"/>
      <c r="AW955" s="1197"/>
      <c r="AX955" s="1197"/>
      <c r="AY955" s="1197"/>
      <c r="AZ955" s="1197"/>
      <c r="BA955" s="1197"/>
      <c r="BB955" s="1197"/>
      <c r="BC955" s="1198"/>
      <c r="BD955" s="87"/>
    </row>
    <row r="956" spans="1:64" customHeight="1" ht="13.5">
      <c r="A956" s="238">
        <f>IF(B956&lt;$C$584,B956,IF(B956=$C$584,B956,0))</f>
        <v>0</v>
      </c>
      <c r="B956" s="238">
        <v>44</v>
      </c>
      <c r="C956" s="243"/>
      <c r="D956" s="243"/>
      <c r="E956" s="243"/>
      <c r="F956" s="243"/>
      <c r="G956" s="243"/>
      <c r="H956" s="1158">
        <f>A956</f>
        <v>0</v>
      </c>
      <c r="I956" s="1160"/>
      <c r="J956" s="1120" t="s">
        <v>2</v>
      </c>
      <c r="K956" s="1121"/>
      <c r="L956" s="1121"/>
      <c r="M956" s="1122"/>
      <c r="N956" s="1144" t="str">
        <f>LOOKUP(H956,$C$1:$C$583,$J$1:$J$612)</f>
        <v>0</v>
      </c>
      <c r="O956" s="1145"/>
      <c r="P956" s="1145"/>
      <c r="Q956" s="1145"/>
      <c r="R956" s="1145"/>
      <c r="S956" s="1145"/>
      <c r="T956" s="1145"/>
      <c r="U956" s="1145"/>
      <c r="V956" s="1145"/>
      <c r="W956" s="1145"/>
      <c r="X956" s="1145"/>
      <c r="Y956" s="1145"/>
      <c r="Z956" s="1145"/>
      <c r="AA956" s="1145"/>
      <c r="AB956" s="1145"/>
      <c r="AC956" s="1145"/>
      <c r="AD956" s="1145"/>
      <c r="AE956" s="1145"/>
      <c r="AF956" s="1145"/>
      <c r="AG956" s="1146"/>
      <c r="AH956" s="1199" t="s">
        <v>86</v>
      </c>
      <c r="AI956" s="1200"/>
      <c r="AJ956" s="1200"/>
      <c r="AK956" s="1200"/>
      <c r="AL956" s="1200"/>
      <c r="AM956" s="1200"/>
      <c r="AN956" s="1201"/>
      <c r="AO956" s="1222" t="s">
        <v>21</v>
      </c>
      <c r="AP956" s="1223"/>
      <c r="AQ956" s="1223"/>
      <c r="AR956" s="1223"/>
      <c r="AS956" s="1223"/>
      <c r="AT956" s="1223"/>
      <c r="AU956" s="1223"/>
      <c r="AV956" s="1223"/>
      <c r="AW956" s="1223"/>
      <c r="AX956" s="1224"/>
      <c r="AY956" s="1205" t="s">
        <v>88</v>
      </c>
      <c r="AZ956" s="1206"/>
      <c r="BA956" s="1206"/>
      <c r="BB956" s="1206"/>
      <c r="BC956" s="1207"/>
      <c r="BD956" s="87"/>
    </row>
    <row r="957" spans="1:64" customHeight="1" ht="13.5">
      <c r="A957" s="238"/>
      <c r="B957" s="238"/>
      <c r="C957" s="243"/>
      <c r="D957" s="243"/>
      <c r="E957" s="243"/>
      <c r="F957" s="243"/>
      <c r="G957" s="243"/>
      <c r="H957" s="1158" t="s">
        <v>3</v>
      </c>
      <c r="I957" s="1159"/>
      <c r="J957" s="1159"/>
      <c r="K957" s="1160"/>
      <c r="L957" s="1120" t="str">
        <f>LOOKUP(H956,$C$2:$C$583,$I$2:$I$583)</f>
        <v>0</v>
      </c>
      <c r="M957" s="1121"/>
      <c r="N957" s="1121"/>
      <c r="O957" s="1121"/>
      <c r="P957" s="1121"/>
      <c r="Q957" s="1121"/>
      <c r="R957" s="1121"/>
      <c r="S957" s="1121"/>
      <c r="T957" s="1121"/>
      <c r="U957" s="1122"/>
      <c r="V957" s="1158" t="s">
        <v>89</v>
      </c>
      <c r="W957" s="1159"/>
      <c r="X957" s="1159"/>
      <c r="Y957" s="1160"/>
      <c r="Z957" s="1120" t="str">
        <f>LOOKUP(H956,$C$2:$C$583,$F$2:$F$583)</f>
        <v>0</v>
      </c>
      <c r="AA957" s="1122"/>
      <c r="AB957" s="1158" t="s">
        <v>90</v>
      </c>
      <c r="AC957" s="1159"/>
      <c r="AD957" s="1159"/>
      <c r="AE957" s="1160"/>
      <c r="AF957" s="1120" t="str">
        <f>LOOKUP(H956,$C$2:$C$583,$G$2:$G$583)</f>
        <v>0</v>
      </c>
      <c r="AG957" s="1122"/>
      <c r="AH957" s="1202"/>
      <c r="AI957" s="1203"/>
      <c r="AJ957" s="1203"/>
      <c r="AK957" s="1203"/>
      <c r="AL957" s="1203"/>
      <c r="AM957" s="1203"/>
      <c r="AN957" s="1204"/>
      <c r="AO957" s="1225"/>
      <c r="AP957" s="1226"/>
      <c r="AQ957" s="1226"/>
      <c r="AR957" s="1226"/>
      <c r="AS957" s="1226"/>
      <c r="AT957" s="1226"/>
      <c r="AU957" s="1226"/>
      <c r="AV957" s="1226"/>
      <c r="AW957" s="1226"/>
      <c r="AX957" s="1227"/>
      <c r="AY957" s="1208"/>
      <c r="AZ957" s="1209"/>
      <c r="BA957" s="1209"/>
      <c r="BB957" s="1209"/>
      <c r="BC957" s="1210"/>
      <c r="BD957" s="87"/>
    </row>
    <row r="958" spans="1:64" customHeight="1" ht="12.75">
      <c r="A958" s="238"/>
      <c r="B958" s="238"/>
      <c r="C958" s="243"/>
      <c r="D958" s="243"/>
      <c r="E958" s="243"/>
      <c r="F958" s="243"/>
      <c r="G958" s="243"/>
      <c r="H958" s="1147" t="str">
        <f>LOOKUP(H956,$C$2:$C$583,$K$2:$K$583)</f>
        <v>0</v>
      </c>
      <c r="I958" s="1148"/>
      <c r="J958" s="1148"/>
      <c r="K958" s="1148"/>
      <c r="L958" s="1148"/>
      <c r="M958" s="1148"/>
      <c r="N958" s="1148"/>
      <c r="O958" s="1148"/>
      <c r="P958" s="1148"/>
      <c r="Q958" s="1148"/>
      <c r="R958" s="1148"/>
      <c r="S958" s="1148"/>
      <c r="T958" s="1148"/>
      <c r="U958" s="1148"/>
      <c r="V958" s="1148"/>
      <c r="W958" s="1148"/>
      <c r="X958" s="1148"/>
      <c r="Y958" s="1148"/>
      <c r="Z958" s="1148"/>
      <c r="AA958" s="1148"/>
      <c r="AB958" s="1148"/>
      <c r="AC958" s="1148"/>
      <c r="AD958" s="1148"/>
      <c r="AE958" s="1148"/>
      <c r="AF958" s="1148"/>
      <c r="AG958" s="1149"/>
      <c r="AH958" s="1190"/>
      <c r="AI958" s="1191"/>
      <c r="AJ958" s="1191"/>
      <c r="AK958" s="1191"/>
      <c r="AL958" s="1191"/>
      <c r="AM958" s="1191"/>
      <c r="AN958" s="1191"/>
      <c r="AO958" s="1191"/>
      <c r="AP958" s="1191"/>
      <c r="AQ958" s="1191"/>
      <c r="AR958" s="1191"/>
      <c r="AS958" s="1191"/>
      <c r="AT958" s="1191"/>
      <c r="AU958" s="1191"/>
      <c r="AV958" s="1191"/>
      <c r="AW958" s="1191"/>
      <c r="AX958" s="1191"/>
      <c r="AY958" s="1191"/>
      <c r="AZ958" s="1191"/>
      <c r="BA958" s="1191"/>
      <c r="BB958" s="1191"/>
      <c r="BC958" s="1192"/>
      <c r="BD958" s="87"/>
    </row>
    <row r="959" spans="1:64" customHeight="1" ht="12.75">
      <c r="A959" s="238"/>
      <c r="B959" s="238"/>
      <c r="C959" s="243"/>
      <c r="D959" s="243"/>
      <c r="E959" s="243"/>
      <c r="F959" s="243"/>
      <c r="G959" s="243"/>
      <c r="H959" s="1150"/>
      <c r="I959" s="1151"/>
      <c r="J959" s="1151"/>
      <c r="K959" s="1151"/>
      <c r="L959" s="1151"/>
      <c r="M959" s="1151"/>
      <c r="N959" s="1151"/>
      <c r="O959" s="1151"/>
      <c r="P959" s="1151"/>
      <c r="Q959" s="1151"/>
      <c r="R959" s="1151"/>
      <c r="S959" s="1151"/>
      <c r="T959" s="1151"/>
      <c r="U959" s="1151"/>
      <c r="V959" s="1151"/>
      <c r="W959" s="1151"/>
      <c r="X959" s="1151"/>
      <c r="Y959" s="1151"/>
      <c r="Z959" s="1151"/>
      <c r="AA959" s="1151"/>
      <c r="AB959" s="1151"/>
      <c r="AC959" s="1151"/>
      <c r="AD959" s="1151"/>
      <c r="AE959" s="1151"/>
      <c r="AF959" s="1151"/>
      <c r="AG959" s="1152"/>
      <c r="AH959" s="1193"/>
      <c r="AI959" s="1194"/>
      <c r="AJ959" s="1194"/>
      <c r="AK959" s="1194"/>
      <c r="AL959" s="1194"/>
      <c r="AM959" s="1194"/>
      <c r="AN959" s="1194"/>
      <c r="AO959" s="1194"/>
      <c r="AP959" s="1194"/>
      <c r="AQ959" s="1194"/>
      <c r="AR959" s="1194"/>
      <c r="AS959" s="1194"/>
      <c r="AT959" s="1194"/>
      <c r="AU959" s="1194"/>
      <c r="AV959" s="1194"/>
      <c r="AW959" s="1194"/>
      <c r="AX959" s="1194"/>
      <c r="AY959" s="1194"/>
      <c r="AZ959" s="1194"/>
      <c r="BA959" s="1194"/>
      <c r="BB959" s="1194"/>
      <c r="BC959" s="1195"/>
      <c r="BD959" s="87"/>
    </row>
    <row r="960" spans="1:64" customHeight="1" ht="12.75">
      <c r="A960" s="238"/>
      <c r="B960" s="238"/>
      <c r="C960" s="243"/>
      <c r="D960" s="243"/>
      <c r="E960" s="243"/>
      <c r="F960" s="243"/>
      <c r="G960" s="243"/>
      <c r="H960" s="1150"/>
      <c r="I960" s="1151"/>
      <c r="J960" s="1151"/>
      <c r="K960" s="1151"/>
      <c r="L960" s="1151"/>
      <c r="M960" s="1151"/>
      <c r="N960" s="1151"/>
      <c r="O960" s="1151"/>
      <c r="P960" s="1151"/>
      <c r="Q960" s="1151"/>
      <c r="R960" s="1151"/>
      <c r="S960" s="1151"/>
      <c r="T960" s="1151"/>
      <c r="U960" s="1151"/>
      <c r="V960" s="1151"/>
      <c r="W960" s="1151"/>
      <c r="X960" s="1151"/>
      <c r="Y960" s="1151"/>
      <c r="Z960" s="1151"/>
      <c r="AA960" s="1151"/>
      <c r="AB960" s="1151"/>
      <c r="AC960" s="1151"/>
      <c r="AD960" s="1151"/>
      <c r="AE960" s="1151"/>
      <c r="AF960" s="1151"/>
      <c r="AG960" s="1152"/>
      <c r="AH960" s="1193"/>
      <c r="AI960" s="1194"/>
      <c r="AJ960" s="1194"/>
      <c r="AK960" s="1194"/>
      <c r="AL960" s="1194"/>
      <c r="AM960" s="1194"/>
      <c r="AN960" s="1194"/>
      <c r="AO960" s="1194"/>
      <c r="AP960" s="1194"/>
      <c r="AQ960" s="1194"/>
      <c r="AR960" s="1194"/>
      <c r="AS960" s="1194"/>
      <c r="AT960" s="1194"/>
      <c r="AU960" s="1194"/>
      <c r="AV960" s="1194"/>
      <c r="AW960" s="1194"/>
      <c r="AX960" s="1194"/>
      <c r="AY960" s="1194"/>
      <c r="AZ960" s="1194"/>
      <c r="BA960" s="1194"/>
      <c r="BB960" s="1194"/>
      <c r="BC960" s="1195"/>
      <c r="BD960" s="87"/>
    </row>
    <row r="961" spans="1:64" customHeight="1" ht="12.75">
      <c r="A961" s="238"/>
      <c r="B961" s="238"/>
      <c r="C961" s="243"/>
      <c r="D961" s="243"/>
      <c r="E961" s="243"/>
      <c r="F961" s="243"/>
      <c r="G961" s="243"/>
      <c r="H961" s="1150"/>
      <c r="I961" s="1151"/>
      <c r="J961" s="1151"/>
      <c r="K961" s="1151"/>
      <c r="L961" s="1151"/>
      <c r="M961" s="1151"/>
      <c r="N961" s="1151"/>
      <c r="O961" s="1151"/>
      <c r="P961" s="1151"/>
      <c r="Q961" s="1151"/>
      <c r="R961" s="1151"/>
      <c r="S961" s="1151"/>
      <c r="T961" s="1151"/>
      <c r="U961" s="1151"/>
      <c r="V961" s="1151"/>
      <c r="W961" s="1151"/>
      <c r="X961" s="1151"/>
      <c r="Y961" s="1151"/>
      <c r="Z961" s="1151"/>
      <c r="AA961" s="1151"/>
      <c r="AB961" s="1151"/>
      <c r="AC961" s="1151"/>
      <c r="AD961" s="1151"/>
      <c r="AE961" s="1151"/>
      <c r="AF961" s="1151"/>
      <c r="AG961" s="1152"/>
      <c r="AH961" s="1193"/>
      <c r="AI961" s="1194"/>
      <c r="AJ961" s="1194"/>
      <c r="AK961" s="1194"/>
      <c r="AL961" s="1194"/>
      <c r="AM961" s="1194"/>
      <c r="AN961" s="1194"/>
      <c r="AO961" s="1194"/>
      <c r="AP961" s="1194"/>
      <c r="AQ961" s="1194"/>
      <c r="AR961" s="1194"/>
      <c r="AS961" s="1194"/>
      <c r="AT961" s="1194"/>
      <c r="AU961" s="1194"/>
      <c r="AV961" s="1194"/>
      <c r="AW961" s="1194"/>
      <c r="AX961" s="1194"/>
      <c r="AY961" s="1194"/>
      <c r="AZ961" s="1194"/>
      <c r="BA961" s="1194"/>
      <c r="BB961" s="1194"/>
      <c r="BC961" s="1195"/>
      <c r="BD961" s="87"/>
    </row>
    <row r="962" spans="1:64" customHeight="1" ht="12.75">
      <c r="A962" s="238"/>
      <c r="B962" s="238"/>
      <c r="C962" s="243"/>
      <c r="D962" s="243"/>
      <c r="E962" s="243"/>
      <c r="F962" s="243"/>
      <c r="G962" s="243"/>
      <c r="H962" s="1150"/>
      <c r="I962" s="1151"/>
      <c r="J962" s="1151"/>
      <c r="K962" s="1151"/>
      <c r="L962" s="1151"/>
      <c r="M962" s="1151"/>
      <c r="N962" s="1151"/>
      <c r="O962" s="1151"/>
      <c r="P962" s="1151"/>
      <c r="Q962" s="1151"/>
      <c r="R962" s="1151"/>
      <c r="S962" s="1151"/>
      <c r="T962" s="1151"/>
      <c r="U962" s="1151"/>
      <c r="V962" s="1151"/>
      <c r="W962" s="1151"/>
      <c r="X962" s="1151"/>
      <c r="Y962" s="1151"/>
      <c r="Z962" s="1151"/>
      <c r="AA962" s="1151"/>
      <c r="AB962" s="1151"/>
      <c r="AC962" s="1151"/>
      <c r="AD962" s="1151"/>
      <c r="AE962" s="1151"/>
      <c r="AF962" s="1151"/>
      <c r="AG962" s="1152"/>
      <c r="AH962" s="1193"/>
      <c r="AI962" s="1194"/>
      <c r="AJ962" s="1194"/>
      <c r="AK962" s="1194"/>
      <c r="AL962" s="1194"/>
      <c r="AM962" s="1194"/>
      <c r="AN962" s="1194"/>
      <c r="AO962" s="1194"/>
      <c r="AP962" s="1194"/>
      <c r="AQ962" s="1194"/>
      <c r="AR962" s="1194"/>
      <c r="AS962" s="1194"/>
      <c r="AT962" s="1194"/>
      <c r="AU962" s="1194"/>
      <c r="AV962" s="1194"/>
      <c r="AW962" s="1194"/>
      <c r="AX962" s="1194"/>
      <c r="AY962" s="1194"/>
      <c r="AZ962" s="1194"/>
      <c r="BA962" s="1194"/>
      <c r="BB962" s="1194"/>
      <c r="BC962" s="1195"/>
      <c r="BD962" s="87"/>
    </row>
    <row r="963" spans="1:64" customHeight="1" ht="13.5">
      <c r="A963" s="238"/>
      <c r="B963" s="238"/>
      <c r="C963" s="243"/>
      <c r="D963" s="243"/>
      <c r="E963" s="243"/>
      <c r="F963" s="243"/>
      <c r="G963" s="243"/>
      <c r="H963" s="1153"/>
      <c r="I963" s="1154"/>
      <c r="J963" s="1154"/>
      <c r="K963" s="1154"/>
      <c r="L963" s="1154"/>
      <c r="M963" s="1154"/>
      <c r="N963" s="1154"/>
      <c r="O963" s="1154"/>
      <c r="P963" s="1154"/>
      <c r="Q963" s="1154"/>
      <c r="R963" s="1154"/>
      <c r="S963" s="1154"/>
      <c r="T963" s="1154"/>
      <c r="U963" s="1154"/>
      <c r="V963" s="1154"/>
      <c r="W963" s="1154"/>
      <c r="X963" s="1154"/>
      <c r="Y963" s="1154"/>
      <c r="Z963" s="1154"/>
      <c r="AA963" s="1154"/>
      <c r="AB963" s="1154"/>
      <c r="AC963" s="1154"/>
      <c r="AD963" s="1154"/>
      <c r="AE963" s="1154"/>
      <c r="AF963" s="1154"/>
      <c r="AG963" s="1155"/>
      <c r="AH963" s="1196"/>
      <c r="AI963" s="1197"/>
      <c r="AJ963" s="1197"/>
      <c r="AK963" s="1197"/>
      <c r="AL963" s="1197"/>
      <c r="AM963" s="1197"/>
      <c r="AN963" s="1197"/>
      <c r="AO963" s="1197"/>
      <c r="AP963" s="1197"/>
      <c r="AQ963" s="1197"/>
      <c r="AR963" s="1197"/>
      <c r="AS963" s="1197"/>
      <c r="AT963" s="1197"/>
      <c r="AU963" s="1197"/>
      <c r="AV963" s="1197"/>
      <c r="AW963" s="1197"/>
      <c r="AX963" s="1197"/>
      <c r="AY963" s="1197"/>
      <c r="AZ963" s="1197"/>
      <c r="BA963" s="1197"/>
      <c r="BB963" s="1197"/>
      <c r="BC963" s="1198"/>
      <c r="BD963" s="87"/>
    </row>
    <row r="964" spans="1:64" customHeight="1" ht="13.5">
      <c r="A964" s="238">
        <f>IF(B964&lt;$C$584,B964,IF(B964=$C$584,B964,0))</f>
        <v>0</v>
      </c>
      <c r="B964" s="238">
        <v>45</v>
      </c>
      <c r="C964" s="243"/>
      <c r="D964" s="243"/>
      <c r="E964" s="243"/>
      <c r="F964" s="243"/>
      <c r="G964" s="243"/>
      <c r="H964" s="1158">
        <f>A964</f>
        <v>0</v>
      </c>
      <c r="I964" s="1160"/>
      <c r="J964" s="1120" t="s">
        <v>2</v>
      </c>
      <c r="K964" s="1121"/>
      <c r="L964" s="1121"/>
      <c r="M964" s="1122"/>
      <c r="N964" s="1144" t="str">
        <f>LOOKUP(H964,$C$1:$C$583,$J$1:$J$612)</f>
        <v>0</v>
      </c>
      <c r="O964" s="1145"/>
      <c r="P964" s="1145"/>
      <c r="Q964" s="1145"/>
      <c r="R964" s="1145"/>
      <c r="S964" s="1145"/>
      <c r="T964" s="1145"/>
      <c r="U964" s="1145"/>
      <c r="V964" s="1145"/>
      <c r="W964" s="1145"/>
      <c r="X964" s="1145"/>
      <c r="Y964" s="1145"/>
      <c r="Z964" s="1145"/>
      <c r="AA964" s="1145"/>
      <c r="AB964" s="1145"/>
      <c r="AC964" s="1145"/>
      <c r="AD964" s="1145"/>
      <c r="AE964" s="1145"/>
      <c r="AF964" s="1145"/>
      <c r="AG964" s="1146"/>
      <c r="AH964" s="1199" t="s">
        <v>86</v>
      </c>
      <c r="AI964" s="1200"/>
      <c r="AJ964" s="1200"/>
      <c r="AK964" s="1200"/>
      <c r="AL964" s="1200"/>
      <c r="AM964" s="1200"/>
      <c r="AN964" s="1201"/>
      <c r="AO964" s="1222" t="s">
        <v>21</v>
      </c>
      <c r="AP964" s="1223"/>
      <c r="AQ964" s="1223"/>
      <c r="AR964" s="1223"/>
      <c r="AS964" s="1223"/>
      <c r="AT964" s="1223"/>
      <c r="AU964" s="1223"/>
      <c r="AV964" s="1223"/>
      <c r="AW964" s="1223"/>
      <c r="AX964" s="1224"/>
      <c r="AY964" s="1205" t="s">
        <v>88</v>
      </c>
      <c r="AZ964" s="1206"/>
      <c r="BA964" s="1206"/>
      <c r="BB964" s="1206"/>
      <c r="BC964" s="1207"/>
      <c r="BD964" s="87"/>
    </row>
    <row r="965" spans="1:64" customHeight="1" ht="13.5">
      <c r="A965" s="238"/>
      <c r="B965" s="238"/>
      <c r="C965" s="243"/>
      <c r="D965" s="243"/>
      <c r="E965" s="243"/>
      <c r="F965" s="243"/>
      <c r="G965" s="243"/>
      <c r="H965" s="1158" t="s">
        <v>3</v>
      </c>
      <c r="I965" s="1159"/>
      <c r="J965" s="1159"/>
      <c r="K965" s="1160"/>
      <c r="L965" s="1120" t="str">
        <f>LOOKUP(H964,$C$2:$C$583,$I$2:$I$583)</f>
        <v>0</v>
      </c>
      <c r="M965" s="1121"/>
      <c r="N965" s="1121"/>
      <c r="O965" s="1121"/>
      <c r="P965" s="1121"/>
      <c r="Q965" s="1121"/>
      <c r="R965" s="1121"/>
      <c r="S965" s="1121"/>
      <c r="T965" s="1121"/>
      <c r="U965" s="1122"/>
      <c r="V965" s="1158" t="s">
        <v>89</v>
      </c>
      <c r="W965" s="1159"/>
      <c r="X965" s="1159"/>
      <c r="Y965" s="1160"/>
      <c r="Z965" s="1120" t="str">
        <f>LOOKUP(H964,$C$2:$C$583,$F$2:$F$583)</f>
        <v>0</v>
      </c>
      <c r="AA965" s="1122"/>
      <c r="AB965" s="1158" t="s">
        <v>90</v>
      </c>
      <c r="AC965" s="1159"/>
      <c r="AD965" s="1159"/>
      <c r="AE965" s="1160"/>
      <c r="AF965" s="1120" t="str">
        <f>LOOKUP(H964,$C$2:$C$583,$G$2:$G$583)</f>
        <v>0</v>
      </c>
      <c r="AG965" s="1122"/>
      <c r="AH965" s="1202"/>
      <c r="AI965" s="1203"/>
      <c r="AJ965" s="1203"/>
      <c r="AK965" s="1203"/>
      <c r="AL965" s="1203"/>
      <c r="AM965" s="1203"/>
      <c r="AN965" s="1204"/>
      <c r="AO965" s="1225"/>
      <c r="AP965" s="1226"/>
      <c r="AQ965" s="1226"/>
      <c r="AR965" s="1226"/>
      <c r="AS965" s="1226"/>
      <c r="AT965" s="1226"/>
      <c r="AU965" s="1226"/>
      <c r="AV965" s="1226"/>
      <c r="AW965" s="1226"/>
      <c r="AX965" s="1227"/>
      <c r="AY965" s="1208"/>
      <c r="AZ965" s="1209"/>
      <c r="BA965" s="1209"/>
      <c r="BB965" s="1209"/>
      <c r="BC965" s="1210"/>
      <c r="BD965" s="87"/>
    </row>
    <row r="966" spans="1:64" customHeight="1" ht="12.75">
      <c r="A966" s="238"/>
      <c r="B966" s="238"/>
      <c r="C966" s="243"/>
      <c r="D966" s="243"/>
      <c r="E966" s="243"/>
      <c r="F966" s="243"/>
      <c r="G966" s="243"/>
      <c r="H966" s="1147" t="str">
        <f>LOOKUP(H964,$C$2:$C$583,$K$2:$K$583)</f>
        <v>0</v>
      </c>
      <c r="I966" s="1148"/>
      <c r="J966" s="1148"/>
      <c r="K966" s="1148"/>
      <c r="L966" s="1148"/>
      <c r="M966" s="1148"/>
      <c r="N966" s="1148"/>
      <c r="O966" s="1148"/>
      <c r="P966" s="1148"/>
      <c r="Q966" s="1148"/>
      <c r="R966" s="1148"/>
      <c r="S966" s="1148"/>
      <c r="T966" s="1148"/>
      <c r="U966" s="1148"/>
      <c r="V966" s="1148"/>
      <c r="W966" s="1148"/>
      <c r="X966" s="1148"/>
      <c r="Y966" s="1148"/>
      <c r="Z966" s="1148"/>
      <c r="AA966" s="1148"/>
      <c r="AB966" s="1148"/>
      <c r="AC966" s="1148"/>
      <c r="AD966" s="1148"/>
      <c r="AE966" s="1148"/>
      <c r="AF966" s="1148"/>
      <c r="AG966" s="1149"/>
      <c r="AH966" s="1190"/>
      <c r="AI966" s="1191"/>
      <c r="AJ966" s="1191"/>
      <c r="AK966" s="1191"/>
      <c r="AL966" s="1191"/>
      <c r="AM966" s="1191"/>
      <c r="AN966" s="1191"/>
      <c r="AO966" s="1191"/>
      <c r="AP966" s="1191"/>
      <c r="AQ966" s="1191"/>
      <c r="AR966" s="1191"/>
      <c r="AS966" s="1191"/>
      <c r="AT966" s="1191"/>
      <c r="AU966" s="1191"/>
      <c r="AV966" s="1191"/>
      <c r="AW966" s="1191"/>
      <c r="AX966" s="1191"/>
      <c r="AY966" s="1191"/>
      <c r="AZ966" s="1191"/>
      <c r="BA966" s="1191"/>
      <c r="BB966" s="1191"/>
      <c r="BC966" s="1192"/>
      <c r="BD966" s="87"/>
    </row>
    <row r="967" spans="1:64" customHeight="1" ht="12.75">
      <c r="A967" s="238"/>
      <c r="B967" s="238"/>
      <c r="C967" s="243"/>
      <c r="D967" s="243"/>
      <c r="E967" s="243"/>
      <c r="F967" s="243"/>
      <c r="G967" s="243"/>
      <c r="H967" s="1150"/>
      <c r="I967" s="1151"/>
      <c r="J967" s="1151"/>
      <c r="K967" s="1151"/>
      <c r="L967" s="1151"/>
      <c r="M967" s="1151"/>
      <c r="N967" s="1151"/>
      <c r="O967" s="1151"/>
      <c r="P967" s="1151"/>
      <c r="Q967" s="1151"/>
      <c r="R967" s="1151"/>
      <c r="S967" s="1151"/>
      <c r="T967" s="1151"/>
      <c r="U967" s="1151"/>
      <c r="V967" s="1151"/>
      <c r="W967" s="1151"/>
      <c r="X967" s="1151"/>
      <c r="Y967" s="1151"/>
      <c r="Z967" s="1151"/>
      <c r="AA967" s="1151"/>
      <c r="AB967" s="1151"/>
      <c r="AC967" s="1151"/>
      <c r="AD967" s="1151"/>
      <c r="AE967" s="1151"/>
      <c r="AF967" s="1151"/>
      <c r="AG967" s="1152"/>
      <c r="AH967" s="1193"/>
      <c r="AI967" s="1194"/>
      <c r="AJ967" s="1194"/>
      <c r="AK967" s="1194"/>
      <c r="AL967" s="1194"/>
      <c r="AM967" s="1194"/>
      <c r="AN967" s="1194"/>
      <c r="AO967" s="1194"/>
      <c r="AP967" s="1194"/>
      <c r="AQ967" s="1194"/>
      <c r="AR967" s="1194"/>
      <c r="AS967" s="1194"/>
      <c r="AT967" s="1194"/>
      <c r="AU967" s="1194"/>
      <c r="AV967" s="1194"/>
      <c r="AW967" s="1194"/>
      <c r="AX967" s="1194"/>
      <c r="AY967" s="1194"/>
      <c r="AZ967" s="1194"/>
      <c r="BA967" s="1194"/>
      <c r="BB967" s="1194"/>
      <c r="BC967" s="1195"/>
      <c r="BD967" s="87"/>
    </row>
    <row r="968" spans="1:64" customHeight="1" ht="12.75">
      <c r="A968" s="238"/>
      <c r="B968" s="238"/>
      <c r="C968" s="243"/>
      <c r="D968" s="243"/>
      <c r="E968" s="243"/>
      <c r="F968" s="243"/>
      <c r="G968" s="243"/>
      <c r="H968" s="1150"/>
      <c r="I968" s="1151"/>
      <c r="J968" s="1151"/>
      <c r="K968" s="1151"/>
      <c r="L968" s="1151"/>
      <c r="M968" s="1151"/>
      <c r="N968" s="1151"/>
      <c r="O968" s="1151"/>
      <c r="P968" s="1151"/>
      <c r="Q968" s="1151"/>
      <c r="R968" s="1151"/>
      <c r="S968" s="1151"/>
      <c r="T968" s="1151"/>
      <c r="U968" s="1151"/>
      <c r="V968" s="1151"/>
      <c r="W968" s="1151"/>
      <c r="X968" s="1151"/>
      <c r="Y968" s="1151"/>
      <c r="Z968" s="1151"/>
      <c r="AA968" s="1151"/>
      <c r="AB968" s="1151"/>
      <c r="AC968" s="1151"/>
      <c r="AD968" s="1151"/>
      <c r="AE968" s="1151"/>
      <c r="AF968" s="1151"/>
      <c r="AG968" s="1152"/>
      <c r="AH968" s="1193"/>
      <c r="AI968" s="1194"/>
      <c r="AJ968" s="1194"/>
      <c r="AK968" s="1194"/>
      <c r="AL968" s="1194"/>
      <c r="AM968" s="1194"/>
      <c r="AN968" s="1194"/>
      <c r="AO968" s="1194"/>
      <c r="AP968" s="1194"/>
      <c r="AQ968" s="1194"/>
      <c r="AR968" s="1194"/>
      <c r="AS968" s="1194"/>
      <c r="AT968" s="1194"/>
      <c r="AU968" s="1194"/>
      <c r="AV968" s="1194"/>
      <c r="AW968" s="1194"/>
      <c r="AX968" s="1194"/>
      <c r="AY968" s="1194"/>
      <c r="AZ968" s="1194"/>
      <c r="BA968" s="1194"/>
      <c r="BB968" s="1194"/>
      <c r="BC968" s="1195"/>
      <c r="BD968" s="87"/>
    </row>
    <row r="969" spans="1:64" customHeight="1" ht="12.75">
      <c r="A969" s="238"/>
      <c r="B969" s="238"/>
      <c r="C969" s="243"/>
      <c r="D969" s="243"/>
      <c r="E969" s="243"/>
      <c r="F969" s="243"/>
      <c r="G969" s="243"/>
      <c r="H969" s="1150"/>
      <c r="I969" s="1151"/>
      <c r="J969" s="1151"/>
      <c r="K969" s="1151"/>
      <c r="L969" s="1151"/>
      <c r="M969" s="1151"/>
      <c r="N969" s="1151"/>
      <c r="O969" s="1151"/>
      <c r="P969" s="1151"/>
      <c r="Q969" s="1151"/>
      <c r="R969" s="1151"/>
      <c r="S969" s="1151"/>
      <c r="T969" s="1151"/>
      <c r="U969" s="1151"/>
      <c r="V969" s="1151"/>
      <c r="W969" s="1151"/>
      <c r="X969" s="1151"/>
      <c r="Y969" s="1151"/>
      <c r="Z969" s="1151"/>
      <c r="AA969" s="1151"/>
      <c r="AB969" s="1151"/>
      <c r="AC969" s="1151"/>
      <c r="AD969" s="1151"/>
      <c r="AE969" s="1151"/>
      <c r="AF969" s="1151"/>
      <c r="AG969" s="1152"/>
      <c r="AH969" s="1193"/>
      <c r="AI969" s="1194"/>
      <c r="AJ969" s="1194"/>
      <c r="AK969" s="1194"/>
      <c r="AL969" s="1194"/>
      <c r="AM969" s="1194"/>
      <c r="AN969" s="1194"/>
      <c r="AO969" s="1194"/>
      <c r="AP969" s="1194"/>
      <c r="AQ969" s="1194"/>
      <c r="AR969" s="1194"/>
      <c r="AS969" s="1194"/>
      <c r="AT969" s="1194"/>
      <c r="AU969" s="1194"/>
      <c r="AV969" s="1194"/>
      <c r="AW969" s="1194"/>
      <c r="AX969" s="1194"/>
      <c r="AY969" s="1194"/>
      <c r="AZ969" s="1194"/>
      <c r="BA969" s="1194"/>
      <c r="BB969" s="1194"/>
      <c r="BC969" s="1195"/>
      <c r="BD969" s="87"/>
    </row>
    <row r="970" spans="1:64" customHeight="1" ht="12.75">
      <c r="A970" s="238"/>
      <c r="B970" s="238"/>
      <c r="C970" s="243"/>
      <c r="D970" s="243"/>
      <c r="E970" s="243"/>
      <c r="F970" s="243"/>
      <c r="G970" s="243"/>
      <c r="H970" s="1150"/>
      <c r="I970" s="1151"/>
      <c r="J970" s="1151"/>
      <c r="K970" s="1151"/>
      <c r="L970" s="1151"/>
      <c r="M970" s="1151"/>
      <c r="N970" s="1151"/>
      <c r="O970" s="1151"/>
      <c r="P970" s="1151"/>
      <c r="Q970" s="1151"/>
      <c r="R970" s="1151"/>
      <c r="S970" s="1151"/>
      <c r="T970" s="1151"/>
      <c r="U970" s="1151"/>
      <c r="V970" s="1151"/>
      <c r="W970" s="1151"/>
      <c r="X970" s="1151"/>
      <c r="Y970" s="1151"/>
      <c r="Z970" s="1151"/>
      <c r="AA970" s="1151"/>
      <c r="AB970" s="1151"/>
      <c r="AC970" s="1151"/>
      <c r="AD970" s="1151"/>
      <c r="AE970" s="1151"/>
      <c r="AF970" s="1151"/>
      <c r="AG970" s="1152"/>
      <c r="AH970" s="1193"/>
      <c r="AI970" s="1194"/>
      <c r="AJ970" s="1194"/>
      <c r="AK970" s="1194"/>
      <c r="AL970" s="1194"/>
      <c r="AM970" s="1194"/>
      <c r="AN970" s="1194"/>
      <c r="AO970" s="1194"/>
      <c r="AP970" s="1194"/>
      <c r="AQ970" s="1194"/>
      <c r="AR970" s="1194"/>
      <c r="AS970" s="1194"/>
      <c r="AT970" s="1194"/>
      <c r="AU970" s="1194"/>
      <c r="AV970" s="1194"/>
      <c r="AW970" s="1194"/>
      <c r="AX970" s="1194"/>
      <c r="AY970" s="1194"/>
      <c r="AZ970" s="1194"/>
      <c r="BA970" s="1194"/>
      <c r="BB970" s="1194"/>
      <c r="BC970" s="1195"/>
      <c r="BD970" s="87"/>
    </row>
    <row r="971" spans="1:64" customHeight="1" ht="13.5">
      <c r="A971" s="238"/>
      <c r="B971" s="238"/>
      <c r="C971" s="243"/>
      <c r="D971" s="243"/>
      <c r="E971" s="243"/>
      <c r="F971" s="243"/>
      <c r="G971" s="243"/>
      <c r="H971" s="1153"/>
      <c r="I971" s="1154"/>
      <c r="J971" s="1154"/>
      <c r="K971" s="1154"/>
      <c r="L971" s="1154"/>
      <c r="M971" s="1154"/>
      <c r="N971" s="1154"/>
      <c r="O971" s="1154"/>
      <c r="P971" s="1154"/>
      <c r="Q971" s="1154"/>
      <c r="R971" s="1154"/>
      <c r="S971" s="1154"/>
      <c r="T971" s="1154"/>
      <c r="U971" s="1154"/>
      <c r="V971" s="1154"/>
      <c r="W971" s="1154"/>
      <c r="X971" s="1154"/>
      <c r="Y971" s="1154"/>
      <c r="Z971" s="1154"/>
      <c r="AA971" s="1154"/>
      <c r="AB971" s="1154"/>
      <c r="AC971" s="1154"/>
      <c r="AD971" s="1154"/>
      <c r="AE971" s="1154"/>
      <c r="AF971" s="1154"/>
      <c r="AG971" s="1155"/>
      <c r="AH971" s="1196"/>
      <c r="AI971" s="1197"/>
      <c r="AJ971" s="1197"/>
      <c r="AK971" s="1197"/>
      <c r="AL971" s="1197"/>
      <c r="AM971" s="1197"/>
      <c r="AN971" s="1197"/>
      <c r="AO971" s="1197"/>
      <c r="AP971" s="1197"/>
      <c r="AQ971" s="1197"/>
      <c r="AR971" s="1197"/>
      <c r="AS971" s="1197"/>
      <c r="AT971" s="1197"/>
      <c r="AU971" s="1197"/>
      <c r="AV971" s="1197"/>
      <c r="AW971" s="1197"/>
      <c r="AX971" s="1197"/>
      <c r="AY971" s="1197"/>
      <c r="AZ971" s="1197"/>
      <c r="BA971" s="1197"/>
      <c r="BB971" s="1197"/>
      <c r="BC971" s="1198"/>
      <c r="BD971" s="87"/>
    </row>
    <row r="972" spans="1:64" customHeight="1" ht="13.5">
      <c r="A972" s="238">
        <f>IF(B972&lt;$C$584,B972,IF(B972=$C$584,B972,0))</f>
        <v>0</v>
      </c>
      <c r="B972" s="238">
        <v>46</v>
      </c>
      <c r="C972" s="243"/>
      <c r="D972" s="243"/>
      <c r="E972" s="243"/>
      <c r="F972" s="243"/>
      <c r="G972" s="243"/>
      <c r="H972" s="1158">
        <f>A972</f>
        <v>0</v>
      </c>
      <c r="I972" s="1160"/>
      <c r="J972" s="1120" t="s">
        <v>2</v>
      </c>
      <c r="K972" s="1121"/>
      <c r="L972" s="1121"/>
      <c r="M972" s="1122"/>
      <c r="N972" s="1144" t="str">
        <f>LOOKUP(H972,$C$1:$C$583,$J$1:$J$612)</f>
        <v>0</v>
      </c>
      <c r="O972" s="1145"/>
      <c r="P972" s="1145"/>
      <c r="Q972" s="1145"/>
      <c r="R972" s="1145"/>
      <c r="S972" s="1145"/>
      <c r="T972" s="1145"/>
      <c r="U972" s="1145"/>
      <c r="V972" s="1145"/>
      <c r="W972" s="1145"/>
      <c r="X972" s="1145"/>
      <c r="Y972" s="1145"/>
      <c r="Z972" s="1145"/>
      <c r="AA972" s="1145"/>
      <c r="AB972" s="1145"/>
      <c r="AC972" s="1145"/>
      <c r="AD972" s="1145"/>
      <c r="AE972" s="1145"/>
      <c r="AF972" s="1145"/>
      <c r="AG972" s="1146"/>
      <c r="AH972" s="1199" t="s">
        <v>86</v>
      </c>
      <c r="AI972" s="1200"/>
      <c r="AJ972" s="1200"/>
      <c r="AK972" s="1200"/>
      <c r="AL972" s="1200"/>
      <c r="AM972" s="1200"/>
      <c r="AN972" s="1201"/>
      <c r="AO972" s="1222" t="s">
        <v>21</v>
      </c>
      <c r="AP972" s="1223"/>
      <c r="AQ972" s="1223"/>
      <c r="AR972" s="1223"/>
      <c r="AS972" s="1223"/>
      <c r="AT972" s="1223"/>
      <c r="AU972" s="1223"/>
      <c r="AV972" s="1223"/>
      <c r="AW972" s="1223"/>
      <c r="AX972" s="1224"/>
      <c r="AY972" s="1205" t="s">
        <v>88</v>
      </c>
      <c r="AZ972" s="1206"/>
      <c r="BA972" s="1206"/>
      <c r="BB972" s="1206"/>
      <c r="BC972" s="1207"/>
      <c r="BD972" s="87"/>
    </row>
    <row r="973" spans="1:64" customHeight="1" ht="13.5">
      <c r="A973" s="238"/>
      <c r="B973" s="238"/>
      <c r="C973" s="243"/>
      <c r="D973" s="243"/>
      <c r="E973" s="243"/>
      <c r="F973" s="243"/>
      <c r="G973" s="243"/>
      <c r="H973" s="1158" t="s">
        <v>3</v>
      </c>
      <c r="I973" s="1159"/>
      <c r="J973" s="1159"/>
      <c r="K973" s="1160"/>
      <c r="L973" s="1120" t="str">
        <f>LOOKUP(H972,$C$2:$C$583,$I$2:$I$583)</f>
        <v>0</v>
      </c>
      <c r="M973" s="1121"/>
      <c r="N973" s="1121"/>
      <c r="O973" s="1121"/>
      <c r="P973" s="1121"/>
      <c r="Q973" s="1121"/>
      <c r="R973" s="1121"/>
      <c r="S973" s="1121"/>
      <c r="T973" s="1121"/>
      <c r="U973" s="1122"/>
      <c r="V973" s="1158" t="s">
        <v>89</v>
      </c>
      <c r="W973" s="1159"/>
      <c r="X973" s="1159"/>
      <c r="Y973" s="1160"/>
      <c r="Z973" s="1120" t="str">
        <f>LOOKUP(H972,$C$2:$C$583,$F$2:$F$583)</f>
        <v>0</v>
      </c>
      <c r="AA973" s="1122"/>
      <c r="AB973" s="1158" t="s">
        <v>90</v>
      </c>
      <c r="AC973" s="1159"/>
      <c r="AD973" s="1159"/>
      <c r="AE973" s="1160"/>
      <c r="AF973" s="1120" t="str">
        <f>LOOKUP(H972,$C$2:$C$583,$G$2:$G$583)</f>
        <v>0</v>
      </c>
      <c r="AG973" s="1122"/>
      <c r="AH973" s="1202"/>
      <c r="AI973" s="1203"/>
      <c r="AJ973" s="1203"/>
      <c r="AK973" s="1203"/>
      <c r="AL973" s="1203"/>
      <c r="AM973" s="1203"/>
      <c r="AN973" s="1204"/>
      <c r="AO973" s="1225"/>
      <c r="AP973" s="1226"/>
      <c r="AQ973" s="1226"/>
      <c r="AR973" s="1226"/>
      <c r="AS973" s="1226"/>
      <c r="AT973" s="1226"/>
      <c r="AU973" s="1226"/>
      <c r="AV973" s="1226"/>
      <c r="AW973" s="1226"/>
      <c r="AX973" s="1227"/>
      <c r="AY973" s="1208"/>
      <c r="AZ973" s="1209"/>
      <c r="BA973" s="1209"/>
      <c r="BB973" s="1209"/>
      <c r="BC973" s="1210"/>
      <c r="BD973" s="87"/>
    </row>
    <row r="974" spans="1:64" customHeight="1" ht="12.75">
      <c r="A974" s="238"/>
      <c r="B974" s="238"/>
      <c r="C974" s="243"/>
      <c r="D974" s="243"/>
      <c r="E974" s="243"/>
      <c r="F974" s="243"/>
      <c r="G974" s="243"/>
      <c r="H974" s="1147" t="str">
        <f>LOOKUP(H972,$C$2:$C$583,$K$2:$K$583)</f>
        <v>0</v>
      </c>
      <c r="I974" s="1148"/>
      <c r="J974" s="1148"/>
      <c r="K974" s="1148"/>
      <c r="L974" s="1148"/>
      <c r="M974" s="1148"/>
      <c r="N974" s="1148"/>
      <c r="O974" s="1148"/>
      <c r="P974" s="1148"/>
      <c r="Q974" s="1148"/>
      <c r="R974" s="1148"/>
      <c r="S974" s="1148"/>
      <c r="T974" s="1148"/>
      <c r="U974" s="1148"/>
      <c r="V974" s="1148"/>
      <c r="W974" s="1148"/>
      <c r="X974" s="1148"/>
      <c r="Y974" s="1148"/>
      <c r="Z974" s="1148"/>
      <c r="AA974" s="1148"/>
      <c r="AB974" s="1148"/>
      <c r="AC974" s="1148"/>
      <c r="AD974" s="1148"/>
      <c r="AE974" s="1148"/>
      <c r="AF974" s="1148"/>
      <c r="AG974" s="1149"/>
      <c r="AH974" s="1190"/>
      <c r="AI974" s="1191"/>
      <c r="AJ974" s="1191"/>
      <c r="AK974" s="1191"/>
      <c r="AL974" s="1191"/>
      <c r="AM974" s="1191"/>
      <c r="AN974" s="1191"/>
      <c r="AO974" s="1191"/>
      <c r="AP974" s="1191"/>
      <c r="AQ974" s="1191"/>
      <c r="AR974" s="1191"/>
      <c r="AS974" s="1191"/>
      <c r="AT974" s="1191"/>
      <c r="AU974" s="1191"/>
      <c r="AV974" s="1191"/>
      <c r="AW974" s="1191"/>
      <c r="AX974" s="1191"/>
      <c r="AY974" s="1191"/>
      <c r="AZ974" s="1191"/>
      <c r="BA974" s="1191"/>
      <c r="BB974" s="1191"/>
      <c r="BC974" s="1192"/>
      <c r="BD974" s="87"/>
    </row>
    <row r="975" spans="1:64" customHeight="1" ht="12.75">
      <c r="A975" s="238"/>
      <c r="B975" s="238"/>
      <c r="C975" s="243"/>
      <c r="D975" s="243"/>
      <c r="E975" s="243"/>
      <c r="F975" s="243"/>
      <c r="G975" s="243"/>
      <c r="H975" s="1150"/>
      <c r="I975" s="1151"/>
      <c r="J975" s="1151"/>
      <c r="K975" s="1151"/>
      <c r="L975" s="1151"/>
      <c r="M975" s="1151"/>
      <c r="N975" s="1151"/>
      <c r="O975" s="1151"/>
      <c r="P975" s="1151"/>
      <c r="Q975" s="1151"/>
      <c r="R975" s="1151"/>
      <c r="S975" s="1151"/>
      <c r="T975" s="1151"/>
      <c r="U975" s="1151"/>
      <c r="V975" s="1151"/>
      <c r="W975" s="1151"/>
      <c r="X975" s="1151"/>
      <c r="Y975" s="1151"/>
      <c r="Z975" s="1151"/>
      <c r="AA975" s="1151"/>
      <c r="AB975" s="1151"/>
      <c r="AC975" s="1151"/>
      <c r="AD975" s="1151"/>
      <c r="AE975" s="1151"/>
      <c r="AF975" s="1151"/>
      <c r="AG975" s="1152"/>
      <c r="AH975" s="1193"/>
      <c r="AI975" s="1194"/>
      <c r="AJ975" s="1194"/>
      <c r="AK975" s="1194"/>
      <c r="AL975" s="1194"/>
      <c r="AM975" s="1194"/>
      <c r="AN975" s="1194"/>
      <c r="AO975" s="1194"/>
      <c r="AP975" s="1194"/>
      <c r="AQ975" s="1194"/>
      <c r="AR975" s="1194"/>
      <c r="AS975" s="1194"/>
      <c r="AT975" s="1194"/>
      <c r="AU975" s="1194"/>
      <c r="AV975" s="1194"/>
      <c r="AW975" s="1194"/>
      <c r="AX975" s="1194"/>
      <c r="AY975" s="1194"/>
      <c r="AZ975" s="1194"/>
      <c r="BA975" s="1194"/>
      <c r="BB975" s="1194"/>
      <c r="BC975" s="1195"/>
      <c r="BD975" s="87"/>
    </row>
    <row r="976" spans="1:64" customHeight="1" ht="12.75">
      <c r="A976" s="238"/>
      <c r="B976" s="238"/>
      <c r="C976" s="243"/>
      <c r="D976" s="243"/>
      <c r="E976" s="243"/>
      <c r="F976" s="243"/>
      <c r="G976" s="243"/>
      <c r="H976" s="1150"/>
      <c r="I976" s="1151"/>
      <c r="J976" s="1151"/>
      <c r="K976" s="1151"/>
      <c r="L976" s="1151"/>
      <c r="M976" s="1151"/>
      <c r="N976" s="1151"/>
      <c r="O976" s="1151"/>
      <c r="P976" s="1151"/>
      <c r="Q976" s="1151"/>
      <c r="R976" s="1151"/>
      <c r="S976" s="1151"/>
      <c r="T976" s="1151"/>
      <c r="U976" s="1151"/>
      <c r="V976" s="1151"/>
      <c r="W976" s="1151"/>
      <c r="X976" s="1151"/>
      <c r="Y976" s="1151"/>
      <c r="Z976" s="1151"/>
      <c r="AA976" s="1151"/>
      <c r="AB976" s="1151"/>
      <c r="AC976" s="1151"/>
      <c r="AD976" s="1151"/>
      <c r="AE976" s="1151"/>
      <c r="AF976" s="1151"/>
      <c r="AG976" s="1152"/>
      <c r="AH976" s="1193"/>
      <c r="AI976" s="1194"/>
      <c r="AJ976" s="1194"/>
      <c r="AK976" s="1194"/>
      <c r="AL976" s="1194"/>
      <c r="AM976" s="1194"/>
      <c r="AN976" s="1194"/>
      <c r="AO976" s="1194"/>
      <c r="AP976" s="1194"/>
      <c r="AQ976" s="1194"/>
      <c r="AR976" s="1194"/>
      <c r="AS976" s="1194"/>
      <c r="AT976" s="1194"/>
      <c r="AU976" s="1194"/>
      <c r="AV976" s="1194"/>
      <c r="AW976" s="1194"/>
      <c r="AX976" s="1194"/>
      <c r="AY976" s="1194"/>
      <c r="AZ976" s="1194"/>
      <c r="BA976" s="1194"/>
      <c r="BB976" s="1194"/>
      <c r="BC976" s="1195"/>
      <c r="BD976" s="87"/>
    </row>
    <row r="977" spans="1:64" customHeight="1" ht="12.75">
      <c r="A977" s="238"/>
      <c r="B977" s="238"/>
      <c r="C977" s="243"/>
      <c r="D977" s="243"/>
      <c r="E977" s="243"/>
      <c r="F977" s="243"/>
      <c r="G977" s="243"/>
      <c r="H977" s="1150"/>
      <c r="I977" s="1151"/>
      <c r="J977" s="1151"/>
      <c r="K977" s="1151"/>
      <c r="L977" s="1151"/>
      <c r="M977" s="1151"/>
      <c r="N977" s="1151"/>
      <c r="O977" s="1151"/>
      <c r="P977" s="1151"/>
      <c r="Q977" s="1151"/>
      <c r="R977" s="1151"/>
      <c r="S977" s="1151"/>
      <c r="T977" s="1151"/>
      <c r="U977" s="1151"/>
      <c r="V977" s="1151"/>
      <c r="W977" s="1151"/>
      <c r="X977" s="1151"/>
      <c r="Y977" s="1151"/>
      <c r="Z977" s="1151"/>
      <c r="AA977" s="1151"/>
      <c r="AB977" s="1151"/>
      <c r="AC977" s="1151"/>
      <c r="AD977" s="1151"/>
      <c r="AE977" s="1151"/>
      <c r="AF977" s="1151"/>
      <c r="AG977" s="1152"/>
      <c r="AH977" s="1193"/>
      <c r="AI977" s="1194"/>
      <c r="AJ977" s="1194"/>
      <c r="AK977" s="1194"/>
      <c r="AL977" s="1194"/>
      <c r="AM977" s="1194"/>
      <c r="AN977" s="1194"/>
      <c r="AO977" s="1194"/>
      <c r="AP977" s="1194"/>
      <c r="AQ977" s="1194"/>
      <c r="AR977" s="1194"/>
      <c r="AS977" s="1194"/>
      <c r="AT977" s="1194"/>
      <c r="AU977" s="1194"/>
      <c r="AV977" s="1194"/>
      <c r="AW977" s="1194"/>
      <c r="AX977" s="1194"/>
      <c r="AY977" s="1194"/>
      <c r="AZ977" s="1194"/>
      <c r="BA977" s="1194"/>
      <c r="BB977" s="1194"/>
      <c r="BC977" s="1195"/>
      <c r="BD977" s="87"/>
    </row>
    <row r="978" spans="1:64" customHeight="1" ht="12.75">
      <c r="A978" s="238"/>
      <c r="B978" s="238"/>
      <c r="C978" s="243"/>
      <c r="D978" s="243"/>
      <c r="E978" s="243"/>
      <c r="F978" s="243"/>
      <c r="G978" s="243"/>
      <c r="H978" s="1150"/>
      <c r="I978" s="1151"/>
      <c r="J978" s="1151"/>
      <c r="K978" s="1151"/>
      <c r="L978" s="1151"/>
      <c r="M978" s="1151"/>
      <c r="N978" s="1151"/>
      <c r="O978" s="1151"/>
      <c r="P978" s="1151"/>
      <c r="Q978" s="1151"/>
      <c r="R978" s="1151"/>
      <c r="S978" s="1151"/>
      <c r="T978" s="1151"/>
      <c r="U978" s="1151"/>
      <c r="V978" s="1151"/>
      <c r="W978" s="1151"/>
      <c r="X978" s="1151"/>
      <c r="Y978" s="1151"/>
      <c r="Z978" s="1151"/>
      <c r="AA978" s="1151"/>
      <c r="AB978" s="1151"/>
      <c r="AC978" s="1151"/>
      <c r="AD978" s="1151"/>
      <c r="AE978" s="1151"/>
      <c r="AF978" s="1151"/>
      <c r="AG978" s="1152"/>
      <c r="AH978" s="1193"/>
      <c r="AI978" s="1194"/>
      <c r="AJ978" s="1194"/>
      <c r="AK978" s="1194"/>
      <c r="AL978" s="1194"/>
      <c r="AM978" s="1194"/>
      <c r="AN978" s="1194"/>
      <c r="AO978" s="1194"/>
      <c r="AP978" s="1194"/>
      <c r="AQ978" s="1194"/>
      <c r="AR978" s="1194"/>
      <c r="AS978" s="1194"/>
      <c r="AT978" s="1194"/>
      <c r="AU978" s="1194"/>
      <c r="AV978" s="1194"/>
      <c r="AW978" s="1194"/>
      <c r="AX978" s="1194"/>
      <c r="AY978" s="1194"/>
      <c r="AZ978" s="1194"/>
      <c r="BA978" s="1194"/>
      <c r="BB978" s="1194"/>
      <c r="BC978" s="1195"/>
      <c r="BD978" s="87"/>
    </row>
    <row r="979" spans="1:64" customHeight="1" ht="13.5">
      <c r="A979" s="238"/>
      <c r="B979" s="238"/>
      <c r="C979" s="243"/>
      <c r="D979" s="243"/>
      <c r="E979" s="243"/>
      <c r="F979" s="243"/>
      <c r="G979" s="243"/>
      <c r="H979" s="1153"/>
      <c r="I979" s="1154"/>
      <c r="J979" s="1154"/>
      <c r="K979" s="1154"/>
      <c r="L979" s="1154"/>
      <c r="M979" s="1154"/>
      <c r="N979" s="1154"/>
      <c r="O979" s="1154"/>
      <c r="P979" s="1154"/>
      <c r="Q979" s="1154"/>
      <c r="R979" s="1154"/>
      <c r="S979" s="1154"/>
      <c r="T979" s="1154"/>
      <c r="U979" s="1154"/>
      <c r="V979" s="1154"/>
      <c r="W979" s="1154"/>
      <c r="X979" s="1154"/>
      <c r="Y979" s="1154"/>
      <c r="Z979" s="1154"/>
      <c r="AA979" s="1154"/>
      <c r="AB979" s="1154"/>
      <c r="AC979" s="1154"/>
      <c r="AD979" s="1154"/>
      <c r="AE979" s="1154"/>
      <c r="AF979" s="1154"/>
      <c r="AG979" s="1155"/>
      <c r="AH979" s="1196"/>
      <c r="AI979" s="1197"/>
      <c r="AJ979" s="1197"/>
      <c r="AK979" s="1197"/>
      <c r="AL979" s="1197"/>
      <c r="AM979" s="1197"/>
      <c r="AN979" s="1197"/>
      <c r="AO979" s="1197"/>
      <c r="AP979" s="1197"/>
      <c r="AQ979" s="1197"/>
      <c r="AR979" s="1197"/>
      <c r="AS979" s="1197"/>
      <c r="AT979" s="1197"/>
      <c r="AU979" s="1197"/>
      <c r="AV979" s="1197"/>
      <c r="AW979" s="1197"/>
      <c r="AX979" s="1197"/>
      <c r="AY979" s="1197"/>
      <c r="AZ979" s="1197"/>
      <c r="BA979" s="1197"/>
      <c r="BB979" s="1197"/>
      <c r="BC979" s="1198"/>
      <c r="BD979" s="87"/>
    </row>
    <row r="980" spans="1:64" customHeight="1" ht="13.5">
      <c r="A980" s="238">
        <f>IF(B980&lt;$C$584,B980,IF(B980=$C$584,B980,0))</f>
        <v>0</v>
      </c>
      <c r="B980" s="238">
        <v>47</v>
      </c>
      <c r="C980" s="243"/>
      <c r="D980" s="243"/>
      <c r="E980" s="243"/>
      <c r="F980" s="243"/>
      <c r="G980" s="243"/>
      <c r="H980" s="1158">
        <f>A980</f>
        <v>0</v>
      </c>
      <c r="I980" s="1160"/>
      <c r="J980" s="1120" t="s">
        <v>2</v>
      </c>
      <c r="K980" s="1121"/>
      <c r="L980" s="1121"/>
      <c r="M980" s="1122"/>
      <c r="N980" s="1144" t="str">
        <f>LOOKUP(H980,$C$1:$C$583,$J$1:$J$612)</f>
        <v>0</v>
      </c>
      <c r="O980" s="1145"/>
      <c r="P980" s="1145"/>
      <c r="Q980" s="1145"/>
      <c r="R980" s="1145"/>
      <c r="S980" s="1145"/>
      <c r="T980" s="1145"/>
      <c r="U980" s="1145"/>
      <c r="V980" s="1145"/>
      <c r="W980" s="1145"/>
      <c r="X980" s="1145"/>
      <c r="Y980" s="1145"/>
      <c r="Z980" s="1145"/>
      <c r="AA980" s="1145"/>
      <c r="AB980" s="1145"/>
      <c r="AC980" s="1145"/>
      <c r="AD980" s="1145"/>
      <c r="AE980" s="1145"/>
      <c r="AF980" s="1145"/>
      <c r="AG980" s="1146"/>
      <c r="AH980" s="1199" t="s">
        <v>86</v>
      </c>
      <c r="AI980" s="1200"/>
      <c r="AJ980" s="1200"/>
      <c r="AK980" s="1200"/>
      <c r="AL980" s="1200"/>
      <c r="AM980" s="1200"/>
      <c r="AN980" s="1201"/>
      <c r="AO980" s="1222" t="s">
        <v>21</v>
      </c>
      <c r="AP980" s="1223"/>
      <c r="AQ980" s="1223"/>
      <c r="AR980" s="1223"/>
      <c r="AS980" s="1223"/>
      <c r="AT980" s="1223"/>
      <c r="AU980" s="1223"/>
      <c r="AV980" s="1223"/>
      <c r="AW980" s="1223"/>
      <c r="AX980" s="1224"/>
      <c r="AY980" s="1205" t="s">
        <v>88</v>
      </c>
      <c r="AZ980" s="1206"/>
      <c r="BA980" s="1206"/>
      <c r="BB980" s="1206"/>
      <c r="BC980" s="1207"/>
      <c r="BD980" s="87"/>
    </row>
    <row r="981" spans="1:64" customHeight="1" ht="13.5">
      <c r="A981" s="238"/>
      <c r="B981" s="238"/>
      <c r="C981" s="243"/>
      <c r="D981" s="243"/>
      <c r="E981" s="243"/>
      <c r="F981" s="243"/>
      <c r="G981" s="243"/>
      <c r="H981" s="1158" t="s">
        <v>3</v>
      </c>
      <c r="I981" s="1159"/>
      <c r="J981" s="1159"/>
      <c r="K981" s="1160"/>
      <c r="L981" s="1120" t="str">
        <f>LOOKUP(H980,$C$2:$C$583,$I$2:$I$583)</f>
        <v>0</v>
      </c>
      <c r="M981" s="1121"/>
      <c r="N981" s="1121"/>
      <c r="O981" s="1121"/>
      <c r="P981" s="1121"/>
      <c r="Q981" s="1121"/>
      <c r="R981" s="1121"/>
      <c r="S981" s="1121"/>
      <c r="T981" s="1121"/>
      <c r="U981" s="1122"/>
      <c r="V981" s="1158" t="s">
        <v>89</v>
      </c>
      <c r="W981" s="1159"/>
      <c r="X981" s="1159"/>
      <c r="Y981" s="1160"/>
      <c r="Z981" s="1120" t="str">
        <f>LOOKUP(H980,$C$2:$C$583,$F$2:$F$583)</f>
        <v>0</v>
      </c>
      <c r="AA981" s="1122"/>
      <c r="AB981" s="1158" t="s">
        <v>90</v>
      </c>
      <c r="AC981" s="1159"/>
      <c r="AD981" s="1159"/>
      <c r="AE981" s="1160"/>
      <c r="AF981" s="1120" t="str">
        <f>LOOKUP(H980,$C$2:$C$583,$G$2:$G$583)</f>
        <v>0</v>
      </c>
      <c r="AG981" s="1122"/>
      <c r="AH981" s="1202"/>
      <c r="AI981" s="1203"/>
      <c r="AJ981" s="1203"/>
      <c r="AK981" s="1203"/>
      <c r="AL981" s="1203"/>
      <c r="AM981" s="1203"/>
      <c r="AN981" s="1204"/>
      <c r="AO981" s="1225"/>
      <c r="AP981" s="1226"/>
      <c r="AQ981" s="1226"/>
      <c r="AR981" s="1226"/>
      <c r="AS981" s="1226"/>
      <c r="AT981" s="1226"/>
      <c r="AU981" s="1226"/>
      <c r="AV981" s="1226"/>
      <c r="AW981" s="1226"/>
      <c r="AX981" s="1227"/>
      <c r="AY981" s="1208"/>
      <c r="AZ981" s="1209"/>
      <c r="BA981" s="1209"/>
      <c r="BB981" s="1209"/>
      <c r="BC981" s="1210"/>
      <c r="BD981" s="87"/>
    </row>
    <row r="982" spans="1:64" customHeight="1" ht="12.75">
      <c r="A982" s="238"/>
      <c r="B982" s="238"/>
      <c r="C982" s="243"/>
      <c r="D982" s="243"/>
      <c r="E982" s="243"/>
      <c r="F982" s="243"/>
      <c r="G982" s="243"/>
      <c r="H982" s="1147" t="str">
        <f>LOOKUP(H980,$C$2:$C$583,$K$2:$K$583)</f>
        <v>0</v>
      </c>
      <c r="I982" s="1148"/>
      <c r="J982" s="1148"/>
      <c r="K982" s="1148"/>
      <c r="L982" s="1148"/>
      <c r="M982" s="1148"/>
      <c r="N982" s="1148"/>
      <c r="O982" s="1148"/>
      <c r="P982" s="1148"/>
      <c r="Q982" s="1148"/>
      <c r="R982" s="1148"/>
      <c r="S982" s="1148"/>
      <c r="T982" s="1148"/>
      <c r="U982" s="1148"/>
      <c r="V982" s="1148"/>
      <c r="W982" s="1148"/>
      <c r="X982" s="1148"/>
      <c r="Y982" s="1148"/>
      <c r="Z982" s="1148"/>
      <c r="AA982" s="1148"/>
      <c r="AB982" s="1148"/>
      <c r="AC982" s="1148"/>
      <c r="AD982" s="1148"/>
      <c r="AE982" s="1148"/>
      <c r="AF982" s="1148"/>
      <c r="AG982" s="1149"/>
      <c r="AH982" s="1190"/>
      <c r="AI982" s="1191"/>
      <c r="AJ982" s="1191"/>
      <c r="AK982" s="1191"/>
      <c r="AL982" s="1191"/>
      <c r="AM982" s="1191"/>
      <c r="AN982" s="1191"/>
      <c r="AO982" s="1191"/>
      <c r="AP982" s="1191"/>
      <c r="AQ982" s="1191"/>
      <c r="AR982" s="1191"/>
      <c r="AS982" s="1191"/>
      <c r="AT982" s="1191"/>
      <c r="AU982" s="1191"/>
      <c r="AV982" s="1191"/>
      <c r="AW982" s="1191"/>
      <c r="AX982" s="1191"/>
      <c r="AY982" s="1191"/>
      <c r="AZ982" s="1191"/>
      <c r="BA982" s="1191"/>
      <c r="BB982" s="1191"/>
      <c r="BC982" s="1192"/>
      <c r="BD982" s="87"/>
    </row>
    <row r="983" spans="1:64" customHeight="1" ht="12.75">
      <c r="A983" s="238"/>
      <c r="B983" s="238"/>
      <c r="C983" s="243"/>
      <c r="D983" s="243"/>
      <c r="E983" s="243"/>
      <c r="F983" s="243"/>
      <c r="G983" s="243"/>
      <c r="H983" s="1150"/>
      <c r="I983" s="1151"/>
      <c r="J983" s="1151"/>
      <c r="K983" s="1151"/>
      <c r="L983" s="1151"/>
      <c r="M983" s="1151"/>
      <c r="N983" s="1151"/>
      <c r="O983" s="1151"/>
      <c r="P983" s="1151"/>
      <c r="Q983" s="1151"/>
      <c r="R983" s="1151"/>
      <c r="S983" s="1151"/>
      <c r="T983" s="1151"/>
      <c r="U983" s="1151"/>
      <c r="V983" s="1151"/>
      <c r="W983" s="1151"/>
      <c r="X983" s="1151"/>
      <c r="Y983" s="1151"/>
      <c r="Z983" s="1151"/>
      <c r="AA983" s="1151"/>
      <c r="AB983" s="1151"/>
      <c r="AC983" s="1151"/>
      <c r="AD983" s="1151"/>
      <c r="AE983" s="1151"/>
      <c r="AF983" s="1151"/>
      <c r="AG983" s="1152"/>
      <c r="AH983" s="1193"/>
      <c r="AI983" s="1194"/>
      <c r="AJ983" s="1194"/>
      <c r="AK983" s="1194"/>
      <c r="AL983" s="1194"/>
      <c r="AM983" s="1194"/>
      <c r="AN983" s="1194"/>
      <c r="AO983" s="1194"/>
      <c r="AP983" s="1194"/>
      <c r="AQ983" s="1194"/>
      <c r="AR983" s="1194"/>
      <c r="AS983" s="1194"/>
      <c r="AT983" s="1194"/>
      <c r="AU983" s="1194"/>
      <c r="AV983" s="1194"/>
      <c r="AW983" s="1194"/>
      <c r="AX983" s="1194"/>
      <c r="AY983" s="1194"/>
      <c r="AZ983" s="1194"/>
      <c r="BA983" s="1194"/>
      <c r="BB983" s="1194"/>
      <c r="BC983" s="1195"/>
      <c r="BD983" s="87"/>
    </row>
    <row r="984" spans="1:64" customHeight="1" ht="12.75">
      <c r="A984" s="238"/>
      <c r="B984" s="238"/>
      <c r="C984" s="243"/>
      <c r="D984" s="243"/>
      <c r="E984" s="243"/>
      <c r="F984" s="243"/>
      <c r="G984" s="243"/>
      <c r="H984" s="1150"/>
      <c r="I984" s="1151"/>
      <c r="J984" s="1151"/>
      <c r="K984" s="1151"/>
      <c r="L984" s="1151"/>
      <c r="M984" s="1151"/>
      <c r="N984" s="1151"/>
      <c r="O984" s="1151"/>
      <c r="P984" s="1151"/>
      <c r="Q984" s="1151"/>
      <c r="R984" s="1151"/>
      <c r="S984" s="1151"/>
      <c r="T984" s="1151"/>
      <c r="U984" s="1151"/>
      <c r="V984" s="1151"/>
      <c r="W984" s="1151"/>
      <c r="X984" s="1151"/>
      <c r="Y984" s="1151"/>
      <c r="Z984" s="1151"/>
      <c r="AA984" s="1151"/>
      <c r="AB984" s="1151"/>
      <c r="AC984" s="1151"/>
      <c r="AD984" s="1151"/>
      <c r="AE984" s="1151"/>
      <c r="AF984" s="1151"/>
      <c r="AG984" s="1152"/>
      <c r="AH984" s="1193"/>
      <c r="AI984" s="1194"/>
      <c r="AJ984" s="1194"/>
      <c r="AK984" s="1194"/>
      <c r="AL984" s="1194"/>
      <c r="AM984" s="1194"/>
      <c r="AN984" s="1194"/>
      <c r="AO984" s="1194"/>
      <c r="AP984" s="1194"/>
      <c r="AQ984" s="1194"/>
      <c r="AR984" s="1194"/>
      <c r="AS984" s="1194"/>
      <c r="AT984" s="1194"/>
      <c r="AU984" s="1194"/>
      <c r="AV984" s="1194"/>
      <c r="AW984" s="1194"/>
      <c r="AX984" s="1194"/>
      <c r="AY984" s="1194"/>
      <c r="AZ984" s="1194"/>
      <c r="BA984" s="1194"/>
      <c r="BB984" s="1194"/>
      <c r="BC984" s="1195"/>
      <c r="BD984" s="87"/>
    </row>
    <row r="985" spans="1:64" customHeight="1" ht="12.75">
      <c r="A985" s="238"/>
      <c r="B985" s="238"/>
      <c r="C985" s="243"/>
      <c r="D985" s="243"/>
      <c r="E985" s="243"/>
      <c r="F985" s="243"/>
      <c r="G985" s="243"/>
      <c r="H985" s="1150"/>
      <c r="I985" s="1151"/>
      <c r="J985" s="1151"/>
      <c r="K985" s="1151"/>
      <c r="L985" s="1151"/>
      <c r="M985" s="1151"/>
      <c r="N985" s="1151"/>
      <c r="O985" s="1151"/>
      <c r="P985" s="1151"/>
      <c r="Q985" s="1151"/>
      <c r="R985" s="1151"/>
      <c r="S985" s="1151"/>
      <c r="T985" s="1151"/>
      <c r="U985" s="1151"/>
      <c r="V985" s="1151"/>
      <c r="W985" s="1151"/>
      <c r="X985" s="1151"/>
      <c r="Y985" s="1151"/>
      <c r="Z985" s="1151"/>
      <c r="AA985" s="1151"/>
      <c r="AB985" s="1151"/>
      <c r="AC985" s="1151"/>
      <c r="AD985" s="1151"/>
      <c r="AE985" s="1151"/>
      <c r="AF985" s="1151"/>
      <c r="AG985" s="1152"/>
      <c r="AH985" s="1193"/>
      <c r="AI985" s="1194"/>
      <c r="AJ985" s="1194"/>
      <c r="AK985" s="1194"/>
      <c r="AL985" s="1194"/>
      <c r="AM985" s="1194"/>
      <c r="AN985" s="1194"/>
      <c r="AO985" s="1194"/>
      <c r="AP985" s="1194"/>
      <c r="AQ985" s="1194"/>
      <c r="AR985" s="1194"/>
      <c r="AS985" s="1194"/>
      <c r="AT985" s="1194"/>
      <c r="AU985" s="1194"/>
      <c r="AV985" s="1194"/>
      <c r="AW985" s="1194"/>
      <c r="AX985" s="1194"/>
      <c r="AY985" s="1194"/>
      <c r="AZ985" s="1194"/>
      <c r="BA985" s="1194"/>
      <c r="BB985" s="1194"/>
      <c r="BC985" s="1195"/>
      <c r="BD985" s="87"/>
    </row>
    <row r="986" spans="1:64" customHeight="1" ht="12.75">
      <c r="A986" s="238"/>
      <c r="B986" s="238"/>
      <c r="C986" s="243"/>
      <c r="D986" s="243"/>
      <c r="E986" s="243"/>
      <c r="F986" s="243"/>
      <c r="G986" s="243"/>
      <c r="H986" s="1150"/>
      <c r="I986" s="1151"/>
      <c r="J986" s="1151"/>
      <c r="K986" s="1151"/>
      <c r="L986" s="1151"/>
      <c r="M986" s="1151"/>
      <c r="N986" s="1151"/>
      <c r="O986" s="1151"/>
      <c r="P986" s="1151"/>
      <c r="Q986" s="1151"/>
      <c r="R986" s="1151"/>
      <c r="S986" s="1151"/>
      <c r="T986" s="1151"/>
      <c r="U986" s="1151"/>
      <c r="V986" s="1151"/>
      <c r="W986" s="1151"/>
      <c r="X986" s="1151"/>
      <c r="Y986" s="1151"/>
      <c r="Z986" s="1151"/>
      <c r="AA986" s="1151"/>
      <c r="AB986" s="1151"/>
      <c r="AC986" s="1151"/>
      <c r="AD986" s="1151"/>
      <c r="AE986" s="1151"/>
      <c r="AF986" s="1151"/>
      <c r="AG986" s="1152"/>
      <c r="AH986" s="1193"/>
      <c r="AI986" s="1194"/>
      <c r="AJ986" s="1194"/>
      <c r="AK986" s="1194"/>
      <c r="AL986" s="1194"/>
      <c r="AM986" s="1194"/>
      <c r="AN986" s="1194"/>
      <c r="AO986" s="1194"/>
      <c r="AP986" s="1194"/>
      <c r="AQ986" s="1194"/>
      <c r="AR986" s="1194"/>
      <c r="AS986" s="1194"/>
      <c r="AT986" s="1194"/>
      <c r="AU986" s="1194"/>
      <c r="AV986" s="1194"/>
      <c r="AW986" s="1194"/>
      <c r="AX986" s="1194"/>
      <c r="AY986" s="1194"/>
      <c r="AZ986" s="1194"/>
      <c r="BA986" s="1194"/>
      <c r="BB986" s="1194"/>
      <c r="BC986" s="1195"/>
      <c r="BD986" s="87"/>
    </row>
    <row r="987" spans="1:64" customHeight="1" ht="13.5">
      <c r="A987" s="238"/>
      <c r="B987" s="238"/>
      <c r="C987" s="243"/>
      <c r="D987" s="243"/>
      <c r="E987" s="243"/>
      <c r="F987" s="243"/>
      <c r="G987" s="243"/>
      <c r="H987" s="1153"/>
      <c r="I987" s="1154"/>
      <c r="J987" s="1154"/>
      <c r="K987" s="1154"/>
      <c r="L987" s="1154"/>
      <c r="M987" s="1154"/>
      <c r="N987" s="1154"/>
      <c r="O987" s="1154"/>
      <c r="P987" s="1154"/>
      <c r="Q987" s="1154"/>
      <c r="R987" s="1154"/>
      <c r="S987" s="1154"/>
      <c r="T987" s="1154"/>
      <c r="U987" s="1154"/>
      <c r="V987" s="1154"/>
      <c r="W987" s="1154"/>
      <c r="X987" s="1154"/>
      <c r="Y987" s="1154"/>
      <c r="Z987" s="1154"/>
      <c r="AA987" s="1154"/>
      <c r="AB987" s="1154"/>
      <c r="AC987" s="1154"/>
      <c r="AD987" s="1154"/>
      <c r="AE987" s="1154"/>
      <c r="AF987" s="1154"/>
      <c r="AG987" s="1155"/>
      <c r="AH987" s="1196"/>
      <c r="AI987" s="1197"/>
      <c r="AJ987" s="1197"/>
      <c r="AK987" s="1197"/>
      <c r="AL987" s="1197"/>
      <c r="AM987" s="1197"/>
      <c r="AN987" s="1197"/>
      <c r="AO987" s="1197"/>
      <c r="AP987" s="1197"/>
      <c r="AQ987" s="1197"/>
      <c r="AR987" s="1197"/>
      <c r="AS987" s="1197"/>
      <c r="AT987" s="1197"/>
      <c r="AU987" s="1197"/>
      <c r="AV987" s="1197"/>
      <c r="AW987" s="1197"/>
      <c r="AX987" s="1197"/>
      <c r="AY987" s="1197"/>
      <c r="AZ987" s="1197"/>
      <c r="BA987" s="1197"/>
      <c r="BB987" s="1197"/>
      <c r="BC987" s="1198"/>
      <c r="BD987" s="87"/>
    </row>
    <row r="988" spans="1:64" customHeight="1" ht="13.5">
      <c r="A988" s="238">
        <f>IF(B988&lt;$C$584,B988,IF(B988=$C$584,B988,0))</f>
        <v>0</v>
      </c>
      <c r="B988" s="238">
        <v>48</v>
      </c>
      <c r="C988" s="243"/>
      <c r="D988" s="243"/>
      <c r="E988" s="243"/>
      <c r="F988" s="243"/>
      <c r="G988" s="243"/>
      <c r="H988" s="1158">
        <f>A988</f>
        <v>0</v>
      </c>
      <c r="I988" s="1160"/>
      <c r="J988" s="1120" t="s">
        <v>2</v>
      </c>
      <c r="K988" s="1121"/>
      <c r="L988" s="1121"/>
      <c r="M988" s="1122"/>
      <c r="N988" s="1144" t="str">
        <f>LOOKUP(H988,$C$1:$C$583,$J$1:$J$612)</f>
        <v>0</v>
      </c>
      <c r="O988" s="1145"/>
      <c r="P988" s="1145"/>
      <c r="Q988" s="1145"/>
      <c r="R988" s="1145"/>
      <c r="S988" s="1145"/>
      <c r="T988" s="1145"/>
      <c r="U988" s="1145"/>
      <c r="V988" s="1145"/>
      <c r="W988" s="1145"/>
      <c r="X988" s="1145"/>
      <c r="Y988" s="1145"/>
      <c r="Z988" s="1145"/>
      <c r="AA988" s="1145"/>
      <c r="AB988" s="1145"/>
      <c r="AC988" s="1145"/>
      <c r="AD988" s="1145"/>
      <c r="AE988" s="1145"/>
      <c r="AF988" s="1145"/>
      <c r="AG988" s="1146"/>
      <c r="AH988" s="1199" t="s">
        <v>86</v>
      </c>
      <c r="AI988" s="1200"/>
      <c r="AJ988" s="1200"/>
      <c r="AK988" s="1200"/>
      <c r="AL988" s="1200"/>
      <c r="AM988" s="1200"/>
      <c r="AN988" s="1201"/>
      <c r="AO988" s="1222" t="s">
        <v>21</v>
      </c>
      <c r="AP988" s="1223"/>
      <c r="AQ988" s="1223"/>
      <c r="AR988" s="1223"/>
      <c r="AS988" s="1223"/>
      <c r="AT988" s="1223"/>
      <c r="AU988" s="1223"/>
      <c r="AV988" s="1223"/>
      <c r="AW988" s="1223"/>
      <c r="AX988" s="1224"/>
      <c r="AY988" s="1205" t="s">
        <v>88</v>
      </c>
      <c r="AZ988" s="1206"/>
      <c r="BA988" s="1206"/>
      <c r="BB988" s="1206"/>
      <c r="BC988" s="1207"/>
      <c r="BD988" s="87"/>
    </row>
    <row r="989" spans="1:64" customHeight="1" ht="13.5">
      <c r="A989" s="238"/>
      <c r="B989" s="238"/>
      <c r="C989" s="243"/>
      <c r="D989" s="243"/>
      <c r="E989" s="243"/>
      <c r="F989" s="243"/>
      <c r="G989" s="243"/>
      <c r="H989" s="1158" t="s">
        <v>3</v>
      </c>
      <c r="I989" s="1159"/>
      <c r="J989" s="1159"/>
      <c r="K989" s="1160"/>
      <c r="L989" s="1120" t="str">
        <f>LOOKUP(H988,$C$2:$C$583,$I$2:$I$583)</f>
        <v>0</v>
      </c>
      <c r="M989" s="1121"/>
      <c r="N989" s="1121"/>
      <c r="O989" s="1121"/>
      <c r="P989" s="1121"/>
      <c r="Q989" s="1121"/>
      <c r="R989" s="1121"/>
      <c r="S989" s="1121"/>
      <c r="T989" s="1121"/>
      <c r="U989" s="1122"/>
      <c r="V989" s="1158" t="s">
        <v>89</v>
      </c>
      <c r="W989" s="1159"/>
      <c r="X989" s="1159"/>
      <c r="Y989" s="1160"/>
      <c r="Z989" s="1120" t="str">
        <f>LOOKUP(H988,$C$2:$C$583,$F$2:$F$583)</f>
        <v>0</v>
      </c>
      <c r="AA989" s="1122"/>
      <c r="AB989" s="1158" t="s">
        <v>90</v>
      </c>
      <c r="AC989" s="1159"/>
      <c r="AD989" s="1159"/>
      <c r="AE989" s="1160"/>
      <c r="AF989" s="1120" t="str">
        <f>LOOKUP(H988,$C$2:$C$583,$G$2:$G$583)</f>
        <v>0</v>
      </c>
      <c r="AG989" s="1122"/>
      <c r="AH989" s="1202"/>
      <c r="AI989" s="1203"/>
      <c r="AJ989" s="1203"/>
      <c r="AK989" s="1203"/>
      <c r="AL989" s="1203"/>
      <c r="AM989" s="1203"/>
      <c r="AN989" s="1204"/>
      <c r="AO989" s="1225"/>
      <c r="AP989" s="1226"/>
      <c r="AQ989" s="1226"/>
      <c r="AR989" s="1226"/>
      <c r="AS989" s="1226"/>
      <c r="AT989" s="1226"/>
      <c r="AU989" s="1226"/>
      <c r="AV989" s="1226"/>
      <c r="AW989" s="1226"/>
      <c r="AX989" s="1227"/>
      <c r="AY989" s="1208"/>
      <c r="AZ989" s="1209"/>
      <c r="BA989" s="1209"/>
      <c r="BB989" s="1209"/>
      <c r="BC989" s="1210"/>
      <c r="BD989" s="87"/>
    </row>
    <row r="990" spans="1:64" customHeight="1" ht="12.75">
      <c r="A990" s="238"/>
      <c r="B990" s="238"/>
      <c r="C990" s="243"/>
      <c r="D990" s="243"/>
      <c r="E990" s="243"/>
      <c r="F990" s="243"/>
      <c r="G990" s="243"/>
      <c r="H990" s="1147" t="str">
        <f>LOOKUP(H988,$C$2:$C$583,$K$2:$K$583)</f>
        <v>0</v>
      </c>
      <c r="I990" s="1148"/>
      <c r="J990" s="1148"/>
      <c r="K990" s="1148"/>
      <c r="L990" s="1148"/>
      <c r="M990" s="1148"/>
      <c r="N990" s="1148"/>
      <c r="O990" s="1148"/>
      <c r="P990" s="1148"/>
      <c r="Q990" s="1148"/>
      <c r="R990" s="1148"/>
      <c r="S990" s="1148"/>
      <c r="T990" s="1148"/>
      <c r="U990" s="1148"/>
      <c r="V990" s="1148"/>
      <c r="W990" s="1148"/>
      <c r="X990" s="1148"/>
      <c r="Y990" s="1148"/>
      <c r="Z990" s="1148"/>
      <c r="AA990" s="1148"/>
      <c r="AB990" s="1148"/>
      <c r="AC990" s="1148"/>
      <c r="AD990" s="1148"/>
      <c r="AE990" s="1148"/>
      <c r="AF990" s="1148"/>
      <c r="AG990" s="1149"/>
      <c r="AH990" s="1190"/>
      <c r="AI990" s="1191"/>
      <c r="AJ990" s="1191"/>
      <c r="AK990" s="1191"/>
      <c r="AL990" s="1191"/>
      <c r="AM990" s="1191"/>
      <c r="AN990" s="1191"/>
      <c r="AO990" s="1191"/>
      <c r="AP990" s="1191"/>
      <c r="AQ990" s="1191"/>
      <c r="AR990" s="1191"/>
      <c r="AS990" s="1191"/>
      <c r="AT990" s="1191"/>
      <c r="AU990" s="1191"/>
      <c r="AV990" s="1191"/>
      <c r="AW990" s="1191"/>
      <c r="AX990" s="1191"/>
      <c r="AY990" s="1191"/>
      <c r="AZ990" s="1191"/>
      <c r="BA990" s="1191"/>
      <c r="BB990" s="1191"/>
      <c r="BC990" s="1192"/>
      <c r="BD990" s="87"/>
    </row>
    <row r="991" spans="1:64" customHeight="1" ht="12.75">
      <c r="A991" s="238"/>
      <c r="B991" s="238"/>
      <c r="C991" s="243"/>
      <c r="D991" s="243"/>
      <c r="E991" s="243"/>
      <c r="F991" s="243"/>
      <c r="G991" s="243"/>
      <c r="H991" s="1150"/>
      <c r="I991" s="1151"/>
      <c r="J991" s="1151"/>
      <c r="K991" s="1151"/>
      <c r="L991" s="1151"/>
      <c r="M991" s="1151"/>
      <c r="N991" s="1151"/>
      <c r="O991" s="1151"/>
      <c r="P991" s="1151"/>
      <c r="Q991" s="1151"/>
      <c r="R991" s="1151"/>
      <c r="S991" s="1151"/>
      <c r="T991" s="1151"/>
      <c r="U991" s="1151"/>
      <c r="V991" s="1151"/>
      <c r="W991" s="1151"/>
      <c r="X991" s="1151"/>
      <c r="Y991" s="1151"/>
      <c r="Z991" s="1151"/>
      <c r="AA991" s="1151"/>
      <c r="AB991" s="1151"/>
      <c r="AC991" s="1151"/>
      <c r="AD991" s="1151"/>
      <c r="AE991" s="1151"/>
      <c r="AF991" s="1151"/>
      <c r="AG991" s="1152"/>
      <c r="AH991" s="1193"/>
      <c r="AI991" s="1194"/>
      <c r="AJ991" s="1194"/>
      <c r="AK991" s="1194"/>
      <c r="AL991" s="1194"/>
      <c r="AM991" s="1194"/>
      <c r="AN991" s="1194"/>
      <c r="AO991" s="1194"/>
      <c r="AP991" s="1194"/>
      <c r="AQ991" s="1194"/>
      <c r="AR991" s="1194"/>
      <c r="AS991" s="1194"/>
      <c r="AT991" s="1194"/>
      <c r="AU991" s="1194"/>
      <c r="AV991" s="1194"/>
      <c r="AW991" s="1194"/>
      <c r="AX991" s="1194"/>
      <c r="AY991" s="1194"/>
      <c r="AZ991" s="1194"/>
      <c r="BA991" s="1194"/>
      <c r="BB991" s="1194"/>
      <c r="BC991" s="1195"/>
      <c r="BD991" s="87"/>
    </row>
    <row r="992" spans="1:64" customHeight="1" ht="12.75">
      <c r="A992" s="238"/>
      <c r="B992" s="238"/>
      <c r="C992" s="243"/>
      <c r="D992" s="243"/>
      <c r="E992" s="243"/>
      <c r="F992" s="243"/>
      <c r="G992" s="243"/>
      <c r="H992" s="1150"/>
      <c r="I992" s="1151"/>
      <c r="J992" s="1151"/>
      <c r="K992" s="1151"/>
      <c r="L992" s="1151"/>
      <c r="M992" s="1151"/>
      <c r="N992" s="1151"/>
      <c r="O992" s="1151"/>
      <c r="P992" s="1151"/>
      <c r="Q992" s="1151"/>
      <c r="R992" s="1151"/>
      <c r="S992" s="1151"/>
      <c r="T992" s="1151"/>
      <c r="U992" s="1151"/>
      <c r="V992" s="1151"/>
      <c r="W992" s="1151"/>
      <c r="X992" s="1151"/>
      <c r="Y992" s="1151"/>
      <c r="Z992" s="1151"/>
      <c r="AA992" s="1151"/>
      <c r="AB992" s="1151"/>
      <c r="AC992" s="1151"/>
      <c r="AD992" s="1151"/>
      <c r="AE992" s="1151"/>
      <c r="AF992" s="1151"/>
      <c r="AG992" s="1152"/>
      <c r="AH992" s="1193"/>
      <c r="AI992" s="1194"/>
      <c r="AJ992" s="1194"/>
      <c r="AK992" s="1194"/>
      <c r="AL992" s="1194"/>
      <c r="AM992" s="1194"/>
      <c r="AN992" s="1194"/>
      <c r="AO992" s="1194"/>
      <c r="AP992" s="1194"/>
      <c r="AQ992" s="1194"/>
      <c r="AR992" s="1194"/>
      <c r="AS992" s="1194"/>
      <c r="AT992" s="1194"/>
      <c r="AU992" s="1194"/>
      <c r="AV992" s="1194"/>
      <c r="AW992" s="1194"/>
      <c r="AX992" s="1194"/>
      <c r="AY992" s="1194"/>
      <c r="AZ992" s="1194"/>
      <c r="BA992" s="1194"/>
      <c r="BB992" s="1194"/>
      <c r="BC992" s="1195"/>
      <c r="BD992" s="87"/>
    </row>
    <row r="993" spans="1:64" customHeight="1" ht="12.75">
      <c r="A993" s="238"/>
      <c r="B993" s="238"/>
      <c r="C993" s="243"/>
      <c r="D993" s="243"/>
      <c r="E993" s="243"/>
      <c r="F993" s="243"/>
      <c r="G993" s="243"/>
      <c r="H993" s="1150"/>
      <c r="I993" s="1151"/>
      <c r="J993" s="1151"/>
      <c r="K993" s="1151"/>
      <c r="L993" s="1151"/>
      <c r="M993" s="1151"/>
      <c r="N993" s="1151"/>
      <c r="O993" s="1151"/>
      <c r="P993" s="1151"/>
      <c r="Q993" s="1151"/>
      <c r="R993" s="1151"/>
      <c r="S993" s="1151"/>
      <c r="T993" s="1151"/>
      <c r="U993" s="1151"/>
      <c r="V993" s="1151"/>
      <c r="W993" s="1151"/>
      <c r="X993" s="1151"/>
      <c r="Y993" s="1151"/>
      <c r="Z993" s="1151"/>
      <c r="AA993" s="1151"/>
      <c r="AB993" s="1151"/>
      <c r="AC993" s="1151"/>
      <c r="AD993" s="1151"/>
      <c r="AE993" s="1151"/>
      <c r="AF993" s="1151"/>
      <c r="AG993" s="1152"/>
      <c r="AH993" s="1193"/>
      <c r="AI993" s="1194"/>
      <c r="AJ993" s="1194"/>
      <c r="AK993" s="1194"/>
      <c r="AL993" s="1194"/>
      <c r="AM993" s="1194"/>
      <c r="AN993" s="1194"/>
      <c r="AO993" s="1194"/>
      <c r="AP993" s="1194"/>
      <c r="AQ993" s="1194"/>
      <c r="AR993" s="1194"/>
      <c r="AS993" s="1194"/>
      <c r="AT993" s="1194"/>
      <c r="AU993" s="1194"/>
      <c r="AV993" s="1194"/>
      <c r="AW993" s="1194"/>
      <c r="AX993" s="1194"/>
      <c r="AY993" s="1194"/>
      <c r="AZ993" s="1194"/>
      <c r="BA993" s="1194"/>
      <c r="BB993" s="1194"/>
      <c r="BC993" s="1195"/>
      <c r="BD993" s="87"/>
    </row>
    <row r="994" spans="1:64" customHeight="1" ht="12.75">
      <c r="A994" s="238"/>
      <c r="B994" s="238"/>
      <c r="C994" s="243"/>
      <c r="D994" s="243"/>
      <c r="E994" s="243"/>
      <c r="F994" s="243"/>
      <c r="G994" s="243"/>
      <c r="H994" s="1150"/>
      <c r="I994" s="1151"/>
      <c r="J994" s="1151"/>
      <c r="K994" s="1151"/>
      <c r="L994" s="1151"/>
      <c r="M994" s="1151"/>
      <c r="N994" s="1151"/>
      <c r="O994" s="1151"/>
      <c r="P994" s="1151"/>
      <c r="Q994" s="1151"/>
      <c r="R994" s="1151"/>
      <c r="S994" s="1151"/>
      <c r="T994" s="1151"/>
      <c r="U994" s="1151"/>
      <c r="V994" s="1151"/>
      <c r="W994" s="1151"/>
      <c r="X994" s="1151"/>
      <c r="Y994" s="1151"/>
      <c r="Z994" s="1151"/>
      <c r="AA994" s="1151"/>
      <c r="AB994" s="1151"/>
      <c r="AC994" s="1151"/>
      <c r="AD994" s="1151"/>
      <c r="AE994" s="1151"/>
      <c r="AF994" s="1151"/>
      <c r="AG994" s="1152"/>
      <c r="AH994" s="1193"/>
      <c r="AI994" s="1194"/>
      <c r="AJ994" s="1194"/>
      <c r="AK994" s="1194"/>
      <c r="AL994" s="1194"/>
      <c r="AM994" s="1194"/>
      <c r="AN994" s="1194"/>
      <c r="AO994" s="1194"/>
      <c r="AP994" s="1194"/>
      <c r="AQ994" s="1194"/>
      <c r="AR994" s="1194"/>
      <c r="AS994" s="1194"/>
      <c r="AT994" s="1194"/>
      <c r="AU994" s="1194"/>
      <c r="AV994" s="1194"/>
      <c r="AW994" s="1194"/>
      <c r="AX994" s="1194"/>
      <c r="AY994" s="1194"/>
      <c r="AZ994" s="1194"/>
      <c r="BA994" s="1194"/>
      <c r="BB994" s="1194"/>
      <c r="BC994" s="1195"/>
      <c r="BD994" s="87"/>
    </row>
    <row r="995" spans="1:64" customHeight="1" ht="13.5">
      <c r="A995" s="238"/>
      <c r="B995" s="238"/>
      <c r="C995" s="243"/>
      <c r="D995" s="243"/>
      <c r="E995" s="243"/>
      <c r="F995" s="243"/>
      <c r="G995" s="243"/>
      <c r="H995" s="1153"/>
      <c r="I995" s="1154"/>
      <c r="J995" s="1154"/>
      <c r="K995" s="1154"/>
      <c r="L995" s="1154"/>
      <c r="M995" s="1154"/>
      <c r="N995" s="1154"/>
      <c r="O995" s="1154"/>
      <c r="P995" s="1154"/>
      <c r="Q995" s="1154"/>
      <c r="R995" s="1154"/>
      <c r="S995" s="1154"/>
      <c r="T995" s="1154"/>
      <c r="U995" s="1154"/>
      <c r="V995" s="1154"/>
      <c r="W995" s="1154"/>
      <c r="X995" s="1154"/>
      <c r="Y995" s="1154"/>
      <c r="Z995" s="1154"/>
      <c r="AA995" s="1154"/>
      <c r="AB995" s="1154"/>
      <c r="AC995" s="1154"/>
      <c r="AD995" s="1154"/>
      <c r="AE995" s="1154"/>
      <c r="AF995" s="1154"/>
      <c r="AG995" s="1155"/>
      <c r="AH995" s="1196"/>
      <c r="AI995" s="1197"/>
      <c r="AJ995" s="1197"/>
      <c r="AK995" s="1197"/>
      <c r="AL995" s="1197"/>
      <c r="AM995" s="1197"/>
      <c r="AN995" s="1197"/>
      <c r="AO995" s="1197"/>
      <c r="AP995" s="1197"/>
      <c r="AQ995" s="1197"/>
      <c r="AR995" s="1197"/>
      <c r="AS995" s="1197"/>
      <c r="AT995" s="1197"/>
      <c r="AU995" s="1197"/>
      <c r="AV995" s="1197"/>
      <c r="AW995" s="1197"/>
      <c r="AX995" s="1197"/>
      <c r="AY995" s="1197"/>
      <c r="AZ995" s="1197"/>
      <c r="BA995" s="1197"/>
      <c r="BB995" s="1197"/>
      <c r="BC995" s="1198"/>
      <c r="BD995" s="87"/>
    </row>
    <row r="996" spans="1:64" customHeight="1" ht="13.5">
      <c r="A996" s="238">
        <f>IF(B996&lt;$C$584,B996,IF(B996=$C$584,B996,0))</f>
        <v>0</v>
      </c>
      <c r="B996" s="238">
        <v>49</v>
      </c>
      <c r="C996" s="243"/>
      <c r="D996" s="243"/>
      <c r="E996" s="243"/>
      <c r="F996" s="243"/>
      <c r="G996" s="243"/>
      <c r="H996" s="1158">
        <f>A996</f>
        <v>0</v>
      </c>
      <c r="I996" s="1160"/>
      <c r="J996" s="1120" t="s">
        <v>2</v>
      </c>
      <c r="K996" s="1121"/>
      <c r="L996" s="1121"/>
      <c r="M996" s="1122"/>
      <c r="N996" s="1144" t="str">
        <f>LOOKUP(H996,$C$1:$C$583,$J$1:$J$612)</f>
        <v>0</v>
      </c>
      <c r="O996" s="1145"/>
      <c r="P996" s="1145"/>
      <c r="Q996" s="1145"/>
      <c r="R996" s="1145"/>
      <c r="S996" s="1145"/>
      <c r="T996" s="1145"/>
      <c r="U996" s="1145"/>
      <c r="V996" s="1145"/>
      <c r="W996" s="1145"/>
      <c r="X996" s="1145"/>
      <c r="Y996" s="1145"/>
      <c r="Z996" s="1145"/>
      <c r="AA996" s="1145"/>
      <c r="AB996" s="1145"/>
      <c r="AC996" s="1145"/>
      <c r="AD996" s="1145"/>
      <c r="AE996" s="1145"/>
      <c r="AF996" s="1145"/>
      <c r="AG996" s="1146"/>
      <c r="AH996" s="1199" t="s">
        <v>86</v>
      </c>
      <c r="AI996" s="1200"/>
      <c r="AJ996" s="1200"/>
      <c r="AK996" s="1200"/>
      <c r="AL996" s="1200"/>
      <c r="AM996" s="1200"/>
      <c r="AN996" s="1201"/>
      <c r="AO996" s="1222" t="s">
        <v>21</v>
      </c>
      <c r="AP996" s="1223"/>
      <c r="AQ996" s="1223"/>
      <c r="AR996" s="1223"/>
      <c r="AS996" s="1223"/>
      <c r="AT996" s="1223"/>
      <c r="AU996" s="1223"/>
      <c r="AV996" s="1223"/>
      <c r="AW996" s="1223"/>
      <c r="AX996" s="1224"/>
      <c r="AY996" s="1205" t="s">
        <v>88</v>
      </c>
      <c r="AZ996" s="1206"/>
      <c r="BA996" s="1206"/>
      <c r="BB996" s="1206"/>
      <c r="BC996" s="1207"/>
      <c r="BD996" s="87"/>
    </row>
    <row r="997" spans="1:64" customHeight="1" ht="13.5">
      <c r="A997" s="238"/>
      <c r="B997" s="238"/>
      <c r="C997" s="243"/>
      <c r="D997" s="243"/>
      <c r="E997" s="243"/>
      <c r="F997" s="243"/>
      <c r="G997" s="243"/>
      <c r="H997" s="1158" t="s">
        <v>3</v>
      </c>
      <c r="I997" s="1159"/>
      <c r="J997" s="1159"/>
      <c r="K997" s="1160"/>
      <c r="L997" s="1120" t="str">
        <f>LOOKUP(H996,$C$2:$C$583,$I$2:$I$583)</f>
        <v>0</v>
      </c>
      <c r="M997" s="1121"/>
      <c r="N997" s="1121"/>
      <c r="O997" s="1121"/>
      <c r="P997" s="1121"/>
      <c r="Q997" s="1121"/>
      <c r="R997" s="1121"/>
      <c r="S997" s="1121"/>
      <c r="T997" s="1121"/>
      <c r="U997" s="1122"/>
      <c r="V997" s="1158" t="s">
        <v>89</v>
      </c>
      <c r="W997" s="1159"/>
      <c r="X997" s="1159"/>
      <c r="Y997" s="1160"/>
      <c r="Z997" s="1120" t="str">
        <f>LOOKUP(H996,$C$2:$C$583,$F$2:$F$583)</f>
        <v>0</v>
      </c>
      <c r="AA997" s="1122"/>
      <c r="AB997" s="1158" t="s">
        <v>90</v>
      </c>
      <c r="AC997" s="1159"/>
      <c r="AD997" s="1159"/>
      <c r="AE997" s="1160"/>
      <c r="AF997" s="1120" t="str">
        <f>LOOKUP(H996,$C$2:$C$583,$G$2:$G$583)</f>
        <v>0</v>
      </c>
      <c r="AG997" s="1122"/>
      <c r="AH997" s="1202"/>
      <c r="AI997" s="1203"/>
      <c r="AJ997" s="1203"/>
      <c r="AK997" s="1203"/>
      <c r="AL997" s="1203"/>
      <c r="AM997" s="1203"/>
      <c r="AN997" s="1204"/>
      <c r="AO997" s="1225"/>
      <c r="AP997" s="1226"/>
      <c r="AQ997" s="1226"/>
      <c r="AR997" s="1226"/>
      <c r="AS997" s="1226"/>
      <c r="AT997" s="1226"/>
      <c r="AU997" s="1226"/>
      <c r="AV997" s="1226"/>
      <c r="AW997" s="1226"/>
      <c r="AX997" s="1227"/>
      <c r="AY997" s="1208"/>
      <c r="AZ997" s="1209"/>
      <c r="BA997" s="1209"/>
      <c r="BB997" s="1209"/>
      <c r="BC997" s="1210"/>
      <c r="BD997" s="87"/>
    </row>
    <row r="998" spans="1:64" customHeight="1" ht="12.75">
      <c r="A998" s="238"/>
      <c r="B998" s="238"/>
      <c r="C998" s="243"/>
      <c r="D998" s="243"/>
      <c r="E998" s="243"/>
      <c r="F998" s="243"/>
      <c r="G998" s="243"/>
      <c r="H998" s="1147" t="str">
        <f>LOOKUP(H996,$C$2:$C$583,$K$2:$K$583)</f>
        <v>0</v>
      </c>
      <c r="I998" s="1148"/>
      <c r="J998" s="1148"/>
      <c r="K998" s="1148"/>
      <c r="L998" s="1148"/>
      <c r="M998" s="1148"/>
      <c r="N998" s="1148"/>
      <c r="O998" s="1148"/>
      <c r="P998" s="1148"/>
      <c r="Q998" s="1148"/>
      <c r="R998" s="1148"/>
      <c r="S998" s="1148"/>
      <c r="T998" s="1148"/>
      <c r="U998" s="1148"/>
      <c r="V998" s="1148"/>
      <c r="W998" s="1148"/>
      <c r="X998" s="1148"/>
      <c r="Y998" s="1148"/>
      <c r="Z998" s="1148"/>
      <c r="AA998" s="1148"/>
      <c r="AB998" s="1148"/>
      <c r="AC998" s="1148"/>
      <c r="AD998" s="1148"/>
      <c r="AE998" s="1148"/>
      <c r="AF998" s="1148"/>
      <c r="AG998" s="1149"/>
      <c r="AH998" s="1190"/>
      <c r="AI998" s="1191"/>
      <c r="AJ998" s="1191"/>
      <c r="AK998" s="1191"/>
      <c r="AL998" s="1191"/>
      <c r="AM998" s="1191"/>
      <c r="AN998" s="1191"/>
      <c r="AO998" s="1191"/>
      <c r="AP998" s="1191"/>
      <c r="AQ998" s="1191"/>
      <c r="AR998" s="1191"/>
      <c r="AS998" s="1191"/>
      <c r="AT998" s="1191"/>
      <c r="AU998" s="1191"/>
      <c r="AV998" s="1191"/>
      <c r="AW998" s="1191"/>
      <c r="AX998" s="1191"/>
      <c r="AY998" s="1191"/>
      <c r="AZ998" s="1191"/>
      <c r="BA998" s="1191"/>
      <c r="BB998" s="1191"/>
      <c r="BC998" s="1192"/>
      <c r="BD998" s="87"/>
    </row>
    <row r="999" spans="1:64" customHeight="1" ht="12.75">
      <c r="A999" s="238"/>
      <c r="B999" s="238"/>
      <c r="C999" s="243"/>
      <c r="D999" s="243"/>
      <c r="E999" s="243"/>
      <c r="F999" s="243"/>
      <c r="G999" s="243"/>
      <c r="H999" s="1150"/>
      <c r="I999" s="1151"/>
      <c r="J999" s="1151"/>
      <c r="K999" s="1151"/>
      <c r="L999" s="1151"/>
      <c r="M999" s="1151"/>
      <c r="N999" s="1151"/>
      <c r="O999" s="1151"/>
      <c r="P999" s="1151"/>
      <c r="Q999" s="1151"/>
      <c r="R999" s="1151"/>
      <c r="S999" s="1151"/>
      <c r="T999" s="1151"/>
      <c r="U999" s="1151"/>
      <c r="V999" s="1151"/>
      <c r="W999" s="1151"/>
      <c r="X999" s="1151"/>
      <c r="Y999" s="1151"/>
      <c r="Z999" s="1151"/>
      <c r="AA999" s="1151"/>
      <c r="AB999" s="1151"/>
      <c r="AC999" s="1151"/>
      <c r="AD999" s="1151"/>
      <c r="AE999" s="1151"/>
      <c r="AF999" s="1151"/>
      <c r="AG999" s="1152"/>
      <c r="AH999" s="1193"/>
      <c r="AI999" s="1194"/>
      <c r="AJ999" s="1194"/>
      <c r="AK999" s="1194"/>
      <c r="AL999" s="1194"/>
      <c r="AM999" s="1194"/>
      <c r="AN999" s="1194"/>
      <c r="AO999" s="1194"/>
      <c r="AP999" s="1194"/>
      <c r="AQ999" s="1194"/>
      <c r="AR999" s="1194"/>
      <c r="AS999" s="1194"/>
      <c r="AT999" s="1194"/>
      <c r="AU999" s="1194"/>
      <c r="AV999" s="1194"/>
      <c r="AW999" s="1194"/>
      <c r="AX999" s="1194"/>
      <c r="AY999" s="1194"/>
      <c r="AZ999" s="1194"/>
      <c r="BA999" s="1194"/>
      <c r="BB999" s="1194"/>
      <c r="BC999" s="1195"/>
      <c r="BD999" s="87"/>
    </row>
    <row r="1000" spans="1:64" customHeight="1" ht="12.75">
      <c r="A1000" s="238"/>
      <c r="B1000" s="238"/>
      <c r="C1000" s="243"/>
      <c r="D1000" s="243"/>
      <c r="E1000" s="243"/>
      <c r="F1000" s="243"/>
      <c r="G1000" s="243"/>
      <c r="H1000" s="1150"/>
      <c r="I1000" s="1151"/>
      <c r="J1000" s="1151"/>
      <c r="K1000" s="1151"/>
      <c r="L1000" s="1151"/>
      <c r="M1000" s="1151"/>
      <c r="N1000" s="1151"/>
      <c r="O1000" s="1151"/>
      <c r="P1000" s="1151"/>
      <c r="Q1000" s="1151"/>
      <c r="R1000" s="1151"/>
      <c r="S1000" s="1151"/>
      <c r="T1000" s="1151"/>
      <c r="U1000" s="1151"/>
      <c r="V1000" s="1151"/>
      <c r="W1000" s="1151"/>
      <c r="X1000" s="1151"/>
      <c r="Y1000" s="1151"/>
      <c r="Z1000" s="1151"/>
      <c r="AA1000" s="1151"/>
      <c r="AB1000" s="1151"/>
      <c r="AC1000" s="1151"/>
      <c r="AD1000" s="1151"/>
      <c r="AE1000" s="1151"/>
      <c r="AF1000" s="1151"/>
      <c r="AG1000" s="1152"/>
      <c r="AH1000" s="1193"/>
      <c r="AI1000" s="1194"/>
      <c r="AJ1000" s="1194"/>
      <c r="AK1000" s="1194"/>
      <c r="AL1000" s="1194"/>
      <c r="AM1000" s="1194"/>
      <c r="AN1000" s="1194"/>
      <c r="AO1000" s="1194"/>
      <c r="AP1000" s="1194"/>
      <c r="AQ1000" s="1194"/>
      <c r="AR1000" s="1194"/>
      <c r="AS1000" s="1194"/>
      <c r="AT1000" s="1194"/>
      <c r="AU1000" s="1194"/>
      <c r="AV1000" s="1194"/>
      <c r="AW1000" s="1194"/>
      <c r="AX1000" s="1194"/>
      <c r="AY1000" s="1194"/>
      <c r="AZ1000" s="1194"/>
      <c r="BA1000" s="1194"/>
      <c r="BB1000" s="1194"/>
      <c r="BC1000" s="1195"/>
      <c r="BD1000" s="87"/>
    </row>
    <row r="1001" spans="1:64" customHeight="1" ht="12.75">
      <c r="A1001" s="238"/>
      <c r="B1001" s="238"/>
      <c r="C1001" s="243"/>
      <c r="D1001" s="243"/>
      <c r="E1001" s="243"/>
      <c r="F1001" s="243"/>
      <c r="G1001" s="243"/>
      <c r="H1001" s="1150"/>
      <c r="I1001" s="1151"/>
      <c r="J1001" s="1151"/>
      <c r="K1001" s="1151"/>
      <c r="L1001" s="1151"/>
      <c r="M1001" s="1151"/>
      <c r="N1001" s="1151"/>
      <c r="O1001" s="1151"/>
      <c r="P1001" s="1151"/>
      <c r="Q1001" s="1151"/>
      <c r="R1001" s="1151"/>
      <c r="S1001" s="1151"/>
      <c r="T1001" s="1151"/>
      <c r="U1001" s="1151"/>
      <c r="V1001" s="1151"/>
      <c r="W1001" s="1151"/>
      <c r="X1001" s="1151"/>
      <c r="Y1001" s="1151"/>
      <c r="Z1001" s="1151"/>
      <c r="AA1001" s="1151"/>
      <c r="AB1001" s="1151"/>
      <c r="AC1001" s="1151"/>
      <c r="AD1001" s="1151"/>
      <c r="AE1001" s="1151"/>
      <c r="AF1001" s="1151"/>
      <c r="AG1001" s="1152"/>
      <c r="AH1001" s="1193"/>
      <c r="AI1001" s="1194"/>
      <c r="AJ1001" s="1194"/>
      <c r="AK1001" s="1194"/>
      <c r="AL1001" s="1194"/>
      <c r="AM1001" s="1194"/>
      <c r="AN1001" s="1194"/>
      <c r="AO1001" s="1194"/>
      <c r="AP1001" s="1194"/>
      <c r="AQ1001" s="1194"/>
      <c r="AR1001" s="1194"/>
      <c r="AS1001" s="1194"/>
      <c r="AT1001" s="1194"/>
      <c r="AU1001" s="1194"/>
      <c r="AV1001" s="1194"/>
      <c r="AW1001" s="1194"/>
      <c r="AX1001" s="1194"/>
      <c r="AY1001" s="1194"/>
      <c r="AZ1001" s="1194"/>
      <c r="BA1001" s="1194"/>
      <c r="BB1001" s="1194"/>
      <c r="BC1001" s="1195"/>
      <c r="BD1001" s="87"/>
    </row>
    <row r="1002" spans="1:64" customHeight="1" ht="12.75">
      <c r="A1002" s="238"/>
      <c r="B1002" s="238"/>
      <c r="C1002" s="243"/>
      <c r="D1002" s="243"/>
      <c r="E1002" s="243"/>
      <c r="F1002" s="243"/>
      <c r="G1002" s="243"/>
      <c r="H1002" s="1150"/>
      <c r="I1002" s="1151"/>
      <c r="J1002" s="1151"/>
      <c r="K1002" s="1151"/>
      <c r="L1002" s="1151"/>
      <c r="M1002" s="1151"/>
      <c r="N1002" s="1151"/>
      <c r="O1002" s="1151"/>
      <c r="P1002" s="1151"/>
      <c r="Q1002" s="1151"/>
      <c r="R1002" s="1151"/>
      <c r="S1002" s="1151"/>
      <c r="T1002" s="1151"/>
      <c r="U1002" s="1151"/>
      <c r="V1002" s="1151"/>
      <c r="W1002" s="1151"/>
      <c r="X1002" s="1151"/>
      <c r="Y1002" s="1151"/>
      <c r="Z1002" s="1151"/>
      <c r="AA1002" s="1151"/>
      <c r="AB1002" s="1151"/>
      <c r="AC1002" s="1151"/>
      <c r="AD1002" s="1151"/>
      <c r="AE1002" s="1151"/>
      <c r="AF1002" s="1151"/>
      <c r="AG1002" s="1152"/>
      <c r="AH1002" s="1193"/>
      <c r="AI1002" s="1194"/>
      <c r="AJ1002" s="1194"/>
      <c r="AK1002" s="1194"/>
      <c r="AL1002" s="1194"/>
      <c r="AM1002" s="1194"/>
      <c r="AN1002" s="1194"/>
      <c r="AO1002" s="1194"/>
      <c r="AP1002" s="1194"/>
      <c r="AQ1002" s="1194"/>
      <c r="AR1002" s="1194"/>
      <c r="AS1002" s="1194"/>
      <c r="AT1002" s="1194"/>
      <c r="AU1002" s="1194"/>
      <c r="AV1002" s="1194"/>
      <c r="AW1002" s="1194"/>
      <c r="AX1002" s="1194"/>
      <c r="AY1002" s="1194"/>
      <c r="AZ1002" s="1194"/>
      <c r="BA1002" s="1194"/>
      <c r="BB1002" s="1194"/>
      <c r="BC1002" s="1195"/>
      <c r="BD1002" s="87"/>
    </row>
    <row r="1003" spans="1:64" customHeight="1" ht="13.5">
      <c r="A1003" s="238"/>
      <c r="B1003" s="238"/>
      <c r="C1003" s="243"/>
      <c r="D1003" s="243"/>
      <c r="E1003" s="243"/>
      <c r="F1003" s="243"/>
      <c r="G1003" s="243"/>
      <c r="H1003" s="1153"/>
      <c r="I1003" s="1154"/>
      <c r="J1003" s="1154"/>
      <c r="K1003" s="1154"/>
      <c r="L1003" s="1154"/>
      <c r="M1003" s="1154"/>
      <c r="N1003" s="1154"/>
      <c r="O1003" s="1154"/>
      <c r="P1003" s="1154"/>
      <c r="Q1003" s="1154"/>
      <c r="R1003" s="1154"/>
      <c r="S1003" s="1154"/>
      <c r="T1003" s="1154"/>
      <c r="U1003" s="1154"/>
      <c r="V1003" s="1154"/>
      <c r="W1003" s="1154"/>
      <c r="X1003" s="1154"/>
      <c r="Y1003" s="1154"/>
      <c r="Z1003" s="1154"/>
      <c r="AA1003" s="1154"/>
      <c r="AB1003" s="1154"/>
      <c r="AC1003" s="1154"/>
      <c r="AD1003" s="1154"/>
      <c r="AE1003" s="1154"/>
      <c r="AF1003" s="1154"/>
      <c r="AG1003" s="1155"/>
      <c r="AH1003" s="1196"/>
      <c r="AI1003" s="1197"/>
      <c r="AJ1003" s="1197"/>
      <c r="AK1003" s="1197"/>
      <c r="AL1003" s="1197"/>
      <c r="AM1003" s="1197"/>
      <c r="AN1003" s="1197"/>
      <c r="AO1003" s="1197"/>
      <c r="AP1003" s="1197"/>
      <c r="AQ1003" s="1197"/>
      <c r="AR1003" s="1197"/>
      <c r="AS1003" s="1197"/>
      <c r="AT1003" s="1197"/>
      <c r="AU1003" s="1197"/>
      <c r="AV1003" s="1197"/>
      <c r="AW1003" s="1197"/>
      <c r="AX1003" s="1197"/>
      <c r="AY1003" s="1197"/>
      <c r="AZ1003" s="1197"/>
      <c r="BA1003" s="1197"/>
      <c r="BB1003" s="1197"/>
      <c r="BC1003" s="1198"/>
      <c r="BD1003" s="87"/>
    </row>
    <row r="1004" spans="1:64" customHeight="1" ht="13.5">
      <c r="A1004" s="238">
        <f>IF(B1004&lt;$C$584,B1004,IF(B1004=$C$584,B1004,0))</f>
        <v>0</v>
      </c>
      <c r="B1004" s="238">
        <v>50</v>
      </c>
      <c r="C1004" s="243"/>
      <c r="D1004" s="243"/>
      <c r="E1004" s="243"/>
      <c r="F1004" s="243"/>
      <c r="G1004" s="243"/>
      <c r="H1004" s="1158">
        <f>A1004</f>
        <v>0</v>
      </c>
      <c r="I1004" s="1160"/>
      <c r="J1004" s="1120" t="s">
        <v>2</v>
      </c>
      <c r="K1004" s="1121"/>
      <c r="L1004" s="1121"/>
      <c r="M1004" s="1122"/>
      <c r="N1004" s="1144" t="str">
        <f>LOOKUP(H1004,$C$1:$C$583,$J$1:$J$612)</f>
        <v>0</v>
      </c>
      <c r="O1004" s="1145"/>
      <c r="P1004" s="1145"/>
      <c r="Q1004" s="1145"/>
      <c r="R1004" s="1145"/>
      <c r="S1004" s="1145"/>
      <c r="T1004" s="1145"/>
      <c r="U1004" s="1145"/>
      <c r="V1004" s="1145"/>
      <c r="W1004" s="1145"/>
      <c r="X1004" s="1145"/>
      <c r="Y1004" s="1145"/>
      <c r="Z1004" s="1145"/>
      <c r="AA1004" s="1145"/>
      <c r="AB1004" s="1145"/>
      <c r="AC1004" s="1145"/>
      <c r="AD1004" s="1145"/>
      <c r="AE1004" s="1145"/>
      <c r="AF1004" s="1145"/>
      <c r="AG1004" s="1146"/>
      <c r="AH1004" s="1199" t="s">
        <v>86</v>
      </c>
      <c r="AI1004" s="1200"/>
      <c r="AJ1004" s="1200"/>
      <c r="AK1004" s="1200"/>
      <c r="AL1004" s="1200"/>
      <c r="AM1004" s="1200"/>
      <c r="AN1004" s="1201"/>
      <c r="AO1004" s="1222" t="s">
        <v>21</v>
      </c>
      <c r="AP1004" s="1223"/>
      <c r="AQ1004" s="1223"/>
      <c r="AR1004" s="1223"/>
      <c r="AS1004" s="1223"/>
      <c r="AT1004" s="1223"/>
      <c r="AU1004" s="1223"/>
      <c r="AV1004" s="1223"/>
      <c r="AW1004" s="1223"/>
      <c r="AX1004" s="1224"/>
      <c r="AY1004" s="1205" t="s">
        <v>88</v>
      </c>
      <c r="AZ1004" s="1206"/>
      <c r="BA1004" s="1206"/>
      <c r="BB1004" s="1206"/>
      <c r="BC1004" s="1207"/>
      <c r="BD1004" s="87"/>
    </row>
    <row r="1005" spans="1:64" customHeight="1" ht="13.5">
      <c r="A1005" s="238"/>
      <c r="B1005" s="238"/>
      <c r="C1005" s="243"/>
      <c r="D1005" s="243"/>
      <c r="E1005" s="243"/>
      <c r="F1005" s="243"/>
      <c r="G1005" s="243"/>
      <c r="H1005" s="1158" t="s">
        <v>3</v>
      </c>
      <c r="I1005" s="1159"/>
      <c r="J1005" s="1159"/>
      <c r="K1005" s="1160"/>
      <c r="L1005" s="1120" t="str">
        <f>LOOKUP(H1004,$C$2:$C$583,$I$2:$I$583)</f>
        <v>0</v>
      </c>
      <c r="M1005" s="1121"/>
      <c r="N1005" s="1121"/>
      <c r="O1005" s="1121"/>
      <c r="P1005" s="1121"/>
      <c r="Q1005" s="1121"/>
      <c r="R1005" s="1121"/>
      <c r="S1005" s="1121"/>
      <c r="T1005" s="1121"/>
      <c r="U1005" s="1122"/>
      <c r="V1005" s="1158" t="s">
        <v>89</v>
      </c>
      <c r="W1005" s="1159"/>
      <c r="X1005" s="1159"/>
      <c r="Y1005" s="1160"/>
      <c r="Z1005" s="1120" t="str">
        <f>LOOKUP(H1004,$C$2:$C$583,$F$2:$F$583)</f>
        <v>0</v>
      </c>
      <c r="AA1005" s="1122"/>
      <c r="AB1005" s="1158" t="s">
        <v>90</v>
      </c>
      <c r="AC1005" s="1159"/>
      <c r="AD1005" s="1159"/>
      <c r="AE1005" s="1160"/>
      <c r="AF1005" s="1120" t="str">
        <f>LOOKUP(H1004,$C$2:$C$583,$G$2:$G$583)</f>
        <v>0</v>
      </c>
      <c r="AG1005" s="1122"/>
      <c r="AH1005" s="1202"/>
      <c r="AI1005" s="1203"/>
      <c r="AJ1005" s="1203"/>
      <c r="AK1005" s="1203"/>
      <c r="AL1005" s="1203"/>
      <c r="AM1005" s="1203"/>
      <c r="AN1005" s="1204"/>
      <c r="AO1005" s="1225"/>
      <c r="AP1005" s="1226"/>
      <c r="AQ1005" s="1226"/>
      <c r="AR1005" s="1226"/>
      <c r="AS1005" s="1226"/>
      <c r="AT1005" s="1226"/>
      <c r="AU1005" s="1226"/>
      <c r="AV1005" s="1226"/>
      <c r="AW1005" s="1226"/>
      <c r="AX1005" s="1227"/>
      <c r="AY1005" s="1208"/>
      <c r="AZ1005" s="1209"/>
      <c r="BA1005" s="1209"/>
      <c r="BB1005" s="1209"/>
      <c r="BC1005" s="1210"/>
      <c r="BD1005" s="87"/>
    </row>
    <row r="1006" spans="1:64" customHeight="1" ht="12.75">
      <c r="A1006" s="238"/>
      <c r="B1006" s="238"/>
      <c r="C1006" s="243"/>
      <c r="D1006" s="243"/>
      <c r="E1006" s="243"/>
      <c r="F1006" s="243"/>
      <c r="G1006" s="243"/>
      <c r="H1006" s="1147" t="str">
        <f>LOOKUP(H1004,$C$2:$C$583,$K$2:$K$583)</f>
        <v>0</v>
      </c>
      <c r="I1006" s="1148"/>
      <c r="J1006" s="1148"/>
      <c r="K1006" s="1148"/>
      <c r="L1006" s="1148"/>
      <c r="M1006" s="1148"/>
      <c r="N1006" s="1148"/>
      <c r="O1006" s="1148"/>
      <c r="P1006" s="1148"/>
      <c r="Q1006" s="1148"/>
      <c r="R1006" s="1148"/>
      <c r="S1006" s="1148"/>
      <c r="T1006" s="1148"/>
      <c r="U1006" s="1148"/>
      <c r="V1006" s="1148"/>
      <c r="W1006" s="1148"/>
      <c r="X1006" s="1148"/>
      <c r="Y1006" s="1148"/>
      <c r="Z1006" s="1148"/>
      <c r="AA1006" s="1148"/>
      <c r="AB1006" s="1148"/>
      <c r="AC1006" s="1148"/>
      <c r="AD1006" s="1148"/>
      <c r="AE1006" s="1148"/>
      <c r="AF1006" s="1148"/>
      <c r="AG1006" s="1149"/>
      <c r="AH1006" s="1190"/>
      <c r="AI1006" s="1191"/>
      <c r="AJ1006" s="1191"/>
      <c r="AK1006" s="1191"/>
      <c r="AL1006" s="1191"/>
      <c r="AM1006" s="1191"/>
      <c r="AN1006" s="1191"/>
      <c r="AO1006" s="1191"/>
      <c r="AP1006" s="1191"/>
      <c r="AQ1006" s="1191"/>
      <c r="AR1006" s="1191"/>
      <c r="AS1006" s="1191"/>
      <c r="AT1006" s="1191"/>
      <c r="AU1006" s="1191"/>
      <c r="AV1006" s="1191"/>
      <c r="AW1006" s="1191"/>
      <c r="AX1006" s="1191"/>
      <c r="AY1006" s="1191"/>
      <c r="AZ1006" s="1191"/>
      <c r="BA1006" s="1191"/>
      <c r="BB1006" s="1191"/>
      <c r="BC1006" s="1192"/>
      <c r="BD1006" s="87"/>
    </row>
    <row r="1007" spans="1:64" customHeight="1" ht="12.75">
      <c r="A1007" s="238"/>
      <c r="B1007" s="238"/>
      <c r="C1007" s="243"/>
      <c r="D1007" s="243"/>
      <c r="E1007" s="243"/>
      <c r="F1007" s="243"/>
      <c r="G1007" s="243"/>
      <c r="H1007" s="1150"/>
      <c r="I1007" s="1151"/>
      <c r="J1007" s="1151"/>
      <c r="K1007" s="1151"/>
      <c r="L1007" s="1151"/>
      <c r="M1007" s="1151"/>
      <c r="N1007" s="1151"/>
      <c r="O1007" s="1151"/>
      <c r="P1007" s="1151"/>
      <c r="Q1007" s="1151"/>
      <c r="R1007" s="1151"/>
      <c r="S1007" s="1151"/>
      <c r="T1007" s="1151"/>
      <c r="U1007" s="1151"/>
      <c r="V1007" s="1151"/>
      <c r="W1007" s="1151"/>
      <c r="X1007" s="1151"/>
      <c r="Y1007" s="1151"/>
      <c r="Z1007" s="1151"/>
      <c r="AA1007" s="1151"/>
      <c r="AB1007" s="1151"/>
      <c r="AC1007" s="1151"/>
      <c r="AD1007" s="1151"/>
      <c r="AE1007" s="1151"/>
      <c r="AF1007" s="1151"/>
      <c r="AG1007" s="1152"/>
      <c r="AH1007" s="1193"/>
      <c r="AI1007" s="1194"/>
      <c r="AJ1007" s="1194"/>
      <c r="AK1007" s="1194"/>
      <c r="AL1007" s="1194"/>
      <c r="AM1007" s="1194"/>
      <c r="AN1007" s="1194"/>
      <c r="AO1007" s="1194"/>
      <c r="AP1007" s="1194"/>
      <c r="AQ1007" s="1194"/>
      <c r="AR1007" s="1194"/>
      <c r="AS1007" s="1194"/>
      <c r="AT1007" s="1194"/>
      <c r="AU1007" s="1194"/>
      <c r="AV1007" s="1194"/>
      <c r="AW1007" s="1194"/>
      <c r="AX1007" s="1194"/>
      <c r="AY1007" s="1194"/>
      <c r="AZ1007" s="1194"/>
      <c r="BA1007" s="1194"/>
      <c r="BB1007" s="1194"/>
      <c r="BC1007" s="1195"/>
      <c r="BD1007" s="87"/>
    </row>
    <row r="1008" spans="1:64" customHeight="1" ht="12.75">
      <c r="A1008" s="238"/>
      <c r="B1008" s="238"/>
      <c r="C1008" s="243"/>
      <c r="D1008" s="243"/>
      <c r="E1008" s="243"/>
      <c r="F1008" s="243"/>
      <c r="G1008" s="243"/>
      <c r="H1008" s="1150"/>
      <c r="I1008" s="1151"/>
      <c r="J1008" s="1151"/>
      <c r="K1008" s="1151"/>
      <c r="L1008" s="1151"/>
      <c r="M1008" s="1151"/>
      <c r="N1008" s="1151"/>
      <c r="O1008" s="1151"/>
      <c r="P1008" s="1151"/>
      <c r="Q1008" s="1151"/>
      <c r="R1008" s="1151"/>
      <c r="S1008" s="1151"/>
      <c r="T1008" s="1151"/>
      <c r="U1008" s="1151"/>
      <c r="V1008" s="1151"/>
      <c r="W1008" s="1151"/>
      <c r="X1008" s="1151"/>
      <c r="Y1008" s="1151"/>
      <c r="Z1008" s="1151"/>
      <c r="AA1008" s="1151"/>
      <c r="AB1008" s="1151"/>
      <c r="AC1008" s="1151"/>
      <c r="AD1008" s="1151"/>
      <c r="AE1008" s="1151"/>
      <c r="AF1008" s="1151"/>
      <c r="AG1008" s="1152"/>
      <c r="AH1008" s="1193"/>
      <c r="AI1008" s="1194"/>
      <c r="AJ1008" s="1194"/>
      <c r="AK1008" s="1194"/>
      <c r="AL1008" s="1194"/>
      <c r="AM1008" s="1194"/>
      <c r="AN1008" s="1194"/>
      <c r="AO1008" s="1194"/>
      <c r="AP1008" s="1194"/>
      <c r="AQ1008" s="1194"/>
      <c r="AR1008" s="1194"/>
      <c r="AS1008" s="1194"/>
      <c r="AT1008" s="1194"/>
      <c r="AU1008" s="1194"/>
      <c r="AV1008" s="1194"/>
      <c r="AW1008" s="1194"/>
      <c r="AX1008" s="1194"/>
      <c r="AY1008" s="1194"/>
      <c r="AZ1008" s="1194"/>
      <c r="BA1008" s="1194"/>
      <c r="BB1008" s="1194"/>
      <c r="BC1008" s="1195"/>
      <c r="BD1008" s="87"/>
    </row>
    <row r="1009" spans="1:64" customHeight="1" ht="12.75">
      <c r="A1009" s="238"/>
      <c r="B1009" s="238"/>
      <c r="C1009" s="243"/>
      <c r="D1009" s="243"/>
      <c r="E1009" s="243"/>
      <c r="F1009" s="243"/>
      <c r="G1009" s="243"/>
      <c r="H1009" s="1150"/>
      <c r="I1009" s="1151"/>
      <c r="J1009" s="1151"/>
      <c r="K1009" s="1151"/>
      <c r="L1009" s="1151"/>
      <c r="M1009" s="1151"/>
      <c r="N1009" s="1151"/>
      <c r="O1009" s="1151"/>
      <c r="P1009" s="1151"/>
      <c r="Q1009" s="1151"/>
      <c r="R1009" s="1151"/>
      <c r="S1009" s="1151"/>
      <c r="T1009" s="1151"/>
      <c r="U1009" s="1151"/>
      <c r="V1009" s="1151"/>
      <c r="W1009" s="1151"/>
      <c r="X1009" s="1151"/>
      <c r="Y1009" s="1151"/>
      <c r="Z1009" s="1151"/>
      <c r="AA1009" s="1151"/>
      <c r="AB1009" s="1151"/>
      <c r="AC1009" s="1151"/>
      <c r="AD1009" s="1151"/>
      <c r="AE1009" s="1151"/>
      <c r="AF1009" s="1151"/>
      <c r="AG1009" s="1152"/>
      <c r="AH1009" s="1193"/>
      <c r="AI1009" s="1194"/>
      <c r="AJ1009" s="1194"/>
      <c r="AK1009" s="1194"/>
      <c r="AL1009" s="1194"/>
      <c r="AM1009" s="1194"/>
      <c r="AN1009" s="1194"/>
      <c r="AO1009" s="1194"/>
      <c r="AP1009" s="1194"/>
      <c r="AQ1009" s="1194"/>
      <c r="AR1009" s="1194"/>
      <c r="AS1009" s="1194"/>
      <c r="AT1009" s="1194"/>
      <c r="AU1009" s="1194"/>
      <c r="AV1009" s="1194"/>
      <c r="AW1009" s="1194"/>
      <c r="AX1009" s="1194"/>
      <c r="AY1009" s="1194"/>
      <c r="AZ1009" s="1194"/>
      <c r="BA1009" s="1194"/>
      <c r="BB1009" s="1194"/>
      <c r="BC1009" s="1195"/>
      <c r="BD1009" s="87"/>
    </row>
    <row r="1010" spans="1:64" customHeight="1" ht="12.75">
      <c r="A1010" s="238"/>
      <c r="B1010" s="238"/>
      <c r="C1010" s="243"/>
      <c r="D1010" s="243"/>
      <c r="E1010" s="243"/>
      <c r="F1010" s="243"/>
      <c r="G1010" s="243"/>
      <c r="H1010" s="1150"/>
      <c r="I1010" s="1151"/>
      <c r="J1010" s="1151"/>
      <c r="K1010" s="1151"/>
      <c r="L1010" s="1151"/>
      <c r="M1010" s="1151"/>
      <c r="N1010" s="1151"/>
      <c r="O1010" s="1151"/>
      <c r="P1010" s="1151"/>
      <c r="Q1010" s="1151"/>
      <c r="R1010" s="1151"/>
      <c r="S1010" s="1151"/>
      <c r="T1010" s="1151"/>
      <c r="U1010" s="1151"/>
      <c r="V1010" s="1151"/>
      <c r="W1010" s="1151"/>
      <c r="X1010" s="1151"/>
      <c r="Y1010" s="1151"/>
      <c r="Z1010" s="1151"/>
      <c r="AA1010" s="1151"/>
      <c r="AB1010" s="1151"/>
      <c r="AC1010" s="1151"/>
      <c r="AD1010" s="1151"/>
      <c r="AE1010" s="1151"/>
      <c r="AF1010" s="1151"/>
      <c r="AG1010" s="1152"/>
      <c r="AH1010" s="1193"/>
      <c r="AI1010" s="1194"/>
      <c r="AJ1010" s="1194"/>
      <c r="AK1010" s="1194"/>
      <c r="AL1010" s="1194"/>
      <c r="AM1010" s="1194"/>
      <c r="AN1010" s="1194"/>
      <c r="AO1010" s="1194"/>
      <c r="AP1010" s="1194"/>
      <c r="AQ1010" s="1194"/>
      <c r="AR1010" s="1194"/>
      <c r="AS1010" s="1194"/>
      <c r="AT1010" s="1194"/>
      <c r="AU1010" s="1194"/>
      <c r="AV1010" s="1194"/>
      <c r="AW1010" s="1194"/>
      <c r="AX1010" s="1194"/>
      <c r="AY1010" s="1194"/>
      <c r="AZ1010" s="1194"/>
      <c r="BA1010" s="1194"/>
      <c r="BB1010" s="1194"/>
      <c r="BC1010" s="1195"/>
      <c r="BD1010" s="87"/>
    </row>
    <row r="1011" spans="1:64" customHeight="1" ht="13.5">
      <c r="A1011" s="238"/>
      <c r="B1011" s="238"/>
      <c r="C1011" s="243"/>
      <c r="D1011" s="243"/>
      <c r="E1011" s="243"/>
      <c r="F1011" s="243"/>
      <c r="G1011" s="243"/>
      <c r="H1011" s="1153"/>
      <c r="I1011" s="1154"/>
      <c r="J1011" s="1154"/>
      <c r="K1011" s="1154"/>
      <c r="L1011" s="1154"/>
      <c r="M1011" s="1154"/>
      <c r="N1011" s="1154"/>
      <c r="O1011" s="1154"/>
      <c r="P1011" s="1154"/>
      <c r="Q1011" s="1154"/>
      <c r="R1011" s="1154"/>
      <c r="S1011" s="1154"/>
      <c r="T1011" s="1154"/>
      <c r="U1011" s="1154"/>
      <c r="V1011" s="1154"/>
      <c r="W1011" s="1154"/>
      <c r="X1011" s="1154"/>
      <c r="Y1011" s="1154"/>
      <c r="Z1011" s="1154"/>
      <c r="AA1011" s="1154"/>
      <c r="AB1011" s="1154"/>
      <c r="AC1011" s="1154"/>
      <c r="AD1011" s="1154"/>
      <c r="AE1011" s="1154"/>
      <c r="AF1011" s="1154"/>
      <c r="AG1011" s="1155"/>
      <c r="AH1011" s="1196"/>
      <c r="AI1011" s="1197"/>
      <c r="AJ1011" s="1197"/>
      <c r="AK1011" s="1197"/>
      <c r="AL1011" s="1197"/>
      <c r="AM1011" s="1197"/>
      <c r="AN1011" s="1197"/>
      <c r="AO1011" s="1197"/>
      <c r="AP1011" s="1197"/>
      <c r="AQ1011" s="1197"/>
      <c r="AR1011" s="1197"/>
      <c r="AS1011" s="1197"/>
      <c r="AT1011" s="1197"/>
      <c r="AU1011" s="1197"/>
      <c r="AV1011" s="1197"/>
      <c r="AW1011" s="1197"/>
      <c r="AX1011" s="1197"/>
      <c r="AY1011" s="1197"/>
      <c r="AZ1011" s="1197"/>
      <c r="BA1011" s="1197"/>
      <c r="BB1011" s="1197"/>
      <c r="BC1011" s="1198"/>
      <c r="BD1011" s="87"/>
    </row>
    <row r="1012" spans="1:64" customHeight="1" ht="13.5">
      <c r="A1012" s="238">
        <f>IF(B1012&lt;$C$584,B1012,IF(B1012=$C$584,B1012,0))</f>
        <v>0</v>
      </c>
      <c r="B1012" s="238">
        <v>51</v>
      </c>
      <c r="C1012" s="243"/>
      <c r="D1012" s="243"/>
      <c r="E1012" s="243"/>
      <c r="F1012" s="243"/>
      <c r="G1012" s="243"/>
      <c r="H1012" s="1158">
        <f>A1012</f>
        <v>0</v>
      </c>
      <c r="I1012" s="1160"/>
      <c r="J1012" s="1120" t="s">
        <v>2</v>
      </c>
      <c r="K1012" s="1121"/>
      <c r="L1012" s="1121"/>
      <c r="M1012" s="1122"/>
      <c r="N1012" s="1144" t="str">
        <f>LOOKUP(H1012,$C$1:$C$583,$J$1:$J$612)</f>
        <v>0</v>
      </c>
      <c r="O1012" s="1145"/>
      <c r="P1012" s="1145"/>
      <c r="Q1012" s="1145"/>
      <c r="R1012" s="1145"/>
      <c r="S1012" s="1145"/>
      <c r="T1012" s="1145"/>
      <c r="U1012" s="1145"/>
      <c r="V1012" s="1145"/>
      <c r="W1012" s="1145"/>
      <c r="X1012" s="1145"/>
      <c r="Y1012" s="1145"/>
      <c r="Z1012" s="1145"/>
      <c r="AA1012" s="1145"/>
      <c r="AB1012" s="1145"/>
      <c r="AC1012" s="1145"/>
      <c r="AD1012" s="1145"/>
      <c r="AE1012" s="1145"/>
      <c r="AF1012" s="1145"/>
      <c r="AG1012" s="1146"/>
      <c r="AH1012" s="1199" t="s">
        <v>86</v>
      </c>
      <c r="AI1012" s="1200"/>
      <c r="AJ1012" s="1200"/>
      <c r="AK1012" s="1200"/>
      <c r="AL1012" s="1200"/>
      <c r="AM1012" s="1200"/>
      <c r="AN1012" s="1201"/>
      <c r="AO1012" s="1222" t="s">
        <v>21</v>
      </c>
      <c r="AP1012" s="1223"/>
      <c r="AQ1012" s="1223"/>
      <c r="AR1012" s="1223"/>
      <c r="AS1012" s="1223"/>
      <c r="AT1012" s="1223"/>
      <c r="AU1012" s="1223"/>
      <c r="AV1012" s="1223"/>
      <c r="AW1012" s="1223"/>
      <c r="AX1012" s="1224"/>
      <c r="AY1012" s="1205" t="s">
        <v>88</v>
      </c>
      <c r="AZ1012" s="1206"/>
      <c r="BA1012" s="1206"/>
      <c r="BB1012" s="1206"/>
      <c r="BC1012" s="1207"/>
      <c r="BD1012" s="87"/>
    </row>
    <row r="1013" spans="1:64" customHeight="1" ht="13.5">
      <c r="A1013" s="238"/>
      <c r="B1013" s="238"/>
      <c r="C1013" s="243"/>
      <c r="D1013" s="243"/>
      <c r="E1013" s="243"/>
      <c r="F1013" s="243"/>
      <c r="G1013" s="243"/>
      <c r="H1013" s="1158" t="s">
        <v>3</v>
      </c>
      <c r="I1013" s="1159"/>
      <c r="J1013" s="1159"/>
      <c r="K1013" s="1160"/>
      <c r="L1013" s="1120" t="str">
        <f>LOOKUP(H1012,$C$2:$C$583,$I$2:$I$583)</f>
        <v>0</v>
      </c>
      <c r="M1013" s="1121"/>
      <c r="N1013" s="1121"/>
      <c r="O1013" s="1121"/>
      <c r="P1013" s="1121"/>
      <c r="Q1013" s="1121"/>
      <c r="R1013" s="1121"/>
      <c r="S1013" s="1121"/>
      <c r="T1013" s="1121"/>
      <c r="U1013" s="1122"/>
      <c r="V1013" s="1158" t="s">
        <v>89</v>
      </c>
      <c r="W1013" s="1159"/>
      <c r="X1013" s="1159"/>
      <c r="Y1013" s="1160"/>
      <c r="Z1013" s="1120" t="str">
        <f>LOOKUP(H1012,$C$2:$C$583,$F$2:$F$583)</f>
        <v>0</v>
      </c>
      <c r="AA1013" s="1122"/>
      <c r="AB1013" s="1158" t="s">
        <v>90</v>
      </c>
      <c r="AC1013" s="1159"/>
      <c r="AD1013" s="1159"/>
      <c r="AE1013" s="1160"/>
      <c r="AF1013" s="1120" t="str">
        <f>LOOKUP(H1012,$C$2:$C$583,$G$2:$G$583)</f>
        <v>0</v>
      </c>
      <c r="AG1013" s="1122"/>
      <c r="AH1013" s="1202"/>
      <c r="AI1013" s="1203"/>
      <c r="AJ1013" s="1203"/>
      <c r="AK1013" s="1203"/>
      <c r="AL1013" s="1203"/>
      <c r="AM1013" s="1203"/>
      <c r="AN1013" s="1204"/>
      <c r="AO1013" s="1225"/>
      <c r="AP1013" s="1226"/>
      <c r="AQ1013" s="1226"/>
      <c r="AR1013" s="1226"/>
      <c r="AS1013" s="1226"/>
      <c r="AT1013" s="1226"/>
      <c r="AU1013" s="1226"/>
      <c r="AV1013" s="1226"/>
      <c r="AW1013" s="1226"/>
      <c r="AX1013" s="1227"/>
      <c r="AY1013" s="1208"/>
      <c r="AZ1013" s="1209"/>
      <c r="BA1013" s="1209"/>
      <c r="BB1013" s="1209"/>
      <c r="BC1013" s="1210"/>
      <c r="BD1013" s="87"/>
    </row>
    <row r="1014" spans="1:64" customHeight="1" ht="12.75">
      <c r="A1014" s="238"/>
      <c r="B1014" s="238"/>
      <c r="C1014" s="243"/>
      <c r="D1014" s="243"/>
      <c r="E1014" s="243"/>
      <c r="F1014" s="243"/>
      <c r="G1014" s="243"/>
      <c r="H1014" s="1147" t="str">
        <f>LOOKUP(H1012,$C$2:$C$583,$K$2:$K$583)</f>
        <v>0</v>
      </c>
      <c r="I1014" s="1148"/>
      <c r="J1014" s="1148"/>
      <c r="K1014" s="1148"/>
      <c r="L1014" s="1148"/>
      <c r="M1014" s="1148"/>
      <c r="N1014" s="1148"/>
      <c r="O1014" s="1148"/>
      <c r="P1014" s="1148"/>
      <c r="Q1014" s="1148"/>
      <c r="R1014" s="1148"/>
      <c r="S1014" s="1148"/>
      <c r="T1014" s="1148"/>
      <c r="U1014" s="1148"/>
      <c r="V1014" s="1148"/>
      <c r="W1014" s="1148"/>
      <c r="X1014" s="1148"/>
      <c r="Y1014" s="1148"/>
      <c r="Z1014" s="1148"/>
      <c r="AA1014" s="1148"/>
      <c r="AB1014" s="1148"/>
      <c r="AC1014" s="1148"/>
      <c r="AD1014" s="1148"/>
      <c r="AE1014" s="1148"/>
      <c r="AF1014" s="1148"/>
      <c r="AG1014" s="1149"/>
      <c r="AH1014" s="1190"/>
      <c r="AI1014" s="1191"/>
      <c r="AJ1014" s="1191"/>
      <c r="AK1014" s="1191"/>
      <c r="AL1014" s="1191"/>
      <c r="AM1014" s="1191"/>
      <c r="AN1014" s="1191"/>
      <c r="AO1014" s="1191"/>
      <c r="AP1014" s="1191"/>
      <c r="AQ1014" s="1191"/>
      <c r="AR1014" s="1191"/>
      <c r="AS1014" s="1191"/>
      <c r="AT1014" s="1191"/>
      <c r="AU1014" s="1191"/>
      <c r="AV1014" s="1191"/>
      <c r="AW1014" s="1191"/>
      <c r="AX1014" s="1191"/>
      <c r="AY1014" s="1191"/>
      <c r="AZ1014" s="1191"/>
      <c r="BA1014" s="1191"/>
      <c r="BB1014" s="1191"/>
      <c r="BC1014" s="1192"/>
      <c r="BD1014" s="87"/>
    </row>
    <row r="1015" spans="1:64" customHeight="1" ht="12.75">
      <c r="A1015" s="238"/>
      <c r="B1015" s="238"/>
      <c r="C1015" s="243"/>
      <c r="D1015" s="243"/>
      <c r="E1015" s="243"/>
      <c r="F1015" s="243"/>
      <c r="G1015" s="243"/>
      <c r="H1015" s="1150"/>
      <c r="I1015" s="1151"/>
      <c r="J1015" s="1151"/>
      <c r="K1015" s="1151"/>
      <c r="L1015" s="1151"/>
      <c r="M1015" s="1151"/>
      <c r="N1015" s="1151"/>
      <c r="O1015" s="1151"/>
      <c r="P1015" s="1151"/>
      <c r="Q1015" s="1151"/>
      <c r="R1015" s="1151"/>
      <c r="S1015" s="1151"/>
      <c r="T1015" s="1151"/>
      <c r="U1015" s="1151"/>
      <c r="V1015" s="1151"/>
      <c r="W1015" s="1151"/>
      <c r="X1015" s="1151"/>
      <c r="Y1015" s="1151"/>
      <c r="Z1015" s="1151"/>
      <c r="AA1015" s="1151"/>
      <c r="AB1015" s="1151"/>
      <c r="AC1015" s="1151"/>
      <c r="AD1015" s="1151"/>
      <c r="AE1015" s="1151"/>
      <c r="AF1015" s="1151"/>
      <c r="AG1015" s="1152"/>
      <c r="AH1015" s="1193"/>
      <c r="AI1015" s="1194"/>
      <c r="AJ1015" s="1194"/>
      <c r="AK1015" s="1194"/>
      <c r="AL1015" s="1194"/>
      <c r="AM1015" s="1194"/>
      <c r="AN1015" s="1194"/>
      <c r="AO1015" s="1194"/>
      <c r="AP1015" s="1194"/>
      <c r="AQ1015" s="1194"/>
      <c r="AR1015" s="1194"/>
      <c r="AS1015" s="1194"/>
      <c r="AT1015" s="1194"/>
      <c r="AU1015" s="1194"/>
      <c r="AV1015" s="1194"/>
      <c r="AW1015" s="1194"/>
      <c r="AX1015" s="1194"/>
      <c r="AY1015" s="1194"/>
      <c r="AZ1015" s="1194"/>
      <c r="BA1015" s="1194"/>
      <c r="BB1015" s="1194"/>
      <c r="BC1015" s="1195"/>
      <c r="BD1015" s="87"/>
    </row>
    <row r="1016" spans="1:64" customHeight="1" ht="12.75">
      <c r="A1016" s="238"/>
      <c r="B1016" s="238"/>
      <c r="C1016" s="243"/>
      <c r="D1016" s="243"/>
      <c r="E1016" s="243"/>
      <c r="F1016" s="243"/>
      <c r="G1016" s="243"/>
      <c r="H1016" s="1150"/>
      <c r="I1016" s="1151"/>
      <c r="J1016" s="1151"/>
      <c r="K1016" s="1151"/>
      <c r="L1016" s="1151"/>
      <c r="M1016" s="1151"/>
      <c r="N1016" s="1151"/>
      <c r="O1016" s="1151"/>
      <c r="P1016" s="1151"/>
      <c r="Q1016" s="1151"/>
      <c r="R1016" s="1151"/>
      <c r="S1016" s="1151"/>
      <c r="T1016" s="1151"/>
      <c r="U1016" s="1151"/>
      <c r="V1016" s="1151"/>
      <c r="W1016" s="1151"/>
      <c r="X1016" s="1151"/>
      <c r="Y1016" s="1151"/>
      <c r="Z1016" s="1151"/>
      <c r="AA1016" s="1151"/>
      <c r="AB1016" s="1151"/>
      <c r="AC1016" s="1151"/>
      <c r="AD1016" s="1151"/>
      <c r="AE1016" s="1151"/>
      <c r="AF1016" s="1151"/>
      <c r="AG1016" s="1152"/>
      <c r="AH1016" s="1193"/>
      <c r="AI1016" s="1194"/>
      <c r="AJ1016" s="1194"/>
      <c r="AK1016" s="1194"/>
      <c r="AL1016" s="1194"/>
      <c r="AM1016" s="1194"/>
      <c r="AN1016" s="1194"/>
      <c r="AO1016" s="1194"/>
      <c r="AP1016" s="1194"/>
      <c r="AQ1016" s="1194"/>
      <c r="AR1016" s="1194"/>
      <c r="AS1016" s="1194"/>
      <c r="AT1016" s="1194"/>
      <c r="AU1016" s="1194"/>
      <c r="AV1016" s="1194"/>
      <c r="AW1016" s="1194"/>
      <c r="AX1016" s="1194"/>
      <c r="AY1016" s="1194"/>
      <c r="AZ1016" s="1194"/>
      <c r="BA1016" s="1194"/>
      <c r="BB1016" s="1194"/>
      <c r="BC1016" s="1195"/>
      <c r="BD1016" s="87"/>
    </row>
    <row r="1017" spans="1:64" customHeight="1" ht="12.75">
      <c r="A1017" s="238"/>
      <c r="B1017" s="238"/>
      <c r="C1017" s="243"/>
      <c r="D1017" s="243"/>
      <c r="E1017" s="243"/>
      <c r="F1017" s="243"/>
      <c r="G1017" s="243"/>
      <c r="H1017" s="1150"/>
      <c r="I1017" s="1151"/>
      <c r="J1017" s="1151"/>
      <c r="K1017" s="1151"/>
      <c r="L1017" s="1151"/>
      <c r="M1017" s="1151"/>
      <c r="N1017" s="1151"/>
      <c r="O1017" s="1151"/>
      <c r="P1017" s="1151"/>
      <c r="Q1017" s="1151"/>
      <c r="R1017" s="1151"/>
      <c r="S1017" s="1151"/>
      <c r="T1017" s="1151"/>
      <c r="U1017" s="1151"/>
      <c r="V1017" s="1151"/>
      <c r="W1017" s="1151"/>
      <c r="X1017" s="1151"/>
      <c r="Y1017" s="1151"/>
      <c r="Z1017" s="1151"/>
      <c r="AA1017" s="1151"/>
      <c r="AB1017" s="1151"/>
      <c r="AC1017" s="1151"/>
      <c r="AD1017" s="1151"/>
      <c r="AE1017" s="1151"/>
      <c r="AF1017" s="1151"/>
      <c r="AG1017" s="1152"/>
      <c r="AH1017" s="1193"/>
      <c r="AI1017" s="1194"/>
      <c r="AJ1017" s="1194"/>
      <c r="AK1017" s="1194"/>
      <c r="AL1017" s="1194"/>
      <c r="AM1017" s="1194"/>
      <c r="AN1017" s="1194"/>
      <c r="AO1017" s="1194"/>
      <c r="AP1017" s="1194"/>
      <c r="AQ1017" s="1194"/>
      <c r="AR1017" s="1194"/>
      <c r="AS1017" s="1194"/>
      <c r="AT1017" s="1194"/>
      <c r="AU1017" s="1194"/>
      <c r="AV1017" s="1194"/>
      <c r="AW1017" s="1194"/>
      <c r="AX1017" s="1194"/>
      <c r="AY1017" s="1194"/>
      <c r="AZ1017" s="1194"/>
      <c r="BA1017" s="1194"/>
      <c r="BB1017" s="1194"/>
      <c r="BC1017" s="1195"/>
      <c r="BD1017" s="87"/>
    </row>
    <row r="1018" spans="1:64" customHeight="1" ht="12.75">
      <c r="A1018" s="238"/>
      <c r="B1018" s="238"/>
      <c r="C1018" s="243"/>
      <c r="D1018" s="243"/>
      <c r="E1018" s="243"/>
      <c r="F1018" s="243"/>
      <c r="G1018" s="243"/>
      <c r="H1018" s="1150"/>
      <c r="I1018" s="1151"/>
      <c r="J1018" s="1151"/>
      <c r="K1018" s="1151"/>
      <c r="L1018" s="1151"/>
      <c r="M1018" s="1151"/>
      <c r="N1018" s="1151"/>
      <c r="O1018" s="1151"/>
      <c r="P1018" s="1151"/>
      <c r="Q1018" s="1151"/>
      <c r="R1018" s="1151"/>
      <c r="S1018" s="1151"/>
      <c r="T1018" s="1151"/>
      <c r="U1018" s="1151"/>
      <c r="V1018" s="1151"/>
      <c r="W1018" s="1151"/>
      <c r="X1018" s="1151"/>
      <c r="Y1018" s="1151"/>
      <c r="Z1018" s="1151"/>
      <c r="AA1018" s="1151"/>
      <c r="AB1018" s="1151"/>
      <c r="AC1018" s="1151"/>
      <c r="AD1018" s="1151"/>
      <c r="AE1018" s="1151"/>
      <c r="AF1018" s="1151"/>
      <c r="AG1018" s="1152"/>
      <c r="AH1018" s="1193"/>
      <c r="AI1018" s="1194"/>
      <c r="AJ1018" s="1194"/>
      <c r="AK1018" s="1194"/>
      <c r="AL1018" s="1194"/>
      <c r="AM1018" s="1194"/>
      <c r="AN1018" s="1194"/>
      <c r="AO1018" s="1194"/>
      <c r="AP1018" s="1194"/>
      <c r="AQ1018" s="1194"/>
      <c r="AR1018" s="1194"/>
      <c r="AS1018" s="1194"/>
      <c r="AT1018" s="1194"/>
      <c r="AU1018" s="1194"/>
      <c r="AV1018" s="1194"/>
      <c r="AW1018" s="1194"/>
      <c r="AX1018" s="1194"/>
      <c r="AY1018" s="1194"/>
      <c r="AZ1018" s="1194"/>
      <c r="BA1018" s="1194"/>
      <c r="BB1018" s="1194"/>
      <c r="BC1018" s="1195"/>
      <c r="BD1018" s="87"/>
    </row>
    <row r="1019" spans="1:64" customHeight="1" ht="13.5">
      <c r="A1019" s="238"/>
      <c r="B1019" s="238"/>
      <c r="C1019" s="243"/>
      <c r="D1019" s="243"/>
      <c r="E1019" s="243"/>
      <c r="F1019" s="243"/>
      <c r="G1019" s="243"/>
      <c r="H1019" s="1153"/>
      <c r="I1019" s="1154"/>
      <c r="J1019" s="1154"/>
      <c r="K1019" s="1154"/>
      <c r="L1019" s="1154"/>
      <c r="M1019" s="1154"/>
      <c r="N1019" s="1154"/>
      <c r="O1019" s="1154"/>
      <c r="P1019" s="1154"/>
      <c r="Q1019" s="1154"/>
      <c r="R1019" s="1154"/>
      <c r="S1019" s="1154"/>
      <c r="T1019" s="1154"/>
      <c r="U1019" s="1154"/>
      <c r="V1019" s="1154"/>
      <c r="W1019" s="1154"/>
      <c r="X1019" s="1154"/>
      <c r="Y1019" s="1154"/>
      <c r="Z1019" s="1154"/>
      <c r="AA1019" s="1154"/>
      <c r="AB1019" s="1154"/>
      <c r="AC1019" s="1154"/>
      <c r="AD1019" s="1154"/>
      <c r="AE1019" s="1154"/>
      <c r="AF1019" s="1154"/>
      <c r="AG1019" s="1155"/>
      <c r="AH1019" s="1196"/>
      <c r="AI1019" s="1197"/>
      <c r="AJ1019" s="1197"/>
      <c r="AK1019" s="1197"/>
      <c r="AL1019" s="1197"/>
      <c r="AM1019" s="1197"/>
      <c r="AN1019" s="1197"/>
      <c r="AO1019" s="1197"/>
      <c r="AP1019" s="1197"/>
      <c r="AQ1019" s="1197"/>
      <c r="AR1019" s="1197"/>
      <c r="AS1019" s="1197"/>
      <c r="AT1019" s="1197"/>
      <c r="AU1019" s="1197"/>
      <c r="AV1019" s="1197"/>
      <c r="AW1019" s="1197"/>
      <c r="AX1019" s="1197"/>
      <c r="AY1019" s="1197"/>
      <c r="AZ1019" s="1197"/>
      <c r="BA1019" s="1197"/>
      <c r="BB1019" s="1197"/>
      <c r="BC1019" s="1198"/>
      <c r="BD1019" s="87"/>
    </row>
    <row r="1020" spans="1:64" customHeight="1" ht="13.5">
      <c r="A1020" s="238">
        <f>IF(B1020&lt;$C$584,B1020,IF(B1020=$C$584,B1020,0))</f>
        <v>0</v>
      </c>
      <c r="B1020" s="238">
        <v>52</v>
      </c>
      <c r="C1020" s="243"/>
      <c r="D1020" s="243"/>
      <c r="E1020" s="243"/>
      <c r="F1020" s="243"/>
      <c r="G1020" s="243"/>
      <c r="H1020" s="1158">
        <f>A1020</f>
        <v>0</v>
      </c>
      <c r="I1020" s="1160"/>
      <c r="J1020" s="1120" t="s">
        <v>2</v>
      </c>
      <c r="K1020" s="1121"/>
      <c r="L1020" s="1121"/>
      <c r="M1020" s="1122"/>
      <c r="N1020" s="1144" t="str">
        <f>LOOKUP(H1020,$C$1:$C$583,$J$1:$J$612)</f>
        <v>0</v>
      </c>
      <c r="O1020" s="1145"/>
      <c r="P1020" s="1145"/>
      <c r="Q1020" s="1145"/>
      <c r="R1020" s="1145"/>
      <c r="S1020" s="1145"/>
      <c r="T1020" s="1145"/>
      <c r="U1020" s="1145"/>
      <c r="V1020" s="1145"/>
      <c r="W1020" s="1145"/>
      <c r="X1020" s="1145"/>
      <c r="Y1020" s="1145"/>
      <c r="Z1020" s="1145"/>
      <c r="AA1020" s="1145"/>
      <c r="AB1020" s="1145"/>
      <c r="AC1020" s="1145"/>
      <c r="AD1020" s="1145"/>
      <c r="AE1020" s="1145"/>
      <c r="AF1020" s="1145"/>
      <c r="AG1020" s="1146"/>
      <c r="AH1020" s="1199" t="s">
        <v>86</v>
      </c>
      <c r="AI1020" s="1200"/>
      <c r="AJ1020" s="1200"/>
      <c r="AK1020" s="1200"/>
      <c r="AL1020" s="1200"/>
      <c r="AM1020" s="1200"/>
      <c r="AN1020" s="1201"/>
      <c r="AO1020" s="1222" t="s">
        <v>21</v>
      </c>
      <c r="AP1020" s="1223"/>
      <c r="AQ1020" s="1223"/>
      <c r="AR1020" s="1223"/>
      <c r="AS1020" s="1223"/>
      <c r="AT1020" s="1223"/>
      <c r="AU1020" s="1223"/>
      <c r="AV1020" s="1223"/>
      <c r="AW1020" s="1223"/>
      <c r="AX1020" s="1224"/>
      <c r="AY1020" s="1205" t="s">
        <v>88</v>
      </c>
      <c r="AZ1020" s="1206"/>
      <c r="BA1020" s="1206"/>
      <c r="BB1020" s="1206"/>
      <c r="BC1020" s="1207"/>
      <c r="BD1020" s="87"/>
    </row>
    <row r="1021" spans="1:64" customHeight="1" ht="13.5">
      <c r="A1021" s="238"/>
      <c r="B1021" s="238"/>
      <c r="C1021" s="243"/>
      <c r="D1021" s="243"/>
      <c r="E1021" s="243"/>
      <c r="F1021" s="243"/>
      <c r="G1021" s="243"/>
      <c r="H1021" s="1158" t="s">
        <v>3</v>
      </c>
      <c r="I1021" s="1159"/>
      <c r="J1021" s="1159"/>
      <c r="K1021" s="1160"/>
      <c r="L1021" s="1120" t="str">
        <f>LOOKUP(H1020,$C$2:$C$583,$I$2:$I$583)</f>
        <v>0</v>
      </c>
      <c r="M1021" s="1121"/>
      <c r="N1021" s="1121"/>
      <c r="O1021" s="1121"/>
      <c r="P1021" s="1121"/>
      <c r="Q1021" s="1121"/>
      <c r="R1021" s="1121"/>
      <c r="S1021" s="1121"/>
      <c r="T1021" s="1121"/>
      <c r="U1021" s="1122"/>
      <c r="V1021" s="1158" t="s">
        <v>89</v>
      </c>
      <c r="W1021" s="1159"/>
      <c r="X1021" s="1159"/>
      <c r="Y1021" s="1160"/>
      <c r="Z1021" s="1120" t="str">
        <f>LOOKUP(H1020,$C$2:$C$583,$F$2:$F$583)</f>
        <v>0</v>
      </c>
      <c r="AA1021" s="1122"/>
      <c r="AB1021" s="1158" t="s">
        <v>90</v>
      </c>
      <c r="AC1021" s="1159"/>
      <c r="AD1021" s="1159"/>
      <c r="AE1021" s="1160"/>
      <c r="AF1021" s="1120" t="str">
        <f>LOOKUP(H1020,$C$2:$C$583,$G$2:$G$583)</f>
        <v>0</v>
      </c>
      <c r="AG1021" s="1122"/>
      <c r="AH1021" s="1202"/>
      <c r="AI1021" s="1203"/>
      <c r="AJ1021" s="1203"/>
      <c r="AK1021" s="1203"/>
      <c r="AL1021" s="1203"/>
      <c r="AM1021" s="1203"/>
      <c r="AN1021" s="1204"/>
      <c r="AO1021" s="1225"/>
      <c r="AP1021" s="1226"/>
      <c r="AQ1021" s="1226"/>
      <c r="AR1021" s="1226"/>
      <c r="AS1021" s="1226"/>
      <c r="AT1021" s="1226"/>
      <c r="AU1021" s="1226"/>
      <c r="AV1021" s="1226"/>
      <c r="AW1021" s="1226"/>
      <c r="AX1021" s="1227"/>
      <c r="AY1021" s="1208"/>
      <c r="AZ1021" s="1209"/>
      <c r="BA1021" s="1209"/>
      <c r="BB1021" s="1209"/>
      <c r="BC1021" s="1210"/>
      <c r="BD1021" s="87"/>
    </row>
    <row r="1022" spans="1:64" customHeight="1" ht="12.75">
      <c r="A1022" s="238"/>
      <c r="B1022" s="238"/>
      <c r="C1022" s="243"/>
      <c r="D1022" s="243"/>
      <c r="E1022" s="243"/>
      <c r="F1022" s="243"/>
      <c r="G1022" s="243"/>
      <c r="H1022" s="1147" t="str">
        <f>LOOKUP(H1020,$C$2:$C$583,$K$2:$K$583)</f>
        <v>0</v>
      </c>
      <c r="I1022" s="1148"/>
      <c r="J1022" s="1148"/>
      <c r="K1022" s="1148"/>
      <c r="L1022" s="1148"/>
      <c r="M1022" s="1148"/>
      <c r="N1022" s="1148"/>
      <c r="O1022" s="1148"/>
      <c r="P1022" s="1148"/>
      <c r="Q1022" s="1148"/>
      <c r="R1022" s="1148"/>
      <c r="S1022" s="1148"/>
      <c r="T1022" s="1148"/>
      <c r="U1022" s="1148"/>
      <c r="V1022" s="1148"/>
      <c r="W1022" s="1148"/>
      <c r="X1022" s="1148"/>
      <c r="Y1022" s="1148"/>
      <c r="Z1022" s="1148"/>
      <c r="AA1022" s="1148"/>
      <c r="AB1022" s="1148"/>
      <c r="AC1022" s="1148"/>
      <c r="AD1022" s="1148"/>
      <c r="AE1022" s="1148"/>
      <c r="AF1022" s="1148"/>
      <c r="AG1022" s="1149"/>
      <c r="AH1022" s="1190"/>
      <c r="AI1022" s="1191"/>
      <c r="AJ1022" s="1191"/>
      <c r="AK1022" s="1191"/>
      <c r="AL1022" s="1191"/>
      <c r="AM1022" s="1191"/>
      <c r="AN1022" s="1191"/>
      <c r="AO1022" s="1191"/>
      <c r="AP1022" s="1191"/>
      <c r="AQ1022" s="1191"/>
      <c r="AR1022" s="1191"/>
      <c r="AS1022" s="1191"/>
      <c r="AT1022" s="1191"/>
      <c r="AU1022" s="1191"/>
      <c r="AV1022" s="1191"/>
      <c r="AW1022" s="1191"/>
      <c r="AX1022" s="1191"/>
      <c r="AY1022" s="1191"/>
      <c r="AZ1022" s="1191"/>
      <c r="BA1022" s="1191"/>
      <c r="BB1022" s="1191"/>
      <c r="BC1022" s="1192"/>
      <c r="BD1022" s="87"/>
    </row>
    <row r="1023" spans="1:64" customHeight="1" ht="12.75">
      <c r="A1023" s="238"/>
      <c r="B1023" s="238"/>
      <c r="C1023" s="243"/>
      <c r="D1023" s="243"/>
      <c r="E1023" s="243"/>
      <c r="F1023" s="243"/>
      <c r="G1023" s="243"/>
      <c r="H1023" s="1150"/>
      <c r="I1023" s="1151"/>
      <c r="J1023" s="1151"/>
      <c r="K1023" s="1151"/>
      <c r="L1023" s="1151"/>
      <c r="M1023" s="1151"/>
      <c r="N1023" s="1151"/>
      <c r="O1023" s="1151"/>
      <c r="P1023" s="1151"/>
      <c r="Q1023" s="1151"/>
      <c r="R1023" s="1151"/>
      <c r="S1023" s="1151"/>
      <c r="T1023" s="1151"/>
      <c r="U1023" s="1151"/>
      <c r="V1023" s="1151"/>
      <c r="W1023" s="1151"/>
      <c r="X1023" s="1151"/>
      <c r="Y1023" s="1151"/>
      <c r="Z1023" s="1151"/>
      <c r="AA1023" s="1151"/>
      <c r="AB1023" s="1151"/>
      <c r="AC1023" s="1151"/>
      <c r="AD1023" s="1151"/>
      <c r="AE1023" s="1151"/>
      <c r="AF1023" s="1151"/>
      <c r="AG1023" s="1152"/>
      <c r="AH1023" s="1193"/>
      <c r="AI1023" s="1194"/>
      <c r="AJ1023" s="1194"/>
      <c r="AK1023" s="1194"/>
      <c r="AL1023" s="1194"/>
      <c r="AM1023" s="1194"/>
      <c r="AN1023" s="1194"/>
      <c r="AO1023" s="1194"/>
      <c r="AP1023" s="1194"/>
      <c r="AQ1023" s="1194"/>
      <c r="AR1023" s="1194"/>
      <c r="AS1023" s="1194"/>
      <c r="AT1023" s="1194"/>
      <c r="AU1023" s="1194"/>
      <c r="AV1023" s="1194"/>
      <c r="AW1023" s="1194"/>
      <c r="AX1023" s="1194"/>
      <c r="AY1023" s="1194"/>
      <c r="AZ1023" s="1194"/>
      <c r="BA1023" s="1194"/>
      <c r="BB1023" s="1194"/>
      <c r="BC1023" s="1195"/>
      <c r="BD1023" s="87"/>
    </row>
    <row r="1024" spans="1:64" customHeight="1" ht="12.75">
      <c r="A1024" s="238"/>
      <c r="B1024" s="238"/>
      <c r="C1024" s="243"/>
      <c r="D1024" s="243"/>
      <c r="E1024" s="243"/>
      <c r="F1024" s="243"/>
      <c r="G1024" s="243"/>
      <c r="H1024" s="1150"/>
      <c r="I1024" s="1151"/>
      <c r="J1024" s="1151"/>
      <c r="K1024" s="1151"/>
      <c r="L1024" s="1151"/>
      <c r="M1024" s="1151"/>
      <c r="N1024" s="1151"/>
      <c r="O1024" s="1151"/>
      <c r="P1024" s="1151"/>
      <c r="Q1024" s="1151"/>
      <c r="R1024" s="1151"/>
      <c r="S1024" s="1151"/>
      <c r="T1024" s="1151"/>
      <c r="U1024" s="1151"/>
      <c r="V1024" s="1151"/>
      <c r="W1024" s="1151"/>
      <c r="X1024" s="1151"/>
      <c r="Y1024" s="1151"/>
      <c r="Z1024" s="1151"/>
      <c r="AA1024" s="1151"/>
      <c r="AB1024" s="1151"/>
      <c r="AC1024" s="1151"/>
      <c r="AD1024" s="1151"/>
      <c r="AE1024" s="1151"/>
      <c r="AF1024" s="1151"/>
      <c r="AG1024" s="1152"/>
      <c r="AH1024" s="1193"/>
      <c r="AI1024" s="1194"/>
      <c r="AJ1024" s="1194"/>
      <c r="AK1024" s="1194"/>
      <c r="AL1024" s="1194"/>
      <c r="AM1024" s="1194"/>
      <c r="AN1024" s="1194"/>
      <c r="AO1024" s="1194"/>
      <c r="AP1024" s="1194"/>
      <c r="AQ1024" s="1194"/>
      <c r="AR1024" s="1194"/>
      <c r="AS1024" s="1194"/>
      <c r="AT1024" s="1194"/>
      <c r="AU1024" s="1194"/>
      <c r="AV1024" s="1194"/>
      <c r="AW1024" s="1194"/>
      <c r="AX1024" s="1194"/>
      <c r="AY1024" s="1194"/>
      <c r="AZ1024" s="1194"/>
      <c r="BA1024" s="1194"/>
      <c r="BB1024" s="1194"/>
      <c r="BC1024" s="1195"/>
      <c r="BD1024" s="87"/>
    </row>
    <row r="1025" spans="1:64" customHeight="1" ht="12.75">
      <c r="A1025" s="238"/>
      <c r="B1025" s="238"/>
      <c r="C1025" s="243"/>
      <c r="D1025" s="243"/>
      <c r="E1025" s="243"/>
      <c r="F1025" s="243"/>
      <c r="G1025" s="243"/>
      <c r="H1025" s="1150"/>
      <c r="I1025" s="1151"/>
      <c r="J1025" s="1151"/>
      <c r="K1025" s="1151"/>
      <c r="L1025" s="1151"/>
      <c r="M1025" s="1151"/>
      <c r="N1025" s="1151"/>
      <c r="O1025" s="1151"/>
      <c r="P1025" s="1151"/>
      <c r="Q1025" s="1151"/>
      <c r="R1025" s="1151"/>
      <c r="S1025" s="1151"/>
      <c r="T1025" s="1151"/>
      <c r="U1025" s="1151"/>
      <c r="V1025" s="1151"/>
      <c r="W1025" s="1151"/>
      <c r="X1025" s="1151"/>
      <c r="Y1025" s="1151"/>
      <c r="Z1025" s="1151"/>
      <c r="AA1025" s="1151"/>
      <c r="AB1025" s="1151"/>
      <c r="AC1025" s="1151"/>
      <c r="AD1025" s="1151"/>
      <c r="AE1025" s="1151"/>
      <c r="AF1025" s="1151"/>
      <c r="AG1025" s="1152"/>
      <c r="AH1025" s="1193"/>
      <c r="AI1025" s="1194"/>
      <c r="AJ1025" s="1194"/>
      <c r="AK1025" s="1194"/>
      <c r="AL1025" s="1194"/>
      <c r="AM1025" s="1194"/>
      <c r="AN1025" s="1194"/>
      <c r="AO1025" s="1194"/>
      <c r="AP1025" s="1194"/>
      <c r="AQ1025" s="1194"/>
      <c r="AR1025" s="1194"/>
      <c r="AS1025" s="1194"/>
      <c r="AT1025" s="1194"/>
      <c r="AU1025" s="1194"/>
      <c r="AV1025" s="1194"/>
      <c r="AW1025" s="1194"/>
      <c r="AX1025" s="1194"/>
      <c r="AY1025" s="1194"/>
      <c r="AZ1025" s="1194"/>
      <c r="BA1025" s="1194"/>
      <c r="BB1025" s="1194"/>
      <c r="BC1025" s="1195"/>
      <c r="BD1025" s="87"/>
    </row>
    <row r="1026" spans="1:64" customHeight="1" ht="12.75">
      <c r="A1026" s="238"/>
      <c r="B1026" s="238"/>
      <c r="C1026" s="243"/>
      <c r="D1026" s="243"/>
      <c r="E1026" s="243"/>
      <c r="F1026" s="243"/>
      <c r="G1026" s="243"/>
      <c r="H1026" s="1150"/>
      <c r="I1026" s="1151"/>
      <c r="J1026" s="1151"/>
      <c r="K1026" s="1151"/>
      <c r="L1026" s="1151"/>
      <c r="M1026" s="1151"/>
      <c r="N1026" s="1151"/>
      <c r="O1026" s="1151"/>
      <c r="P1026" s="1151"/>
      <c r="Q1026" s="1151"/>
      <c r="R1026" s="1151"/>
      <c r="S1026" s="1151"/>
      <c r="T1026" s="1151"/>
      <c r="U1026" s="1151"/>
      <c r="V1026" s="1151"/>
      <c r="W1026" s="1151"/>
      <c r="X1026" s="1151"/>
      <c r="Y1026" s="1151"/>
      <c r="Z1026" s="1151"/>
      <c r="AA1026" s="1151"/>
      <c r="AB1026" s="1151"/>
      <c r="AC1026" s="1151"/>
      <c r="AD1026" s="1151"/>
      <c r="AE1026" s="1151"/>
      <c r="AF1026" s="1151"/>
      <c r="AG1026" s="1152"/>
      <c r="AH1026" s="1193"/>
      <c r="AI1026" s="1194"/>
      <c r="AJ1026" s="1194"/>
      <c r="AK1026" s="1194"/>
      <c r="AL1026" s="1194"/>
      <c r="AM1026" s="1194"/>
      <c r="AN1026" s="1194"/>
      <c r="AO1026" s="1194"/>
      <c r="AP1026" s="1194"/>
      <c r="AQ1026" s="1194"/>
      <c r="AR1026" s="1194"/>
      <c r="AS1026" s="1194"/>
      <c r="AT1026" s="1194"/>
      <c r="AU1026" s="1194"/>
      <c r="AV1026" s="1194"/>
      <c r="AW1026" s="1194"/>
      <c r="AX1026" s="1194"/>
      <c r="AY1026" s="1194"/>
      <c r="AZ1026" s="1194"/>
      <c r="BA1026" s="1194"/>
      <c r="BB1026" s="1194"/>
      <c r="BC1026" s="1195"/>
      <c r="BD1026" s="87"/>
    </row>
    <row r="1027" spans="1:64" customHeight="1" ht="13.5">
      <c r="A1027" s="238"/>
      <c r="B1027" s="238"/>
      <c r="C1027" s="243"/>
      <c r="D1027" s="243"/>
      <c r="E1027" s="243"/>
      <c r="F1027" s="243"/>
      <c r="G1027" s="243"/>
      <c r="H1027" s="1153"/>
      <c r="I1027" s="1154"/>
      <c r="J1027" s="1154"/>
      <c r="K1027" s="1154"/>
      <c r="L1027" s="1154"/>
      <c r="M1027" s="1154"/>
      <c r="N1027" s="1154"/>
      <c r="O1027" s="1154"/>
      <c r="P1027" s="1154"/>
      <c r="Q1027" s="1154"/>
      <c r="R1027" s="1154"/>
      <c r="S1027" s="1154"/>
      <c r="T1027" s="1154"/>
      <c r="U1027" s="1154"/>
      <c r="V1027" s="1154"/>
      <c r="W1027" s="1154"/>
      <c r="X1027" s="1154"/>
      <c r="Y1027" s="1154"/>
      <c r="Z1027" s="1154"/>
      <c r="AA1027" s="1154"/>
      <c r="AB1027" s="1154"/>
      <c r="AC1027" s="1154"/>
      <c r="AD1027" s="1154"/>
      <c r="AE1027" s="1154"/>
      <c r="AF1027" s="1154"/>
      <c r="AG1027" s="1155"/>
      <c r="AH1027" s="1196"/>
      <c r="AI1027" s="1197"/>
      <c r="AJ1027" s="1197"/>
      <c r="AK1027" s="1197"/>
      <c r="AL1027" s="1197"/>
      <c r="AM1027" s="1197"/>
      <c r="AN1027" s="1197"/>
      <c r="AO1027" s="1197"/>
      <c r="AP1027" s="1197"/>
      <c r="AQ1027" s="1197"/>
      <c r="AR1027" s="1197"/>
      <c r="AS1027" s="1197"/>
      <c r="AT1027" s="1197"/>
      <c r="AU1027" s="1197"/>
      <c r="AV1027" s="1197"/>
      <c r="AW1027" s="1197"/>
      <c r="AX1027" s="1197"/>
      <c r="AY1027" s="1197"/>
      <c r="AZ1027" s="1197"/>
      <c r="BA1027" s="1197"/>
      <c r="BB1027" s="1197"/>
      <c r="BC1027" s="1198"/>
      <c r="BD1027" s="87"/>
    </row>
    <row r="1028" spans="1:64" customHeight="1" ht="13.5">
      <c r="A1028" s="238">
        <f>IF(B1028&lt;$C$584,B1028,IF(B1028=$C$584,B1028,0))</f>
        <v>0</v>
      </c>
      <c r="B1028" s="238">
        <v>53</v>
      </c>
      <c r="C1028" s="243"/>
      <c r="D1028" s="243"/>
      <c r="E1028" s="243"/>
      <c r="F1028" s="243"/>
      <c r="G1028" s="243"/>
      <c r="H1028" s="1158">
        <f>A1028</f>
        <v>0</v>
      </c>
      <c r="I1028" s="1160"/>
      <c r="J1028" s="1120" t="s">
        <v>2</v>
      </c>
      <c r="K1028" s="1121"/>
      <c r="L1028" s="1121"/>
      <c r="M1028" s="1122"/>
      <c r="N1028" s="1144" t="str">
        <f>LOOKUP(H1028,$C$1:$C$583,$J$1:$J$612)</f>
        <v>0</v>
      </c>
      <c r="O1028" s="1145"/>
      <c r="P1028" s="1145"/>
      <c r="Q1028" s="1145"/>
      <c r="R1028" s="1145"/>
      <c r="S1028" s="1145"/>
      <c r="T1028" s="1145"/>
      <c r="U1028" s="1145"/>
      <c r="V1028" s="1145"/>
      <c r="W1028" s="1145"/>
      <c r="X1028" s="1145"/>
      <c r="Y1028" s="1145"/>
      <c r="Z1028" s="1145"/>
      <c r="AA1028" s="1145"/>
      <c r="AB1028" s="1145"/>
      <c r="AC1028" s="1145"/>
      <c r="AD1028" s="1145"/>
      <c r="AE1028" s="1145"/>
      <c r="AF1028" s="1145"/>
      <c r="AG1028" s="1146"/>
      <c r="AH1028" s="1199" t="s">
        <v>86</v>
      </c>
      <c r="AI1028" s="1200"/>
      <c r="AJ1028" s="1200"/>
      <c r="AK1028" s="1200"/>
      <c r="AL1028" s="1200"/>
      <c r="AM1028" s="1200"/>
      <c r="AN1028" s="1201"/>
      <c r="AO1028" s="1222" t="s">
        <v>21</v>
      </c>
      <c r="AP1028" s="1223"/>
      <c r="AQ1028" s="1223"/>
      <c r="AR1028" s="1223"/>
      <c r="AS1028" s="1223"/>
      <c r="AT1028" s="1223"/>
      <c r="AU1028" s="1223"/>
      <c r="AV1028" s="1223"/>
      <c r="AW1028" s="1223"/>
      <c r="AX1028" s="1224"/>
      <c r="AY1028" s="1205" t="s">
        <v>88</v>
      </c>
      <c r="AZ1028" s="1206"/>
      <c r="BA1028" s="1206"/>
      <c r="BB1028" s="1206"/>
      <c r="BC1028" s="1207"/>
      <c r="BD1028" s="87"/>
    </row>
    <row r="1029" spans="1:64" customHeight="1" ht="13.5">
      <c r="A1029" s="238"/>
      <c r="B1029" s="238"/>
      <c r="C1029" s="243"/>
      <c r="D1029" s="243"/>
      <c r="E1029" s="243"/>
      <c r="F1029" s="243"/>
      <c r="G1029" s="243"/>
      <c r="H1029" s="1158" t="s">
        <v>3</v>
      </c>
      <c r="I1029" s="1159"/>
      <c r="J1029" s="1159"/>
      <c r="K1029" s="1160"/>
      <c r="L1029" s="1120" t="str">
        <f>LOOKUP(H1028,$C$2:$C$583,$I$2:$I$583)</f>
        <v>0</v>
      </c>
      <c r="M1029" s="1121"/>
      <c r="N1029" s="1121"/>
      <c r="O1029" s="1121"/>
      <c r="P1029" s="1121"/>
      <c r="Q1029" s="1121"/>
      <c r="R1029" s="1121"/>
      <c r="S1029" s="1121"/>
      <c r="T1029" s="1121"/>
      <c r="U1029" s="1122"/>
      <c r="V1029" s="1158" t="s">
        <v>89</v>
      </c>
      <c r="W1029" s="1159"/>
      <c r="X1029" s="1159"/>
      <c r="Y1029" s="1160"/>
      <c r="Z1029" s="1120" t="str">
        <f>LOOKUP(H1028,$C$2:$C$583,$F$2:$F$583)</f>
        <v>0</v>
      </c>
      <c r="AA1029" s="1122"/>
      <c r="AB1029" s="1158" t="s">
        <v>90</v>
      </c>
      <c r="AC1029" s="1159"/>
      <c r="AD1029" s="1159"/>
      <c r="AE1029" s="1160"/>
      <c r="AF1029" s="1120" t="str">
        <f>LOOKUP(H1028,$C$2:$C$583,$G$2:$G$583)</f>
        <v>0</v>
      </c>
      <c r="AG1029" s="1122"/>
      <c r="AH1029" s="1202"/>
      <c r="AI1029" s="1203"/>
      <c r="AJ1029" s="1203"/>
      <c r="AK1029" s="1203"/>
      <c r="AL1029" s="1203"/>
      <c r="AM1029" s="1203"/>
      <c r="AN1029" s="1204"/>
      <c r="AO1029" s="1225"/>
      <c r="AP1029" s="1226"/>
      <c r="AQ1029" s="1226"/>
      <c r="AR1029" s="1226"/>
      <c r="AS1029" s="1226"/>
      <c r="AT1029" s="1226"/>
      <c r="AU1029" s="1226"/>
      <c r="AV1029" s="1226"/>
      <c r="AW1029" s="1226"/>
      <c r="AX1029" s="1227"/>
      <c r="AY1029" s="1208"/>
      <c r="AZ1029" s="1209"/>
      <c r="BA1029" s="1209"/>
      <c r="BB1029" s="1209"/>
      <c r="BC1029" s="1210"/>
      <c r="BD1029" s="87"/>
    </row>
    <row r="1030" spans="1:64" customHeight="1" ht="12.75">
      <c r="A1030" s="238"/>
      <c r="B1030" s="238"/>
      <c r="C1030" s="243"/>
      <c r="D1030" s="243"/>
      <c r="E1030" s="243"/>
      <c r="F1030" s="243"/>
      <c r="G1030" s="243"/>
      <c r="H1030" s="1147" t="str">
        <f>LOOKUP(H1028,$C$2:$C$583,$K$2:$K$583)</f>
        <v>0</v>
      </c>
      <c r="I1030" s="1148"/>
      <c r="J1030" s="1148"/>
      <c r="K1030" s="1148"/>
      <c r="L1030" s="1148"/>
      <c r="M1030" s="1148"/>
      <c r="N1030" s="1148"/>
      <c r="O1030" s="1148"/>
      <c r="P1030" s="1148"/>
      <c r="Q1030" s="1148"/>
      <c r="R1030" s="1148"/>
      <c r="S1030" s="1148"/>
      <c r="T1030" s="1148"/>
      <c r="U1030" s="1148"/>
      <c r="V1030" s="1148"/>
      <c r="W1030" s="1148"/>
      <c r="X1030" s="1148"/>
      <c r="Y1030" s="1148"/>
      <c r="Z1030" s="1148"/>
      <c r="AA1030" s="1148"/>
      <c r="AB1030" s="1148"/>
      <c r="AC1030" s="1148"/>
      <c r="AD1030" s="1148"/>
      <c r="AE1030" s="1148"/>
      <c r="AF1030" s="1148"/>
      <c r="AG1030" s="1149"/>
      <c r="AH1030" s="1190"/>
      <c r="AI1030" s="1191"/>
      <c r="AJ1030" s="1191"/>
      <c r="AK1030" s="1191"/>
      <c r="AL1030" s="1191"/>
      <c r="AM1030" s="1191"/>
      <c r="AN1030" s="1191"/>
      <c r="AO1030" s="1191"/>
      <c r="AP1030" s="1191"/>
      <c r="AQ1030" s="1191"/>
      <c r="AR1030" s="1191"/>
      <c r="AS1030" s="1191"/>
      <c r="AT1030" s="1191"/>
      <c r="AU1030" s="1191"/>
      <c r="AV1030" s="1191"/>
      <c r="AW1030" s="1191"/>
      <c r="AX1030" s="1191"/>
      <c r="AY1030" s="1191"/>
      <c r="AZ1030" s="1191"/>
      <c r="BA1030" s="1191"/>
      <c r="BB1030" s="1191"/>
      <c r="BC1030" s="1192"/>
      <c r="BD1030" s="87"/>
    </row>
    <row r="1031" spans="1:64" customHeight="1" ht="12.75">
      <c r="A1031" s="238"/>
      <c r="B1031" s="238"/>
      <c r="C1031" s="243"/>
      <c r="D1031" s="243"/>
      <c r="E1031" s="243"/>
      <c r="F1031" s="243"/>
      <c r="G1031" s="243"/>
      <c r="H1031" s="1150"/>
      <c r="I1031" s="1151"/>
      <c r="J1031" s="1151"/>
      <c r="K1031" s="1151"/>
      <c r="L1031" s="1151"/>
      <c r="M1031" s="1151"/>
      <c r="N1031" s="1151"/>
      <c r="O1031" s="1151"/>
      <c r="P1031" s="1151"/>
      <c r="Q1031" s="1151"/>
      <c r="R1031" s="1151"/>
      <c r="S1031" s="1151"/>
      <c r="T1031" s="1151"/>
      <c r="U1031" s="1151"/>
      <c r="V1031" s="1151"/>
      <c r="W1031" s="1151"/>
      <c r="X1031" s="1151"/>
      <c r="Y1031" s="1151"/>
      <c r="Z1031" s="1151"/>
      <c r="AA1031" s="1151"/>
      <c r="AB1031" s="1151"/>
      <c r="AC1031" s="1151"/>
      <c r="AD1031" s="1151"/>
      <c r="AE1031" s="1151"/>
      <c r="AF1031" s="1151"/>
      <c r="AG1031" s="1152"/>
      <c r="AH1031" s="1193"/>
      <c r="AI1031" s="1194"/>
      <c r="AJ1031" s="1194"/>
      <c r="AK1031" s="1194"/>
      <c r="AL1031" s="1194"/>
      <c r="AM1031" s="1194"/>
      <c r="AN1031" s="1194"/>
      <c r="AO1031" s="1194"/>
      <c r="AP1031" s="1194"/>
      <c r="AQ1031" s="1194"/>
      <c r="AR1031" s="1194"/>
      <c r="AS1031" s="1194"/>
      <c r="AT1031" s="1194"/>
      <c r="AU1031" s="1194"/>
      <c r="AV1031" s="1194"/>
      <c r="AW1031" s="1194"/>
      <c r="AX1031" s="1194"/>
      <c r="AY1031" s="1194"/>
      <c r="AZ1031" s="1194"/>
      <c r="BA1031" s="1194"/>
      <c r="BB1031" s="1194"/>
      <c r="BC1031" s="1195"/>
      <c r="BD1031" s="87"/>
    </row>
    <row r="1032" spans="1:64" customHeight="1" ht="12.75">
      <c r="A1032" s="238"/>
      <c r="B1032" s="238"/>
      <c r="C1032" s="243"/>
      <c r="D1032" s="243"/>
      <c r="E1032" s="243"/>
      <c r="F1032" s="243"/>
      <c r="G1032" s="243"/>
      <c r="H1032" s="1150"/>
      <c r="I1032" s="1151"/>
      <c r="J1032" s="1151"/>
      <c r="K1032" s="1151"/>
      <c r="L1032" s="1151"/>
      <c r="M1032" s="1151"/>
      <c r="N1032" s="1151"/>
      <c r="O1032" s="1151"/>
      <c r="P1032" s="1151"/>
      <c r="Q1032" s="1151"/>
      <c r="R1032" s="1151"/>
      <c r="S1032" s="1151"/>
      <c r="T1032" s="1151"/>
      <c r="U1032" s="1151"/>
      <c r="V1032" s="1151"/>
      <c r="W1032" s="1151"/>
      <c r="X1032" s="1151"/>
      <c r="Y1032" s="1151"/>
      <c r="Z1032" s="1151"/>
      <c r="AA1032" s="1151"/>
      <c r="AB1032" s="1151"/>
      <c r="AC1032" s="1151"/>
      <c r="AD1032" s="1151"/>
      <c r="AE1032" s="1151"/>
      <c r="AF1032" s="1151"/>
      <c r="AG1032" s="1152"/>
      <c r="AH1032" s="1193"/>
      <c r="AI1032" s="1194"/>
      <c r="AJ1032" s="1194"/>
      <c r="AK1032" s="1194"/>
      <c r="AL1032" s="1194"/>
      <c r="AM1032" s="1194"/>
      <c r="AN1032" s="1194"/>
      <c r="AO1032" s="1194"/>
      <c r="AP1032" s="1194"/>
      <c r="AQ1032" s="1194"/>
      <c r="AR1032" s="1194"/>
      <c r="AS1032" s="1194"/>
      <c r="AT1032" s="1194"/>
      <c r="AU1032" s="1194"/>
      <c r="AV1032" s="1194"/>
      <c r="AW1032" s="1194"/>
      <c r="AX1032" s="1194"/>
      <c r="AY1032" s="1194"/>
      <c r="AZ1032" s="1194"/>
      <c r="BA1032" s="1194"/>
      <c r="BB1032" s="1194"/>
      <c r="BC1032" s="1195"/>
      <c r="BD1032" s="87"/>
    </row>
    <row r="1033" spans="1:64" customHeight="1" ht="12.75">
      <c r="A1033" s="238"/>
      <c r="B1033" s="238"/>
      <c r="C1033" s="243"/>
      <c r="D1033" s="243"/>
      <c r="E1033" s="243"/>
      <c r="F1033" s="243"/>
      <c r="G1033" s="243"/>
      <c r="H1033" s="1150"/>
      <c r="I1033" s="1151"/>
      <c r="J1033" s="1151"/>
      <c r="K1033" s="1151"/>
      <c r="L1033" s="1151"/>
      <c r="M1033" s="1151"/>
      <c r="N1033" s="1151"/>
      <c r="O1033" s="1151"/>
      <c r="P1033" s="1151"/>
      <c r="Q1033" s="1151"/>
      <c r="R1033" s="1151"/>
      <c r="S1033" s="1151"/>
      <c r="T1033" s="1151"/>
      <c r="U1033" s="1151"/>
      <c r="V1033" s="1151"/>
      <c r="W1033" s="1151"/>
      <c r="X1033" s="1151"/>
      <c r="Y1033" s="1151"/>
      <c r="Z1033" s="1151"/>
      <c r="AA1033" s="1151"/>
      <c r="AB1033" s="1151"/>
      <c r="AC1033" s="1151"/>
      <c r="AD1033" s="1151"/>
      <c r="AE1033" s="1151"/>
      <c r="AF1033" s="1151"/>
      <c r="AG1033" s="1152"/>
      <c r="AH1033" s="1193"/>
      <c r="AI1033" s="1194"/>
      <c r="AJ1033" s="1194"/>
      <c r="AK1033" s="1194"/>
      <c r="AL1033" s="1194"/>
      <c r="AM1033" s="1194"/>
      <c r="AN1033" s="1194"/>
      <c r="AO1033" s="1194"/>
      <c r="AP1033" s="1194"/>
      <c r="AQ1033" s="1194"/>
      <c r="AR1033" s="1194"/>
      <c r="AS1033" s="1194"/>
      <c r="AT1033" s="1194"/>
      <c r="AU1033" s="1194"/>
      <c r="AV1033" s="1194"/>
      <c r="AW1033" s="1194"/>
      <c r="AX1033" s="1194"/>
      <c r="AY1033" s="1194"/>
      <c r="AZ1033" s="1194"/>
      <c r="BA1033" s="1194"/>
      <c r="BB1033" s="1194"/>
      <c r="BC1033" s="1195"/>
      <c r="BD1033" s="87"/>
    </row>
    <row r="1034" spans="1:64" customHeight="1" ht="12.75">
      <c r="A1034" s="238"/>
      <c r="B1034" s="238"/>
      <c r="C1034" s="243"/>
      <c r="D1034" s="243"/>
      <c r="E1034" s="243"/>
      <c r="F1034" s="243"/>
      <c r="G1034" s="243"/>
      <c r="H1034" s="1150"/>
      <c r="I1034" s="1151"/>
      <c r="J1034" s="1151"/>
      <c r="K1034" s="1151"/>
      <c r="L1034" s="1151"/>
      <c r="M1034" s="1151"/>
      <c r="N1034" s="1151"/>
      <c r="O1034" s="1151"/>
      <c r="P1034" s="1151"/>
      <c r="Q1034" s="1151"/>
      <c r="R1034" s="1151"/>
      <c r="S1034" s="1151"/>
      <c r="T1034" s="1151"/>
      <c r="U1034" s="1151"/>
      <c r="V1034" s="1151"/>
      <c r="W1034" s="1151"/>
      <c r="X1034" s="1151"/>
      <c r="Y1034" s="1151"/>
      <c r="Z1034" s="1151"/>
      <c r="AA1034" s="1151"/>
      <c r="AB1034" s="1151"/>
      <c r="AC1034" s="1151"/>
      <c r="AD1034" s="1151"/>
      <c r="AE1034" s="1151"/>
      <c r="AF1034" s="1151"/>
      <c r="AG1034" s="1152"/>
      <c r="AH1034" s="1193"/>
      <c r="AI1034" s="1194"/>
      <c r="AJ1034" s="1194"/>
      <c r="AK1034" s="1194"/>
      <c r="AL1034" s="1194"/>
      <c r="AM1034" s="1194"/>
      <c r="AN1034" s="1194"/>
      <c r="AO1034" s="1194"/>
      <c r="AP1034" s="1194"/>
      <c r="AQ1034" s="1194"/>
      <c r="AR1034" s="1194"/>
      <c r="AS1034" s="1194"/>
      <c r="AT1034" s="1194"/>
      <c r="AU1034" s="1194"/>
      <c r="AV1034" s="1194"/>
      <c r="AW1034" s="1194"/>
      <c r="AX1034" s="1194"/>
      <c r="AY1034" s="1194"/>
      <c r="AZ1034" s="1194"/>
      <c r="BA1034" s="1194"/>
      <c r="BB1034" s="1194"/>
      <c r="BC1034" s="1195"/>
      <c r="BD1034" s="87"/>
    </row>
    <row r="1035" spans="1:64" customHeight="1" ht="13.5">
      <c r="A1035" s="238"/>
      <c r="B1035" s="238"/>
      <c r="C1035" s="243"/>
      <c r="D1035" s="243"/>
      <c r="E1035" s="243"/>
      <c r="F1035" s="243"/>
      <c r="G1035" s="243"/>
      <c r="H1035" s="1153"/>
      <c r="I1035" s="1154"/>
      <c r="J1035" s="1154"/>
      <c r="K1035" s="1154"/>
      <c r="L1035" s="1154"/>
      <c r="M1035" s="1154"/>
      <c r="N1035" s="1154"/>
      <c r="O1035" s="1154"/>
      <c r="P1035" s="1154"/>
      <c r="Q1035" s="1154"/>
      <c r="R1035" s="1154"/>
      <c r="S1035" s="1154"/>
      <c r="T1035" s="1154"/>
      <c r="U1035" s="1154"/>
      <c r="V1035" s="1154"/>
      <c r="W1035" s="1154"/>
      <c r="X1035" s="1154"/>
      <c r="Y1035" s="1154"/>
      <c r="Z1035" s="1154"/>
      <c r="AA1035" s="1154"/>
      <c r="AB1035" s="1154"/>
      <c r="AC1035" s="1154"/>
      <c r="AD1035" s="1154"/>
      <c r="AE1035" s="1154"/>
      <c r="AF1035" s="1154"/>
      <c r="AG1035" s="1155"/>
      <c r="AH1035" s="1196"/>
      <c r="AI1035" s="1197"/>
      <c r="AJ1035" s="1197"/>
      <c r="AK1035" s="1197"/>
      <c r="AL1035" s="1197"/>
      <c r="AM1035" s="1197"/>
      <c r="AN1035" s="1197"/>
      <c r="AO1035" s="1197"/>
      <c r="AP1035" s="1197"/>
      <c r="AQ1035" s="1197"/>
      <c r="AR1035" s="1197"/>
      <c r="AS1035" s="1197"/>
      <c r="AT1035" s="1197"/>
      <c r="AU1035" s="1197"/>
      <c r="AV1035" s="1197"/>
      <c r="AW1035" s="1197"/>
      <c r="AX1035" s="1197"/>
      <c r="AY1035" s="1197"/>
      <c r="AZ1035" s="1197"/>
      <c r="BA1035" s="1197"/>
      <c r="BB1035" s="1197"/>
      <c r="BC1035" s="1198"/>
      <c r="BD1035" s="87"/>
    </row>
    <row r="1036" spans="1:64" customHeight="1" ht="13.5">
      <c r="A1036" s="238">
        <f>IF(B1036&lt;$C$584,B1036,IF(B1036=$C$584,B1036,0))</f>
        <v>0</v>
      </c>
      <c r="B1036" s="238">
        <v>54</v>
      </c>
      <c r="C1036" s="243"/>
      <c r="D1036" s="243"/>
      <c r="E1036" s="243"/>
      <c r="F1036" s="243"/>
      <c r="G1036" s="243"/>
      <c r="H1036" s="1158">
        <f>A1036</f>
        <v>0</v>
      </c>
      <c r="I1036" s="1160"/>
      <c r="J1036" s="1120" t="s">
        <v>2</v>
      </c>
      <c r="K1036" s="1121"/>
      <c r="L1036" s="1121"/>
      <c r="M1036" s="1122"/>
      <c r="N1036" s="1144" t="str">
        <f>LOOKUP(H1036,$C$1:$C$583,$J$1:$J$612)</f>
        <v>0</v>
      </c>
      <c r="O1036" s="1145"/>
      <c r="P1036" s="1145"/>
      <c r="Q1036" s="1145"/>
      <c r="R1036" s="1145"/>
      <c r="S1036" s="1145"/>
      <c r="T1036" s="1145"/>
      <c r="U1036" s="1145"/>
      <c r="V1036" s="1145"/>
      <c r="W1036" s="1145"/>
      <c r="X1036" s="1145"/>
      <c r="Y1036" s="1145"/>
      <c r="Z1036" s="1145"/>
      <c r="AA1036" s="1145"/>
      <c r="AB1036" s="1145"/>
      <c r="AC1036" s="1145"/>
      <c r="AD1036" s="1145"/>
      <c r="AE1036" s="1145"/>
      <c r="AF1036" s="1145"/>
      <c r="AG1036" s="1146"/>
      <c r="AH1036" s="1199" t="s">
        <v>86</v>
      </c>
      <c r="AI1036" s="1200"/>
      <c r="AJ1036" s="1200"/>
      <c r="AK1036" s="1200"/>
      <c r="AL1036" s="1200"/>
      <c r="AM1036" s="1200"/>
      <c r="AN1036" s="1201"/>
      <c r="AO1036" s="1222" t="s">
        <v>21</v>
      </c>
      <c r="AP1036" s="1223"/>
      <c r="AQ1036" s="1223"/>
      <c r="AR1036" s="1223"/>
      <c r="AS1036" s="1223"/>
      <c r="AT1036" s="1223"/>
      <c r="AU1036" s="1223"/>
      <c r="AV1036" s="1223"/>
      <c r="AW1036" s="1223"/>
      <c r="AX1036" s="1224"/>
      <c r="AY1036" s="1205" t="s">
        <v>88</v>
      </c>
      <c r="AZ1036" s="1206"/>
      <c r="BA1036" s="1206"/>
      <c r="BB1036" s="1206"/>
      <c r="BC1036" s="1207"/>
      <c r="BD1036" s="87"/>
    </row>
    <row r="1037" spans="1:64" customHeight="1" ht="13.5">
      <c r="A1037" s="238"/>
      <c r="B1037" s="238"/>
      <c r="C1037" s="243"/>
      <c r="D1037" s="243"/>
      <c r="E1037" s="243"/>
      <c r="F1037" s="243"/>
      <c r="G1037" s="243"/>
      <c r="H1037" s="1158" t="s">
        <v>3</v>
      </c>
      <c r="I1037" s="1159"/>
      <c r="J1037" s="1159"/>
      <c r="K1037" s="1160"/>
      <c r="L1037" s="1120" t="str">
        <f>LOOKUP(H1036,$C$2:$C$583,$I$2:$I$583)</f>
        <v>0</v>
      </c>
      <c r="M1037" s="1121"/>
      <c r="N1037" s="1121"/>
      <c r="O1037" s="1121"/>
      <c r="P1037" s="1121"/>
      <c r="Q1037" s="1121"/>
      <c r="R1037" s="1121"/>
      <c r="S1037" s="1121"/>
      <c r="T1037" s="1121"/>
      <c r="U1037" s="1122"/>
      <c r="V1037" s="1158" t="s">
        <v>89</v>
      </c>
      <c r="W1037" s="1159"/>
      <c r="X1037" s="1159"/>
      <c r="Y1037" s="1160"/>
      <c r="Z1037" s="1120" t="str">
        <f>LOOKUP(H1036,$C$2:$C$583,$F$2:$F$583)</f>
        <v>0</v>
      </c>
      <c r="AA1037" s="1122"/>
      <c r="AB1037" s="1158" t="s">
        <v>90</v>
      </c>
      <c r="AC1037" s="1159"/>
      <c r="AD1037" s="1159"/>
      <c r="AE1037" s="1160"/>
      <c r="AF1037" s="1120" t="str">
        <f>LOOKUP(H1036,$C$2:$C$583,$G$2:$G$583)</f>
        <v>0</v>
      </c>
      <c r="AG1037" s="1122"/>
      <c r="AH1037" s="1202"/>
      <c r="AI1037" s="1203"/>
      <c r="AJ1037" s="1203"/>
      <c r="AK1037" s="1203"/>
      <c r="AL1037" s="1203"/>
      <c r="AM1037" s="1203"/>
      <c r="AN1037" s="1204"/>
      <c r="AO1037" s="1225"/>
      <c r="AP1037" s="1226"/>
      <c r="AQ1037" s="1226"/>
      <c r="AR1037" s="1226"/>
      <c r="AS1037" s="1226"/>
      <c r="AT1037" s="1226"/>
      <c r="AU1037" s="1226"/>
      <c r="AV1037" s="1226"/>
      <c r="AW1037" s="1226"/>
      <c r="AX1037" s="1227"/>
      <c r="AY1037" s="1208"/>
      <c r="AZ1037" s="1209"/>
      <c r="BA1037" s="1209"/>
      <c r="BB1037" s="1209"/>
      <c r="BC1037" s="1210"/>
      <c r="BD1037" s="87"/>
    </row>
    <row r="1038" spans="1:64" customHeight="1" ht="12.75">
      <c r="A1038" s="238"/>
      <c r="B1038" s="238"/>
      <c r="C1038" s="243"/>
      <c r="D1038" s="243"/>
      <c r="E1038" s="243"/>
      <c r="F1038" s="243"/>
      <c r="G1038" s="243"/>
      <c r="H1038" s="1147" t="str">
        <f>LOOKUP(H1036,$C$2:$C$583,$K$2:$K$583)</f>
        <v>0</v>
      </c>
      <c r="I1038" s="1148"/>
      <c r="J1038" s="1148"/>
      <c r="K1038" s="1148"/>
      <c r="L1038" s="1148"/>
      <c r="M1038" s="1148"/>
      <c r="N1038" s="1148"/>
      <c r="O1038" s="1148"/>
      <c r="P1038" s="1148"/>
      <c r="Q1038" s="1148"/>
      <c r="R1038" s="1148"/>
      <c r="S1038" s="1148"/>
      <c r="T1038" s="1148"/>
      <c r="U1038" s="1148"/>
      <c r="V1038" s="1148"/>
      <c r="W1038" s="1148"/>
      <c r="X1038" s="1148"/>
      <c r="Y1038" s="1148"/>
      <c r="Z1038" s="1148"/>
      <c r="AA1038" s="1148"/>
      <c r="AB1038" s="1148"/>
      <c r="AC1038" s="1148"/>
      <c r="AD1038" s="1148"/>
      <c r="AE1038" s="1148"/>
      <c r="AF1038" s="1148"/>
      <c r="AG1038" s="1149"/>
      <c r="AH1038" s="1190"/>
      <c r="AI1038" s="1191"/>
      <c r="AJ1038" s="1191"/>
      <c r="AK1038" s="1191"/>
      <c r="AL1038" s="1191"/>
      <c r="AM1038" s="1191"/>
      <c r="AN1038" s="1191"/>
      <c r="AO1038" s="1191"/>
      <c r="AP1038" s="1191"/>
      <c r="AQ1038" s="1191"/>
      <c r="AR1038" s="1191"/>
      <c r="AS1038" s="1191"/>
      <c r="AT1038" s="1191"/>
      <c r="AU1038" s="1191"/>
      <c r="AV1038" s="1191"/>
      <c r="AW1038" s="1191"/>
      <c r="AX1038" s="1191"/>
      <c r="AY1038" s="1191"/>
      <c r="AZ1038" s="1191"/>
      <c r="BA1038" s="1191"/>
      <c r="BB1038" s="1191"/>
      <c r="BC1038" s="1192"/>
      <c r="BD1038" s="87"/>
    </row>
    <row r="1039" spans="1:64" customHeight="1" ht="12.75">
      <c r="A1039" s="238"/>
      <c r="B1039" s="238"/>
      <c r="C1039" s="243"/>
      <c r="D1039" s="243"/>
      <c r="E1039" s="243"/>
      <c r="F1039" s="243"/>
      <c r="G1039" s="243"/>
      <c r="H1039" s="1150"/>
      <c r="I1039" s="1151"/>
      <c r="J1039" s="1151"/>
      <c r="K1039" s="1151"/>
      <c r="L1039" s="1151"/>
      <c r="M1039" s="1151"/>
      <c r="N1039" s="1151"/>
      <c r="O1039" s="1151"/>
      <c r="P1039" s="1151"/>
      <c r="Q1039" s="1151"/>
      <c r="R1039" s="1151"/>
      <c r="S1039" s="1151"/>
      <c r="T1039" s="1151"/>
      <c r="U1039" s="1151"/>
      <c r="V1039" s="1151"/>
      <c r="W1039" s="1151"/>
      <c r="X1039" s="1151"/>
      <c r="Y1039" s="1151"/>
      <c r="Z1039" s="1151"/>
      <c r="AA1039" s="1151"/>
      <c r="AB1039" s="1151"/>
      <c r="AC1039" s="1151"/>
      <c r="AD1039" s="1151"/>
      <c r="AE1039" s="1151"/>
      <c r="AF1039" s="1151"/>
      <c r="AG1039" s="1152"/>
      <c r="AH1039" s="1193"/>
      <c r="AI1039" s="1194"/>
      <c r="AJ1039" s="1194"/>
      <c r="AK1039" s="1194"/>
      <c r="AL1039" s="1194"/>
      <c r="AM1039" s="1194"/>
      <c r="AN1039" s="1194"/>
      <c r="AO1039" s="1194"/>
      <c r="AP1039" s="1194"/>
      <c r="AQ1039" s="1194"/>
      <c r="AR1039" s="1194"/>
      <c r="AS1039" s="1194"/>
      <c r="AT1039" s="1194"/>
      <c r="AU1039" s="1194"/>
      <c r="AV1039" s="1194"/>
      <c r="AW1039" s="1194"/>
      <c r="AX1039" s="1194"/>
      <c r="AY1039" s="1194"/>
      <c r="AZ1039" s="1194"/>
      <c r="BA1039" s="1194"/>
      <c r="BB1039" s="1194"/>
      <c r="BC1039" s="1195"/>
      <c r="BD1039" s="87"/>
    </row>
    <row r="1040" spans="1:64" customHeight="1" ht="12.75">
      <c r="A1040" s="238"/>
      <c r="B1040" s="238"/>
      <c r="C1040" s="243"/>
      <c r="D1040" s="243"/>
      <c r="E1040" s="243"/>
      <c r="F1040" s="243"/>
      <c r="G1040" s="243"/>
      <c r="H1040" s="1150"/>
      <c r="I1040" s="1151"/>
      <c r="J1040" s="1151"/>
      <c r="K1040" s="1151"/>
      <c r="L1040" s="1151"/>
      <c r="M1040" s="1151"/>
      <c r="N1040" s="1151"/>
      <c r="O1040" s="1151"/>
      <c r="P1040" s="1151"/>
      <c r="Q1040" s="1151"/>
      <c r="R1040" s="1151"/>
      <c r="S1040" s="1151"/>
      <c r="T1040" s="1151"/>
      <c r="U1040" s="1151"/>
      <c r="V1040" s="1151"/>
      <c r="W1040" s="1151"/>
      <c r="X1040" s="1151"/>
      <c r="Y1040" s="1151"/>
      <c r="Z1040" s="1151"/>
      <c r="AA1040" s="1151"/>
      <c r="AB1040" s="1151"/>
      <c r="AC1040" s="1151"/>
      <c r="AD1040" s="1151"/>
      <c r="AE1040" s="1151"/>
      <c r="AF1040" s="1151"/>
      <c r="AG1040" s="1152"/>
      <c r="AH1040" s="1193"/>
      <c r="AI1040" s="1194"/>
      <c r="AJ1040" s="1194"/>
      <c r="AK1040" s="1194"/>
      <c r="AL1040" s="1194"/>
      <c r="AM1040" s="1194"/>
      <c r="AN1040" s="1194"/>
      <c r="AO1040" s="1194"/>
      <c r="AP1040" s="1194"/>
      <c r="AQ1040" s="1194"/>
      <c r="AR1040" s="1194"/>
      <c r="AS1040" s="1194"/>
      <c r="AT1040" s="1194"/>
      <c r="AU1040" s="1194"/>
      <c r="AV1040" s="1194"/>
      <c r="AW1040" s="1194"/>
      <c r="AX1040" s="1194"/>
      <c r="AY1040" s="1194"/>
      <c r="AZ1040" s="1194"/>
      <c r="BA1040" s="1194"/>
      <c r="BB1040" s="1194"/>
      <c r="BC1040" s="1195"/>
      <c r="BD1040" s="87"/>
    </row>
    <row r="1041" spans="1:64" customHeight="1" ht="12.75">
      <c r="A1041" s="238"/>
      <c r="B1041" s="238"/>
      <c r="C1041" s="243"/>
      <c r="D1041" s="243"/>
      <c r="E1041" s="243"/>
      <c r="F1041" s="243"/>
      <c r="G1041" s="243"/>
      <c r="H1041" s="1150"/>
      <c r="I1041" s="1151"/>
      <c r="J1041" s="1151"/>
      <c r="K1041" s="1151"/>
      <c r="L1041" s="1151"/>
      <c r="M1041" s="1151"/>
      <c r="N1041" s="1151"/>
      <c r="O1041" s="1151"/>
      <c r="P1041" s="1151"/>
      <c r="Q1041" s="1151"/>
      <c r="R1041" s="1151"/>
      <c r="S1041" s="1151"/>
      <c r="T1041" s="1151"/>
      <c r="U1041" s="1151"/>
      <c r="V1041" s="1151"/>
      <c r="W1041" s="1151"/>
      <c r="X1041" s="1151"/>
      <c r="Y1041" s="1151"/>
      <c r="Z1041" s="1151"/>
      <c r="AA1041" s="1151"/>
      <c r="AB1041" s="1151"/>
      <c r="AC1041" s="1151"/>
      <c r="AD1041" s="1151"/>
      <c r="AE1041" s="1151"/>
      <c r="AF1041" s="1151"/>
      <c r="AG1041" s="1152"/>
      <c r="AH1041" s="1193"/>
      <c r="AI1041" s="1194"/>
      <c r="AJ1041" s="1194"/>
      <c r="AK1041" s="1194"/>
      <c r="AL1041" s="1194"/>
      <c r="AM1041" s="1194"/>
      <c r="AN1041" s="1194"/>
      <c r="AO1041" s="1194"/>
      <c r="AP1041" s="1194"/>
      <c r="AQ1041" s="1194"/>
      <c r="AR1041" s="1194"/>
      <c r="AS1041" s="1194"/>
      <c r="AT1041" s="1194"/>
      <c r="AU1041" s="1194"/>
      <c r="AV1041" s="1194"/>
      <c r="AW1041" s="1194"/>
      <c r="AX1041" s="1194"/>
      <c r="AY1041" s="1194"/>
      <c r="AZ1041" s="1194"/>
      <c r="BA1041" s="1194"/>
      <c r="BB1041" s="1194"/>
      <c r="BC1041" s="1195"/>
      <c r="BD1041" s="87"/>
    </row>
    <row r="1042" spans="1:64" customHeight="1" ht="12.75">
      <c r="A1042" s="238"/>
      <c r="B1042" s="238"/>
      <c r="C1042" s="243"/>
      <c r="D1042" s="243"/>
      <c r="E1042" s="243"/>
      <c r="F1042" s="243"/>
      <c r="G1042" s="243"/>
      <c r="H1042" s="1150"/>
      <c r="I1042" s="1151"/>
      <c r="J1042" s="1151"/>
      <c r="K1042" s="1151"/>
      <c r="L1042" s="1151"/>
      <c r="M1042" s="1151"/>
      <c r="N1042" s="1151"/>
      <c r="O1042" s="1151"/>
      <c r="P1042" s="1151"/>
      <c r="Q1042" s="1151"/>
      <c r="R1042" s="1151"/>
      <c r="S1042" s="1151"/>
      <c r="T1042" s="1151"/>
      <c r="U1042" s="1151"/>
      <c r="V1042" s="1151"/>
      <c r="W1042" s="1151"/>
      <c r="X1042" s="1151"/>
      <c r="Y1042" s="1151"/>
      <c r="Z1042" s="1151"/>
      <c r="AA1042" s="1151"/>
      <c r="AB1042" s="1151"/>
      <c r="AC1042" s="1151"/>
      <c r="AD1042" s="1151"/>
      <c r="AE1042" s="1151"/>
      <c r="AF1042" s="1151"/>
      <c r="AG1042" s="1152"/>
      <c r="AH1042" s="1193"/>
      <c r="AI1042" s="1194"/>
      <c r="AJ1042" s="1194"/>
      <c r="AK1042" s="1194"/>
      <c r="AL1042" s="1194"/>
      <c r="AM1042" s="1194"/>
      <c r="AN1042" s="1194"/>
      <c r="AO1042" s="1194"/>
      <c r="AP1042" s="1194"/>
      <c r="AQ1042" s="1194"/>
      <c r="AR1042" s="1194"/>
      <c r="AS1042" s="1194"/>
      <c r="AT1042" s="1194"/>
      <c r="AU1042" s="1194"/>
      <c r="AV1042" s="1194"/>
      <c r="AW1042" s="1194"/>
      <c r="AX1042" s="1194"/>
      <c r="AY1042" s="1194"/>
      <c r="AZ1042" s="1194"/>
      <c r="BA1042" s="1194"/>
      <c r="BB1042" s="1194"/>
      <c r="BC1042" s="1195"/>
      <c r="BD1042" s="87"/>
    </row>
    <row r="1043" spans="1:64" customHeight="1" ht="13.5">
      <c r="A1043" s="238"/>
      <c r="B1043" s="238"/>
      <c r="C1043" s="243"/>
      <c r="D1043" s="243"/>
      <c r="E1043" s="243"/>
      <c r="F1043" s="243"/>
      <c r="G1043" s="243"/>
      <c r="H1043" s="1153"/>
      <c r="I1043" s="1154"/>
      <c r="J1043" s="1154"/>
      <c r="K1043" s="1154"/>
      <c r="L1043" s="1154"/>
      <c r="M1043" s="1154"/>
      <c r="N1043" s="1154"/>
      <c r="O1043" s="1154"/>
      <c r="P1043" s="1154"/>
      <c r="Q1043" s="1154"/>
      <c r="R1043" s="1154"/>
      <c r="S1043" s="1154"/>
      <c r="T1043" s="1154"/>
      <c r="U1043" s="1154"/>
      <c r="V1043" s="1154"/>
      <c r="W1043" s="1154"/>
      <c r="X1043" s="1154"/>
      <c r="Y1043" s="1154"/>
      <c r="Z1043" s="1154"/>
      <c r="AA1043" s="1154"/>
      <c r="AB1043" s="1154"/>
      <c r="AC1043" s="1154"/>
      <c r="AD1043" s="1154"/>
      <c r="AE1043" s="1154"/>
      <c r="AF1043" s="1154"/>
      <c r="AG1043" s="1155"/>
      <c r="AH1043" s="1196"/>
      <c r="AI1043" s="1197"/>
      <c r="AJ1043" s="1197"/>
      <c r="AK1043" s="1197"/>
      <c r="AL1043" s="1197"/>
      <c r="AM1043" s="1197"/>
      <c r="AN1043" s="1197"/>
      <c r="AO1043" s="1197"/>
      <c r="AP1043" s="1197"/>
      <c r="AQ1043" s="1197"/>
      <c r="AR1043" s="1197"/>
      <c r="AS1043" s="1197"/>
      <c r="AT1043" s="1197"/>
      <c r="AU1043" s="1197"/>
      <c r="AV1043" s="1197"/>
      <c r="AW1043" s="1197"/>
      <c r="AX1043" s="1197"/>
      <c r="AY1043" s="1197"/>
      <c r="AZ1043" s="1197"/>
      <c r="BA1043" s="1197"/>
      <c r="BB1043" s="1197"/>
      <c r="BC1043" s="1198"/>
      <c r="BD1043" s="87"/>
    </row>
    <row r="1044" spans="1:64" customHeight="1" ht="13.5">
      <c r="A1044" s="238">
        <f>IF(B1044&lt;$C$584,B1044,IF(B1044=$C$584,B1044,0))</f>
        <v>0</v>
      </c>
      <c r="B1044" s="238">
        <v>55</v>
      </c>
      <c r="C1044" s="243"/>
      <c r="D1044" s="243"/>
      <c r="E1044" s="243"/>
      <c r="F1044" s="243"/>
      <c r="G1044" s="243"/>
      <c r="H1044" s="1158">
        <f>A1044</f>
        <v>0</v>
      </c>
      <c r="I1044" s="1160"/>
      <c r="J1044" s="1120" t="s">
        <v>2</v>
      </c>
      <c r="K1044" s="1121"/>
      <c r="L1044" s="1121"/>
      <c r="M1044" s="1122"/>
      <c r="N1044" s="1144" t="str">
        <f>LOOKUP(H1044,$C$1:$C$583,$J$1:$J$612)</f>
        <v>0</v>
      </c>
      <c r="O1044" s="1145"/>
      <c r="P1044" s="1145"/>
      <c r="Q1044" s="1145"/>
      <c r="R1044" s="1145"/>
      <c r="S1044" s="1145"/>
      <c r="T1044" s="1145"/>
      <c r="U1044" s="1145"/>
      <c r="V1044" s="1145"/>
      <c r="W1044" s="1145"/>
      <c r="X1044" s="1145"/>
      <c r="Y1044" s="1145"/>
      <c r="Z1044" s="1145"/>
      <c r="AA1044" s="1145"/>
      <c r="AB1044" s="1145"/>
      <c r="AC1044" s="1145"/>
      <c r="AD1044" s="1145"/>
      <c r="AE1044" s="1145"/>
      <c r="AF1044" s="1145"/>
      <c r="AG1044" s="1146"/>
      <c r="AH1044" s="1199" t="s">
        <v>86</v>
      </c>
      <c r="AI1044" s="1200"/>
      <c r="AJ1044" s="1200"/>
      <c r="AK1044" s="1200"/>
      <c r="AL1044" s="1200"/>
      <c r="AM1044" s="1200"/>
      <c r="AN1044" s="1201"/>
      <c r="AO1044" s="1222" t="s">
        <v>21</v>
      </c>
      <c r="AP1044" s="1223"/>
      <c r="AQ1044" s="1223"/>
      <c r="AR1044" s="1223"/>
      <c r="AS1044" s="1223"/>
      <c r="AT1044" s="1223"/>
      <c r="AU1044" s="1223"/>
      <c r="AV1044" s="1223"/>
      <c r="AW1044" s="1223"/>
      <c r="AX1044" s="1224"/>
      <c r="AY1044" s="1205" t="s">
        <v>88</v>
      </c>
      <c r="AZ1044" s="1206"/>
      <c r="BA1044" s="1206"/>
      <c r="BB1044" s="1206"/>
      <c r="BC1044" s="1207"/>
      <c r="BD1044" s="87"/>
    </row>
    <row r="1045" spans="1:64" customHeight="1" ht="13.5">
      <c r="A1045" s="238"/>
      <c r="B1045" s="238"/>
      <c r="C1045" s="243"/>
      <c r="D1045" s="243"/>
      <c r="E1045" s="243"/>
      <c r="F1045" s="243"/>
      <c r="G1045" s="243"/>
      <c r="H1045" s="1158" t="s">
        <v>3</v>
      </c>
      <c r="I1045" s="1159"/>
      <c r="J1045" s="1159"/>
      <c r="K1045" s="1160"/>
      <c r="L1045" s="1120" t="str">
        <f>LOOKUP(H1044,$C$2:$C$583,$I$2:$I$583)</f>
        <v>0</v>
      </c>
      <c r="M1045" s="1121"/>
      <c r="N1045" s="1121"/>
      <c r="O1045" s="1121"/>
      <c r="P1045" s="1121"/>
      <c r="Q1045" s="1121"/>
      <c r="R1045" s="1121"/>
      <c r="S1045" s="1121"/>
      <c r="T1045" s="1121"/>
      <c r="U1045" s="1122"/>
      <c r="V1045" s="1158" t="s">
        <v>89</v>
      </c>
      <c r="W1045" s="1159"/>
      <c r="X1045" s="1159"/>
      <c r="Y1045" s="1160"/>
      <c r="Z1045" s="1120" t="str">
        <f>LOOKUP(H1044,$C$2:$C$583,$F$2:$F$583)</f>
        <v>0</v>
      </c>
      <c r="AA1045" s="1122"/>
      <c r="AB1045" s="1158" t="s">
        <v>90</v>
      </c>
      <c r="AC1045" s="1159"/>
      <c r="AD1045" s="1159"/>
      <c r="AE1045" s="1160"/>
      <c r="AF1045" s="1120" t="str">
        <f>LOOKUP(H1044,$C$2:$C$583,$G$2:$G$583)</f>
        <v>0</v>
      </c>
      <c r="AG1045" s="1122"/>
      <c r="AH1045" s="1202"/>
      <c r="AI1045" s="1203"/>
      <c r="AJ1045" s="1203"/>
      <c r="AK1045" s="1203"/>
      <c r="AL1045" s="1203"/>
      <c r="AM1045" s="1203"/>
      <c r="AN1045" s="1204"/>
      <c r="AO1045" s="1225"/>
      <c r="AP1045" s="1226"/>
      <c r="AQ1045" s="1226"/>
      <c r="AR1045" s="1226"/>
      <c r="AS1045" s="1226"/>
      <c r="AT1045" s="1226"/>
      <c r="AU1045" s="1226"/>
      <c r="AV1045" s="1226"/>
      <c r="AW1045" s="1226"/>
      <c r="AX1045" s="1227"/>
      <c r="AY1045" s="1208"/>
      <c r="AZ1045" s="1209"/>
      <c r="BA1045" s="1209"/>
      <c r="BB1045" s="1209"/>
      <c r="BC1045" s="1210"/>
      <c r="BD1045" s="87"/>
    </row>
    <row r="1046" spans="1:64" customHeight="1" ht="12.75">
      <c r="A1046" s="238"/>
      <c r="B1046" s="238"/>
      <c r="C1046" s="243"/>
      <c r="D1046" s="243"/>
      <c r="E1046" s="243"/>
      <c r="F1046" s="243"/>
      <c r="G1046" s="243"/>
      <c r="H1046" s="1147" t="str">
        <f>LOOKUP(H1044,$C$2:$C$583,$K$2:$K$583)</f>
        <v>0</v>
      </c>
      <c r="I1046" s="1148"/>
      <c r="J1046" s="1148"/>
      <c r="K1046" s="1148"/>
      <c r="L1046" s="1148"/>
      <c r="M1046" s="1148"/>
      <c r="N1046" s="1148"/>
      <c r="O1046" s="1148"/>
      <c r="P1046" s="1148"/>
      <c r="Q1046" s="1148"/>
      <c r="R1046" s="1148"/>
      <c r="S1046" s="1148"/>
      <c r="T1046" s="1148"/>
      <c r="U1046" s="1148"/>
      <c r="V1046" s="1148"/>
      <c r="W1046" s="1148"/>
      <c r="X1046" s="1148"/>
      <c r="Y1046" s="1148"/>
      <c r="Z1046" s="1148"/>
      <c r="AA1046" s="1148"/>
      <c r="AB1046" s="1148"/>
      <c r="AC1046" s="1148"/>
      <c r="AD1046" s="1148"/>
      <c r="AE1046" s="1148"/>
      <c r="AF1046" s="1148"/>
      <c r="AG1046" s="1149"/>
      <c r="AH1046" s="1190"/>
      <c r="AI1046" s="1191"/>
      <c r="AJ1046" s="1191"/>
      <c r="AK1046" s="1191"/>
      <c r="AL1046" s="1191"/>
      <c r="AM1046" s="1191"/>
      <c r="AN1046" s="1191"/>
      <c r="AO1046" s="1191"/>
      <c r="AP1046" s="1191"/>
      <c r="AQ1046" s="1191"/>
      <c r="AR1046" s="1191"/>
      <c r="AS1046" s="1191"/>
      <c r="AT1046" s="1191"/>
      <c r="AU1046" s="1191"/>
      <c r="AV1046" s="1191"/>
      <c r="AW1046" s="1191"/>
      <c r="AX1046" s="1191"/>
      <c r="AY1046" s="1191"/>
      <c r="AZ1046" s="1191"/>
      <c r="BA1046" s="1191"/>
      <c r="BB1046" s="1191"/>
      <c r="BC1046" s="1192"/>
      <c r="BD1046" s="87"/>
    </row>
    <row r="1047" spans="1:64" customHeight="1" ht="12.75">
      <c r="A1047" s="238"/>
      <c r="B1047" s="238"/>
      <c r="C1047" s="243"/>
      <c r="D1047" s="243"/>
      <c r="E1047" s="243"/>
      <c r="F1047" s="243"/>
      <c r="G1047" s="243"/>
      <c r="H1047" s="1150"/>
      <c r="I1047" s="1151"/>
      <c r="J1047" s="1151"/>
      <c r="K1047" s="1151"/>
      <c r="L1047" s="1151"/>
      <c r="M1047" s="1151"/>
      <c r="N1047" s="1151"/>
      <c r="O1047" s="1151"/>
      <c r="P1047" s="1151"/>
      <c r="Q1047" s="1151"/>
      <c r="R1047" s="1151"/>
      <c r="S1047" s="1151"/>
      <c r="T1047" s="1151"/>
      <c r="U1047" s="1151"/>
      <c r="V1047" s="1151"/>
      <c r="W1047" s="1151"/>
      <c r="X1047" s="1151"/>
      <c r="Y1047" s="1151"/>
      <c r="Z1047" s="1151"/>
      <c r="AA1047" s="1151"/>
      <c r="AB1047" s="1151"/>
      <c r="AC1047" s="1151"/>
      <c r="AD1047" s="1151"/>
      <c r="AE1047" s="1151"/>
      <c r="AF1047" s="1151"/>
      <c r="AG1047" s="1152"/>
      <c r="AH1047" s="1193"/>
      <c r="AI1047" s="1194"/>
      <c r="AJ1047" s="1194"/>
      <c r="AK1047" s="1194"/>
      <c r="AL1047" s="1194"/>
      <c r="AM1047" s="1194"/>
      <c r="AN1047" s="1194"/>
      <c r="AO1047" s="1194"/>
      <c r="AP1047" s="1194"/>
      <c r="AQ1047" s="1194"/>
      <c r="AR1047" s="1194"/>
      <c r="AS1047" s="1194"/>
      <c r="AT1047" s="1194"/>
      <c r="AU1047" s="1194"/>
      <c r="AV1047" s="1194"/>
      <c r="AW1047" s="1194"/>
      <c r="AX1047" s="1194"/>
      <c r="AY1047" s="1194"/>
      <c r="AZ1047" s="1194"/>
      <c r="BA1047" s="1194"/>
      <c r="BB1047" s="1194"/>
      <c r="BC1047" s="1195"/>
      <c r="BD1047" s="87"/>
    </row>
    <row r="1048" spans="1:64" customHeight="1" ht="12.75">
      <c r="A1048" s="238"/>
      <c r="B1048" s="238"/>
      <c r="C1048" s="243"/>
      <c r="D1048" s="243"/>
      <c r="E1048" s="243"/>
      <c r="F1048" s="243"/>
      <c r="G1048" s="243"/>
      <c r="H1048" s="1150"/>
      <c r="I1048" s="1151"/>
      <c r="J1048" s="1151"/>
      <c r="K1048" s="1151"/>
      <c r="L1048" s="1151"/>
      <c r="M1048" s="1151"/>
      <c r="N1048" s="1151"/>
      <c r="O1048" s="1151"/>
      <c r="P1048" s="1151"/>
      <c r="Q1048" s="1151"/>
      <c r="R1048" s="1151"/>
      <c r="S1048" s="1151"/>
      <c r="T1048" s="1151"/>
      <c r="U1048" s="1151"/>
      <c r="V1048" s="1151"/>
      <c r="W1048" s="1151"/>
      <c r="X1048" s="1151"/>
      <c r="Y1048" s="1151"/>
      <c r="Z1048" s="1151"/>
      <c r="AA1048" s="1151"/>
      <c r="AB1048" s="1151"/>
      <c r="AC1048" s="1151"/>
      <c r="AD1048" s="1151"/>
      <c r="AE1048" s="1151"/>
      <c r="AF1048" s="1151"/>
      <c r="AG1048" s="1152"/>
      <c r="AH1048" s="1193"/>
      <c r="AI1048" s="1194"/>
      <c r="AJ1048" s="1194"/>
      <c r="AK1048" s="1194"/>
      <c r="AL1048" s="1194"/>
      <c r="AM1048" s="1194"/>
      <c r="AN1048" s="1194"/>
      <c r="AO1048" s="1194"/>
      <c r="AP1048" s="1194"/>
      <c r="AQ1048" s="1194"/>
      <c r="AR1048" s="1194"/>
      <c r="AS1048" s="1194"/>
      <c r="AT1048" s="1194"/>
      <c r="AU1048" s="1194"/>
      <c r="AV1048" s="1194"/>
      <c r="AW1048" s="1194"/>
      <c r="AX1048" s="1194"/>
      <c r="AY1048" s="1194"/>
      <c r="AZ1048" s="1194"/>
      <c r="BA1048" s="1194"/>
      <c r="BB1048" s="1194"/>
      <c r="BC1048" s="1195"/>
      <c r="BD1048" s="87"/>
    </row>
    <row r="1049" spans="1:64" customHeight="1" ht="12.75">
      <c r="A1049" s="238"/>
      <c r="B1049" s="238"/>
      <c r="C1049" s="243"/>
      <c r="D1049" s="243"/>
      <c r="E1049" s="243"/>
      <c r="F1049" s="243"/>
      <c r="G1049" s="243"/>
      <c r="H1049" s="1150"/>
      <c r="I1049" s="1151"/>
      <c r="J1049" s="1151"/>
      <c r="K1049" s="1151"/>
      <c r="L1049" s="1151"/>
      <c r="M1049" s="1151"/>
      <c r="N1049" s="1151"/>
      <c r="O1049" s="1151"/>
      <c r="P1049" s="1151"/>
      <c r="Q1049" s="1151"/>
      <c r="R1049" s="1151"/>
      <c r="S1049" s="1151"/>
      <c r="T1049" s="1151"/>
      <c r="U1049" s="1151"/>
      <c r="V1049" s="1151"/>
      <c r="W1049" s="1151"/>
      <c r="X1049" s="1151"/>
      <c r="Y1049" s="1151"/>
      <c r="Z1049" s="1151"/>
      <c r="AA1049" s="1151"/>
      <c r="AB1049" s="1151"/>
      <c r="AC1049" s="1151"/>
      <c r="AD1049" s="1151"/>
      <c r="AE1049" s="1151"/>
      <c r="AF1049" s="1151"/>
      <c r="AG1049" s="1152"/>
      <c r="AH1049" s="1193"/>
      <c r="AI1049" s="1194"/>
      <c r="AJ1049" s="1194"/>
      <c r="AK1049" s="1194"/>
      <c r="AL1049" s="1194"/>
      <c r="AM1049" s="1194"/>
      <c r="AN1049" s="1194"/>
      <c r="AO1049" s="1194"/>
      <c r="AP1049" s="1194"/>
      <c r="AQ1049" s="1194"/>
      <c r="AR1049" s="1194"/>
      <c r="AS1049" s="1194"/>
      <c r="AT1049" s="1194"/>
      <c r="AU1049" s="1194"/>
      <c r="AV1049" s="1194"/>
      <c r="AW1049" s="1194"/>
      <c r="AX1049" s="1194"/>
      <c r="AY1049" s="1194"/>
      <c r="AZ1049" s="1194"/>
      <c r="BA1049" s="1194"/>
      <c r="BB1049" s="1194"/>
      <c r="BC1049" s="1195"/>
      <c r="BD1049" s="87"/>
    </row>
    <row r="1050" spans="1:64" customHeight="1" ht="12.75">
      <c r="A1050" s="238"/>
      <c r="B1050" s="238"/>
      <c r="C1050" s="243"/>
      <c r="D1050" s="243"/>
      <c r="E1050" s="243"/>
      <c r="F1050" s="243"/>
      <c r="G1050" s="243"/>
      <c r="H1050" s="1150"/>
      <c r="I1050" s="1151"/>
      <c r="J1050" s="1151"/>
      <c r="K1050" s="1151"/>
      <c r="L1050" s="1151"/>
      <c r="M1050" s="1151"/>
      <c r="N1050" s="1151"/>
      <c r="O1050" s="1151"/>
      <c r="P1050" s="1151"/>
      <c r="Q1050" s="1151"/>
      <c r="R1050" s="1151"/>
      <c r="S1050" s="1151"/>
      <c r="T1050" s="1151"/>
      <c r="U1050" s="1151"/>
      <c r="V1050" s="1151"/>
      <c r="W1050" s="1151"/>
      <c r="X1050" s="1151"/>
      <c r="Y1050" s="1151"/>
      <c r="Z1050" s="1151"/>
      <c r="AA1050" s="1151"/>
      <c r="AB1050" s="1151"/>
      <c r="AC1050" s="1151"/>
      <c r="AD1050" s="1151"/>
      <c r="AE1050" s="1151"/>
      <c r="AF1050" s="1151"/>
      <c r="AG1050" s="1152"/>
      <c r="AH1050" s="1193"/>
      <c r="AI1050" s="1194"/>
      <c r="AJ1050" s="1194"/>
      <c r="AK1050" s="1194"/>
      <c r="AL1050" s="1194"/>
      <c r="AM1050" s="1194"/>
      <c r="AN1050" s="1194"/>
      <c r="AO1050" s="1194"/>
      <c r="AP1050" s="1194"/>
      <c r="AQ1050" s="1194"/>
      <c r="AR1050" s="1194"/>
      <c r="AS1050" s="1194"/>
      <c r="AT1050" s="1194"/>
      <c r="AU1050" s="1194"/>
      <c r="AV1050" s="1194"/>
      <c r="AW1050" s="1194"/>
      <c r="AX1050" s="1194"/>
      <c r="AY1050" s="1194"/>
      <c r="AZ1050" s="1194"/>
      <c r="BA1050" s="1194"/>
      <c r="BB1050" s="1194"/>
      <c r="BC1050" s="1195"/>
      <c r="BD1050" s="87"/>
    </row>
    <row r="1051" spans="1:64" customHeight="1" ht="13.5">
      <c r="A1051" s="238"/>
      <c r="B1051" s="238"/>
      <c r="C1051" s="243"/>
      <c r="D1051" s="243"/>
      <c r="E1051" s="243"/>
      <c r="F1051" s="243"/>
      <c r="G1051" s="243"/>
      <c r="H1051" s="1153"/>
      <c r="I1051" s="1154"/>
      <c r="J1051" s="1154"/>
      <c r="K1051" s="1154"/>
      <c r="L1051" s="1154"/>
      <c r="M1051" s="1154"/>
      <c r="N1051" s="1154"/>
      <c r="O1051" s="1154"/>
      <c r="P1051" s="1154"/>
      <c r="Q1051" s="1154"/>
      <c r="R1051" s="1154"/>
      <c r="S1051" s="1154"/>
      <c r="T1051" s="1154"/>
      <c r="U1051" s="1154"/>
      <c r="V1051" s="1154"/>
      <c r="W1051" s="1154"/>
      <c r="X1051" s="1154"/>
      <c r="Y1051" s="1154"/>
      <c r="Z1051" s="1154"/>
      <c r="AA1051" s="1154"/>
      <c r="AB1051" s="1154"/>
      <c r="AC1051" s="1154"/>
      <c r="AD1051" s="1154"/>
      <c r="AE1051" s="1154"/>
      <c r="AF1051" s="1154"/>
      <c r="AG1051" s="1155"/>
      <c r="AH1051" s="1196"/>
      <c r="AI1051" s="1197"/>
      <c r="AJ1051" s="1197"/>
      <c r="AK1051" s="1197"/>
      <c r="AL1051" s="1197"/>
      <c r="AM1051" s="1197"/>
      <c r="AN1051" s="1197"/>
      <c r="AO1051" s="1197"/>
      <c r="AP1051" s="1197"/>
      <c r="AQ1051" s="1197"/>
      <c r="AR1051" s="1197"/>
      <c r="AS1051" s="1197"/>
      <c r="AT1051" s="1197"/>
      <c r="AU1051" s="1197"/>
      <c r="AV1051" s="1197"/>
      <c r="AW1051" s="1197"/>
      <c r="AX1051" s="1197"/>
      <c r="AY1051" s="1197"/>
      <c r="AZ1051" s="1197"/>
      <c r="BA1051" s="1197"/>
      <c r="BB1051" s="1197"/>
      <c r="BC1051" s="1198"/>
      <c r="BD1051" s="87"/>
    </row>
    <row r="1052" spans="1:64" customHeight="1" ht="13.5">
      <c r="A1052" s="238">
        <f>IF(B1052&lt;$C$584,B1052,IF(B1052=$C$584,B1052,0))</f>
        <v>0</v>
      </c>
      <c r="B1052" s="238">
        <v>56</v>
      </c>
      <c r="C1052" s="243"/>
      <c r="D1052" s="243"/>
      <c r="E1052" s="243"/>
      <c r="F1052" s="243"/>
      <c r="G1052" s="243"/>
      <c r="H1052" s="1158">
        <f>A1052</f>
        <v>0</v>
      </c>
      <c r="I1052" s="1160"/>
      <c r="J1052" s="1120" t="s">
        <v>2</v>
      </c>
      <c r="K1052" s="1121"/>
      <c r="L1052" s="1121"/>
      <c r="M1052" s="1122"/>
      <c r="N1052" s="1144" t="str">
        <f>LOOKUP(H1052,$C$1:$C$583,$J$1:$J$612)</f>
        <v>0</v>
      </c>
      <c r="O1052" s="1145"/>
      <c r="P1052" s="1145"/>
      <c r="Q1052" s="1145"/>
      <c r="R1052" s="1145"/>
      <c r="S1052" s="1145"/>
      <c r="T1052" s="1145"/>
      <c r="U1052" s="1145"/>
      <c r="V1052" s="1145"/>
      <c r="W1052" s="1145"/>
      <c r="X1052" s="1145"/>
      <c r="Y1052" s="1145"/>
      <c r="Z1052" s="1145"/>
      <c r="AA1052" s="1145"/>
      <c r="AB1052" s="1145"/>
      <c r="AC1052" s="1145"/>
      <c r="AD1052" s="1145"/>
      <c r="AE1052" s="1145"/>
      <c r="AF1052" s="1145"/>
      <c r="AG1052" s="1146"/>
      <c r="AH1052" s="1199" t="s">
        <v>86</v>
      </c>
      <c r="AI1052" s="1200"/>
      <c r="AJ1052" s="1200"/>
      <c r="AK1052" s="1200"/>
      <c r="AL1052" s="1200"/>
      <c r="AM1052" s="1200"/>
      <c r="AN1052" s="1201"/>
      <c r="AO1052" s="1222" t="s">
        <v>21</v>
      </c>
      <c r="AP1052" s="1223"/>
      <c r="AQ1052" s="1223"/>
      <c r="AR1052" s="1223"/>
      <c r="AS1052" s="1223"/>
      <c r="AT1052" s="1223"/>
      <c r="AU1052" s="1223"/>
      <c r="AV1052" s="1223"/>
      <c r="AW1052" s="1223"/>
      <c r="AX1052" s="1224"/>
      <c r="AY1052" s="1205" t="s">
        <v>88</v>
      </c>
      <c r="AZ1052" s="1206"/>
      <c r="BA1052" s="1206"/>
      <c r="BB1052" s="1206"/>
      <c r="BC1052" s="1207"/>
      <c r="BD1052" s="87"/>
    </row>
    <row r="1053" spans="1:64" customHeight="1" ht="13.5">
      <c r="A1053" s="238"/>
      <c r="B1053" s="238"/>
      <c r="C1053" s="243"/>
      <c r="D1053" s="243"/>
      <c r="E1053" s="243"/>
      <c r="F1053" s="243"/>
      <c r="G1053" s="243"/>
      <c r="H1053" s="1158" t="s">
        <v>3</v>
      </c>
      <c r="I1053" s="1159"/>
      <c r="J1053" s="1159"/>
      <c r="K1053" s="1160"/>
      <c r="L1053" s="1120" t="str">
        <f>LOOKUP(H1052,$C$2:$C$583,$I$2:$I$583)</f>
        <v>0</v>
      </c>
      <c r="M1053" s="1121"/>
      <c r="N1053" s="1121"/>
      <c r="O1053" s="1121"/>
      <c r="P1053" s="1121"/>
      <c r="Q1053" s="1121"/>
      <c r="R1053" s="1121"/>
      <c r="S1053" s="1121"/>
      <c r="T1053" s="1121"/>
      <c r="U1053" s="1122"/>
      <c r="V1053" s="1158" t="s">
        <v>89</v>
      </c>
      <c r="W1053" s="1159"/>
      <c r="X1053" s="1159"/>
      <c r="Y1053" s="1160"/>
      <c r="Z1053" s="1120" t="str">
        <f>LOOKUP(H1052,$C$2:$C$583,$F$2:$F$583)</f>
        <v>0</v>
      </c>
      <c r="AA1053" s="1122"/>
      <c r="AB1053" s="1158" t="s">
        <v>90</v>
      </c>
      <c r="AC1053" s="1159"/>
      <c r="AD1053" s="1159"/>
      <c r="AE1053" s="1160"/>
      <c r="AF1053" s="1120" t="str">
        <f>LOOKUP(H1052,$C$2:$C$583,$G$2:$G$583)</f>
        <v>0</v>
      </c>
      <c r="AG1053" s="1122"/>
      <c r="AH1053" s="1202"/>
      <c r="AI1053" s="1203"/>
      <c r="AJ1053" s="1203"/>
      <c r="AK1053" s="1203"/>
      <c r="AL1053" s="1203"/>
      <c r="AM1053" s="1203"/>
      <c r="AN1053" s="1204"/>
      <c r="AO1053" s="1225"/>
      <c r="AP1053" s="1226"/>
      <c r="AQ1053" s="1226"/>
      <c r="AR1053" s="1226"/>
      <c r="AS1053" s="1226"/>
      <c r="AT1053" s="1226"/>
      <c r="AU1053" s="1226"/>
      <c r="AV1053" s="1226"/>
      <c r="AW1053" s="1226"/>
      <c r="AX1053" s="1227"/>
      <c r="AY1053" s="1208"/>
      <c r="AZ1053" s="1209"/>
      <c r="BA1053" s="1209"/>
      <c r="BB1053" s="1209"/>
      <c r="BC1053" s="1210"/>
      <c r="BD1053" s="87"/>
    </row>
    <row r="1054" spans="1:64" customHeight="1" ht="12.75">
      <c r="A1054" s="238"/>
      <c r="B1054" s="238"/>
      <c r="C1054" s="243"/>
      <c r="D1054" s="243"/>
      <c r="E1054" s="243"/>
      <c r="F1054" s="243"/>
      <c r="G1054" s="243"/>
      <c r="H1054" s="1147" t="str">
        <f>LOOKUP(H1052,$C$2:$C$583,$K$2:$K$583)</f>
        <v>0</v>
      </c>
      <c r="I1054" s="1148"/>
      <c r="J1054" s="1148"/>
      <c r="K1054" s="1148"/>
      <c r="L1054" s="1148"/>
      <c r="M1054" s="1148"/>
      <c r="N1054" s="1148"/>
      <c r="O1054" s="1148"/>
      <c r="P1054" s="1148"/>
      <c r="Q1054" s="1148"/>
      <c r="R1054" s="1148"/>
      <c r="S1054" s="1148"/>
      <c r="T1054" s="1148"/>
      <c r="U1054" s="1148"/>
      <c r="V1054" s="1148"/>
      <c r="W1054" s="1148"/>
      <c r="X1054" s="1148"/>
      <c r="Y1054" s="1148"/>
      <c r="Z1054" s="1148"/>
      <c r="AA1054" s="1148"/>
      <c r="AB1054" s="1148"/>
      <c r="AC1054" s="1148"/>
      <c r="AD1054" s="1148"/>
      <c r="AE1054" s="1148"/>
      <c r="AF1054" s="1148"/>
      <c r="AG1054" s="1149"/>
      <c r="AH1054" s="1190"/>
      <c r="AI1054" s="1191"/>
      <c r="AJ1054" s="1191"/>
      <c r="AK1054" s="1191"/>
      <c r="AL1054" s="1191"/>
      <c r="AM1054" s="1191"/>
      <c r="AN1054" s="1191"/>
      <c r="AO1054" s="1191"/>
      <c r="AP1054" s="1191"/>
      <c r="AQ1054" s="1191"/>
      <c r="AR1054" s="1191"/>
      <c r="AS1054" s="1191"/>
      <c r="AT1054" s="1191"/>
      <c r="AU1054" s="1191"/>
      <c r="AV1054" s="1191"/>
      <c r="AW1054" s="1191"/>
      <c r="AX1054" s="1191"/>
      <c r="AY1054" s="1191"/>
      <c r="AZ1054" s="1191"/>
      <c r="BA1054" s="1191"/>
      <c r="BB1054" s="1191"/>
      <c r="BC1054" s="1192"/>
      <c r="BD1054" s="87"/>
    </row>
    <row r="1055" spans="1:64" customHeight="1" ht="12.75">
      <c r="A1055" s="238"/>
      <c r="B1055" s="238"/>
      <c r="C1055" s="243"/>
      <c r="D1055" s="243"/>
      <c r="E1055" s="243"/>
      <c r="F1055" s="243"/>
      <c r="G1055" s="243"/>
      <c r="H1055" s="1150"/>
      <c r="I1055" s="1151"/>
      <c r="J1055" s="1151"/>
      <c r="K1055" s="1151"/>
      <c r="L1055" s="1151"/>
      <c r="M1055" s="1151"/>
      <c r="N1055" s="1151"/>
      <c r="O1055" s="1151"/>
      <c r="P1055" s="1151"/>
      <c r="Q1055" s="1151"/>
      <c r="R1055" s="1151"/>
      <c r="S1055" s="1151"/>
      <c r="T1055" s="1151"/>
      <c r="U1055" s="1151"/>
      <c r="V1055" s="1151"/>
      <c r="W1055" s="1151"/>
      <c r="X1055" s="1151"/>
      <c r="Y1055" s="1151"/>
      <c r="Z1055" s="1151"/>
      <c r="AA1055" s="1151"/>
      <c r="AB1055" s="1151"/>
      <c r="AC1055" s="1151"/>
      <c r="AD1055" s="1151"/>
      <c r="AE1055" s="1151"/>
      <c r="AF1055" s="1151"/>
      <c r="AG1055" s="1152"/>
      <c r="AH1055" s="1193"/>
      <c r="AI1055" s="1194"/>
      <c r="AJ1055" s="1194"/>
      <c r="AK1055" s="1194"/>
      <c r="AL1055" s="1194"/>
      <c r="AM1055" s="1194"/>
      <c r="AN1055" s="1194"/>
      <c r="AO1055" s="1194"/>
      <c r="AP1055" s="1194"/>
      <c r="AQ1055" s="1194"/>
      <c r="AR1055" s="1194"/>
      <c r="AS1055" s="1194"/>
      <c r="AT1055" s="1194"/>
      <c r="AU1055" s="1194"/>
      <c r="AV1055" s="1194"/>
      <c r="AW1055" s="1194"/>
      <c r="AX1055" s="1194"/>
      <c r="AY1055" s="1194"/>
      <c r="AZ1055" s="1194"/>
      <c r="BA1055" s="1194"/>
      <c r="BB1055" s="1194"/>
      <c r="BC1055" s="1195"/>
      <c r="BD1055" s="87"/>
    </row>
    <row r="1056" spans="1:64" customHeight="1" ht="12.75">
      <c r="A1056" s="238"/>
      <c r="B1056" s="238"/>
      <c r="C1056" s="243"/>
      <c r="D1056" s="243"/>
      <c r="E1056" s="243"/>
      <c r="F1056" s="243"/>
      <c r="G1056" s="243"/>
      <c r="H1056" s="1150"/>
      <c r="I1056" s="1151"/>
      <c r="J1056" s="1151"/>
      <c r="K1056" s="1151"/>
      <c r="L1056" s="1151"/>
      <c r="M1056" s="1151"/>
      <c r="N1056" s="1151"/>
      <c r="O1056" s="1151"/>
      <c r="P1056" s="1151"/>
      <c r="Q1056" s="1151"/>
      <c r="R1056" s="1151"/>
      <c r="S1056" s="1151"/>
      <c r="T1056" s="1151"/>
      <c r="U1056" s="1151"/>
      <c r="V1056" s="1151"/>
      <c r="W1056" s="1151"/>
      <c r="X1056" s="1151"/>
      <c r="Y1056" s="1151"/>
      <c r="Z1056" s="1151"/>
      <c r="AA1056" s="1151"/>
      <c r="AB1056" s="1151"/>
      <c r="AC1056" s="1151"/>
      <c r="AD1056" s="1151"/>
      <c r="AE1056" s="1151"/>
      <c r="AF1056" s="1151"/>
      <c r="AG1056" s="1152"/>
      <c r="AH1056" s="1193"/>
      <c r="AI1056" s="1194"/>
      <c r="AJ1056" s="1194"/>
      <c r="AK1056" s="1194"/>
      <c r="AL1056" s="1194"/>
      <c r="AM1056" s="1194"/>
      <c r="AN1056" s="1194"/>
      <c r="AO1056" s="1194"/>
      <c r="AP1056" s="1194"/>
      <c r="AQ1056" s="1194"/>
      <c r="AR1056" s="1194"/>
      <c r="AS1056" s="1194"/>
      <c r="AT1056" s="1194"/>
      <c r="AU1056" s="1194"/>
      <c r="AV1056" s="1194"/>
      <c r="AW1056" s="1194"/>
      <c r="AX1056" s="1194"/>
      <c r="AY1056" s="1194"/>
      <c r="AZ1056" s="1194"/>
      <c r="BA1056" s="1194"/>
      <c r="BB1056" s="1194"/>
      <c r="BC1056" s="1195"/>
      <c r="BD1056" s="87"/>
    </row>
    <row r="1057" spans="1:64" customHeight="1" ht="12.75">
      <c r="A1057" s="238"/>
      <c r="B1057" s="238"/>
      <c r="C1057" s="243"/>
      <c r="D1057" s="243"/>
      <c r="E1057" s="243"/>
      <c r="F1057" s="243"/>
      <c r="G1057" s="243"/>
      <c r="H1057" s="1150"/>
      <c r="I1057" s="1151"/>
      <c r="J1057" s="1151"/>
      <c r="K1057" s="1151"/>
      <c r="L1057" s="1151"/>
      <c r="M1057" s="1151"/>
      <c r="N1057" s="1151"/>
      <c r="O1057" s="1151"/>
      <c r="P1057" s="1151"/>
      <c r="Q1057" s="1151"/>
      <c r="R1057" s="1151"/>
      <c r="S1057" s="1151"/>
      <c r="T1057" s="1151"/>
      <c r="U1057" s="1151"/>
      <c r="V1057" s="1151"/>
      <c r="W1057" s="1151"/>
      <c r="X1057" s="1151"/>
      <c r="Y1057" s="1151"/>
      <c r="Z1057" s="1151"/>
      <c r="AA1057" s="1151"/>
      <c r="AB1057" s="1151"/>
      <c r="AC1057" s="1151"/>
      <c r="AD1057" s="1151"/>
      <c r="AE1057" s="1151"/>
      <c r="AF1057" s="1151"/>
      <c r="AG1057" s="1152"/>
      <c r="AH1057" s="1193"/>
      <c r="AI1057" s="1194"/>
      <c r="AJ1057" s="1194"/>
      <c r="AK1057" s="1194"/>
      <c r="AL1057" s="1194"/>
      <c r="AM1057" s="1194"/>
      <c r="AN1057" s="1194"/>
      <c r="AO1057" s="1194"/>
      <c r="AP1057" s="1194"/>
      <c r="AQ1057" s="1194"/>
      <c r="AR1057" s="1194"/>
      <c r="AS1057" s="1194"/>
      <c r="AT1057" s="1194"/>
      <c r="AU1057" s="1194"/>
      <c r="AV1057" s="1194"/>
      <c r="AW1057" s="1194"/>
      <c r="AX1057" s="1194"/>
      <c r="AY1057" s="1194"/>
      <c r="AZ1057" s="1194"/>
      <c r="BA1057" s="1194"/>
      <c r="BB1057" s="1194"/>
      <c r="BC1057" s="1195"/>
      <c r="BD1057" s="87"/>
    </row>
    <row r="1058" spans="1:64" customHeight="1" ht="12.75">
      <c r="A1058" s="238"/>
      <c r="B1058" s="238"/>
      <c r="C1058" s="243"/>
      <c r="D1058" s="243"/>
      <c r="E1058" s="243"/>
      <c r="F1058" s="243"/>
      <c r="G1058" s="243"/>
      <c r="H1058" s="1150"/>
      <c r="I1058" s="1151"/>
      <c r="J1058" s="1151"/>
      <c r="K1058" s="1151"/>
      <c r="L1058" s="1151"/>
      <c r="M1058" s="1151"/>
      <c r="N1058" s="1151"/>
      <c r="O1058" s="1151"/>
      <c r="P1058" s="1151"/>
      <c r="Q1058" s="1151"/>
      <c r="R1058" s="1151"/>
      <c r="S1058" s="1151"/>
      <c r="T1058" s="1151"/>
      <c r="U1058" s="1151"/>
      <c r="V1058" s="1151"/>
      <c r="W1058" s="1151"/>
      <c r="X1058" s="1151"/>
      <c r="Y1058" s="1151"/>
      <c r="Z1058" s="1151"/>
      <c r="AA1058" s="1151"/>
      <c r="AB1058" s="1151"/>
      <c r="AC1058" s="1151"/>
      <c r="AD1058" s="1151"/>
      <c r="AE1058" s="1151"/>
      <c r="AF1058" s="1151"/>
      <c r="AG1058" s="1152"/>
      <c r="AH1058" s="1193"/>
      <c r="AI1058" s="1194"/>
      <c r="AJ1058" s="1194"/>
      <c r="AK1058" s="1194"/>
      <c r="AL1058" s="1194"/>
      <c r="AM1058" s="1194"/>
      <c r="AN1058" s="1194"/>
      <c r="AO1058" s="1194"/>
      <c r="AP1058" s="1194"/>
      <c r="AQ1058" s="1194"/>
      <c r="AR1058" s="1194"/>
      <c r="AS1058" s="1194"/>
      <c r="AT1058" s="1194"/>
      <c r="AU1058" s="1194"/>
      <c r="AV1058" s="1194"/>
      <c r="AW1058" s="1194"/>
      <c r="AX1058" s="1194"/>
      <c r="AY1058" s="1194"/>
      <c r="AZ1058" s="1194"/>
      <c r="BA1058" s="1194"/>
      <c r="BB1058" s="1194"/>
      <c r="BC1058" s="1195"/>
      <c r="BD1058" s="87"/>
    </row>
    <row r="1059" spans="1:64" customHeight="1" ht="13.5">
      <c r="A1059" s="238"/>
      <c r="B1059" s="238"/>
      <c r="C1059" s="243"/>
      <c r="D1059" s="243"/>
      <c r="E1059" s="243"/>
      <c r="F1059" s="243"/>
      <c r="G1059" s="243"/>
      <c r="H1059" s="1153"/>
      <c r="I1059" s="1154"/>
      <c r="J1059" s="1154"/>
      <c r="K1059" s="1154"/>
      <c r="L1059" s="1154"/>
      <c r="M1059" s="1154"/>
      <c r="N1059" s="1154"/>
      <c r="O1059" s="1154"/>
      <c r="P1059" s="1154"/>
      <c r="Q1059" s="1154"/>
      <c r="R1059" s="1154"/>
      <c r="S1059" s="1154"/>
      <c r="T1059" s="1154"/>
      <c r="U1059" s="1154"/>
      <c r="V1059" s="1154"/>
      <c r="W1059" s="1154"/>
      <c r="X1059" s="1154"/>
      <c r="Y1059" s="1154"/>
      <c r="Z1059" s="1154"/>
      <c r="AA1059" s="1154"/>
      <c r="AB1059" s="1154"/>
      <c r="AC1059" s="1154"/>
      <c r="AD1059" s="1154"/>
      <c r="AE1059" s="1154"/>
      <c r="AF1059" s="1154"/>
      <c r="AG1059" s="1155"/>
      <c r="AH1059" s="1196"/>
      <c r="AI1059" s="1197"/>
      <c r="AJ1059" s="1197"/>
      <c r="AK1059" s="1197"/>
      <c r="AL1059" s="1197"/>
      <c r="AM1059" s="1197"/>
      <c r="AN1059" s="1197"/>
      <c r="AO1059" s="1197"/>
      <c r="AP1059" s="1197"/>
      <c r="AQ1059" s="1197"/>
      <c r="AR1059" s="1197"/>
      <c r="AS1059" s="1197"/>
      <c r="AT1059" s="1197"/>
      <c r="AU1059" s="1197"/>
      <c r="AV1059" s="1197"/>
      <c r="AW1059" s="1197"/>
      <c r="AX1059" s="1197"/>
      <c r="AY1059" s="1197"/>
      <c r="AZ1059" s="1197"/>
      <c r="BA1059" s="1197"/>
      <c r="BB1059" s="1197"/>
      <c r="BC1059" s="1198"/>
      <c r="BD1059" s="87"/>
    </row>
    <row r="1060" spans="1:64" customHeight="1" ht="13.5">
      <c r="A1060" s="238">
        <f>IF(B1060&lt;$C$584,B1060,IF(B1060=$C$584,B1060,0))</f>
        <v>0</v>
      </c>
      <c r="B1060" s="238">
        <v>57</v>
      </c>
      <c r="C1060" s="243"/>
      <c r="D1060" s="243"/>
      <c r="E1060" s="243"/>
      <c r="F1060" s="243"/>
      <c r="G1060" s="243"/>
      <c r="H1060" s="1158">
        <f>A1060</f>
        <v>0</v>
      </c>
      <c r="I1060" s="1160"/>
      <c r="J1060" s="1120" t="s">
        <v>2</v>
      </c>
      <c r="K1060" s="1121"/>
      <c r="L1060" s="1121"/>
      <c r="M1060" s="1122"/>
      <c r="N1060" s="1144" t="str">
        <f>LOOKUP(H1060,$C$1:$C$583,$J$1:$J$612)</f>
        <v>0</v>
      </c>
      <c r="O1060" s="1145"/>
      <c r="P1060" s="1145"/>
      <c r="Q1060" s="1145"/>
      <c r="R1060" s="1145"/>
      <c r="S1060" s="1145"/>
      <c r="T1060" s="1145"/>
      <c r="U1060" s="1145"/>
      <c r="V1060" s="1145"/>
      <c r="W1060" s="1145"/>
      <c r="X1060" s="1145"/>
      <c r="Y1060" s="1145"/>
      <c r="Z1060" s="1145"/>
      <c r="AA1060" s="1145"/>
      <c r="AB1060" s="1145"/>
      <c r="AC1060" s="1145"/>
      <c r="AD1060" s="1145"/>
      <c r="AE1060" s="1145"/>
      <c r="AF1060" s="1145"/>
      <c r="AG1060" s="1146"/>
      <c r="AH1060" s="1199" t="s">
        <v>86</v>
      </c>
      <c r="AI1060" s="1200"/>
      <c r="AJ1060" s="1200"/>
      <c r="AK1060" s="1200"/>
      <c r="AL1060" s="1200"/>
      <c r="AM1060" s="1200"/>
      <c r="AN1060" s="1201"/>
      <c r="AO1060" s="1222" t="s">
        <v>21</v>
      </c>
      <c r="AP1060" s="1223"/>
      <c r="AQ1060" s="1223"/>
      <c r="AR1060" s="1223"/>
      <c r="AS1060" s="1223"/>
      <c r="AT1060" s="1223"/>
      <c r="AU1060" s="1223"/>
      <c r="AV1060" s="1223"/>
      <c r="AW1060" s="1223"/>
      <c r="AX1060" s="1224"/>
      <c r="AY1060" s="1205" t="s">
        <v>88</v>
      </c>
      <c r="AZ1060" s="1206"/>
      <c r="BA1060" s="1206"/>
      <c r="BB1060" s="1206"/>
      <c r="BC1060" s="1207"/>
      <c r="BD1060" s="87"/>
    </row>
    <row r="1061" spans="1:64" customHeight="1" ht="13.5">
      <c r="A1061" s="238"/>
      <c r="B1061" s="238"/>
      <c r="C1061" s="243"/>
      <c r="D1061" s="243"/>
      <c r="E1061" s="243"/>
      <c r="F1061" s="243"/>
      <c r="G1061" s="243"/>
      <c r="H1061" s="1158" t="s">
        <v>3</v>
      </c>
      <c r="I1061" s="1159"/>
      <c r="J1061" s="1159"/>
      <c r="K1061" s="1160"/>
      <c r="L1061" s="1120" t="str">
        <f>LOOKUP(H1060,$C$2:$C$583,$I$2:$I$583)</f>
        <v>0</v>
      </c>
      <c r="M1061" s="1121"/>
      <c r="N1061" s="1121"/>
      <c r="O1061" s="1121"/>
      <c r="P1061" s="1121"/>
      <c r="Q1061" s="1121"/>
      <c r="R1061" s="1121"/>
      <c r="S1061" s="1121"/>
      <c r="T1061" s="1121"/>
      <c r="U1061" s="1122"/>
      <c r="V1061" s="1158" t="s">
        <v>89</v>
      </c>
      <c r="W1061" s="1159"/>
      <c r="X1061" s="1159"/>
      <c r="Y1061" s="1160"/>
      <c r="Z1061" s="1120" t="str">
        <f>LOOKUP(H1060,$C$2:$C$583,$F$2:$F$583)</f>
        <v>0</v>
      </c>
      <c r="AA1061" s="1122"/>
      <c r="AB1061" s="1158" t="s">
        <v>90</v>
      </c>
      <c r="AC1061" s="1159"/>
      <c r="AD1061" s="1159"/>
      <c r="AE1061" s="1160"/>
      <c r="AF1061" s="1120" t="str">
        <f>LOOKUP(H1060,$C$2:$C$583,$G$2:$G$583)</f>
        <v>0</v>
      </c>
      <c r="AG1061" s="1122"/>
      <c r="AH1061" s="1202"/>
      <c r="AI1061" s="1203"/>
      <c r="AJ1061" s="1203"/>
      <c r="AK1061" s="1203"/>
      <c r="AL1061" s="1203"/>
      <c r="AM1061" s="1203"/>
      <c r="AN1061" s="1204"/>
      <c r="AO1061" s="1225"/>
      <c r="AP1061" s="1226"/>
      <c r="AQ1061" s="1226"/>
      <c r="AR1061" s="1226"/>
      <c r="AS1061" s="1226"/>
      <c r="AT1061" s="1226"/>
      <c r="AU1061" s="1226"/>
      <c r="AV1061" s="1226"/>
      <c r="AW1061" s="1226"/>
      <c r="AX1061" s="1227"/>
      <c r="AY1061" s="1208"/>
      <c r="AZ1061" s="1209"/>
      <c r="BA1061" s="1209"/>
      <c r="BB1061" s="1209"/>
      <c r="BC1061" s="1210"/>
      <c r="BD1061" s="87"/>
    </row>
    <row r="1062" spans="1:64" customHeight="1" ht="12.75">
      <c r="A1062" s="238"/>
      <c r="B1062" s="238"/>
      <c r="C1062" s="243"/>
      <c r="D1062" s="243"/>
      <c r="E1062" s="243"/>
      <c r="F1062" s="243"/>
      <c r="G1062" s="243"/>
      <c r="H1062" s="1147" t="str">
        <f>LOOKUP(H1060,$C$2:$C$583,$K$2:$K$583)</f>
        <v>0</v>
      </c>
      <c r="I1062" s="1148"/>
      <c r="J1062" s="1148"/>
      <c r="K1062" s="1148"/>
      <c r="L1062" s="1148"/>
      <c r="M1062" s="1148"/>
      <c r="N1062" s="1148"/>
      <c r="O1062" s="1148"/>
      <c r="P1062" s="1148"/>
      <c r="Q1062" s="1148"/>
      <c r="R1062" s="1148"/>
      <c r="S1062" s="1148"/>
      <c r="T1062" s="1148"/>
      <c r="U1062" s="1148"/>
      <c r="V1062" s="1148"/>
      <c r="W1062" s="1148"/>
      <c r="X1062" s="1148"/>
      <c r="Y1062" s="1148"/>
      <c r="Z1062" s="1148"/>
      <c r="AA1062" s="1148"/>
      <c r="AB1062" s="1148"/>
      <c r="AC1062" s="1148"/>
      <c r="AD1062" s="1148"/>
      <c r="AE1062" s="1148"/>
      <c r="AF1062" s="1148"/>
      <c r="AG1062" s="1149"/>
      <c r="AH1062" s="1190"/>
      <c r="AI1062" s="1191"/>
      <c r="AJ1062" s="1191"/>
      <c r="AK1062" s="1191"/>
      <c r="AL1062" s="1191"/>
      <c r="AM1062" s="1191"/>
      <c r="AN1062" s="1191"/>
      <c r="AO1062" s="1191"/>
      <c r="AP1062" s="1191"/>
      <c r="AQ1062" s="1191"/>
      <c r="AR1062" s="1191"/>
      <c r="AS1062" s="1191"/>
      <c r="AT1062" s="1191"/>
      <c r="AU1062" s="1191"/>
      <c r="AV1062" s="1191"/>
      <c r="AW1062" s="1191"/>
      <c r="AX1062" s="1191"/>
      <c r="AY1062" s="1191"/>
      <c r="AZ1062" s="1191"/>
      <c r="BA1062" s="1191"/>
      <c r="BB1062" s="1191"/>
      <c r="BC1062" s="1192"/>
      <c r="BD1062" s="87"/>
    </row>
    <row r="1063" spans="1:64" customHeight="1" ht="12.75">
      <c r="A1063" s="238"/>
      <c r="B1063" s="238"/>
      <c r="C1063" s="243"/>
      <c r="D1063" s="243"/>
      <c r="E1063" s="243"/>
      <c r="F1063" s="243"/>
      <c r="G1063" s="243"/>
      <c r="H1063" s="1150"/>
      <c r="I1063" s="1151"/>
      <c r="J1063" s="1151"/>
      <c r="K1063" s="1151"/>
      <c r="L1063" s="1151"/>
      <c r="M1063" s="1151"/>
      <c r="N1063" s="1151"/>
      <c r="O1063" s="1151"/>
      <c r="P1063" s="1151"/>
      <c r="Q1063" s="1151"/>
      <c r="R1063" s="1151"/>
      <c r="S1063" s="1151"/>
      <c r="T1063" s="1151"/>
      <c r="U1063" s="1151"/>
      <c r="V1063" s="1151"/>
      <c r="W1063" s="1151"/>
      <c r="X1063" s="1151"/>
      <c r="Y1063" s="1151"/>
      <c r="Z1063" s="1151"/>
      <c r="AA1063" s="1151"/>
      <c r="AB1063" s="1151"/>
      <c r="AC1063" s="1151"/>
      <c r="AD1063" s="1151"/>
      <c r="AE1063" s="1151"/>
      <c r="AF1063" s="1151"/>
      <c r="AG1063" s="1152"/>
      <c r="AH1063" s="1193"/>
      <c r="AI1063" s="1194"/>
      <c r="AJ1063" s="1194"/>
      <c r="AK1063" s="1194"/>
      <c r="AL1063" s="1194"/>
      <c r="AM1063" s="1194"/>
      <c r="AN1063" s="1194"/>
      <c r="AO1063" s="1194"/>
      <c r="AP1063" s="1194"/>
      <c r="AQ1063" s="1194"/>
      <c r="AR1063" s="1194"/>
      <c r="AS1063" s="1194"/>
      <c r="AT1063" s="1194"/>
      <c r="AU1063" s="1194"/>
      <c r="AV1063" s="1194"/>
      <c r="AW1063" s="1194"/>
      <c r="AX1063" s="1194"/>
      <c r="AY1063" s="1194"/>
      <c r="AZ1063" s="1194"/>
      <c r="BA1063" s="1194"/>
      <c r="BB1063" s="1194"/>
      <c r="BC1063" s="1195"/>
      <c r="BD1063" s="87"/>
    </row>
    <row r="1064" spans="1:64" customHeight="1" ht="12.75">
      <c r="A1064" s="238"/>
      <c r="B1064" s="238"/>
      <c r="C1064" s="243"/>
      <c r="D1064" s="243"/>
      <c r="E1064" s="243"/>
      <c r="F1064" s="243"/>
      <c r="G1064" s="243"/>
      <c r="H1064" s="1150"/>
      <c r="I1064" s="1151"/>
      <c r="J1064" s="1151"/>
      <c r="K1064" s="1151"/>
      <c r="L1064" s="1151"/>
      <c r="M1064" s="1151"/>
      <c r="N1064" s="1151"/>
      <c r="O1064" s="1151"/>
      <c r="P1064" s="1151"/>
      <c r="Q1064" s="1151"/>
      <c r="R1064" s="1151"/>
      <c r="S1064" s="1151"/>
      <c r="T1064" s="1151"/>
      <c r="U1064" s="1151"/>
      <c r="V1064" s="1151"/>
      <c r="W1064" s="1151"/>
      <c r="X1064" s="1151"/>
      <c r="Y1064" s="1151"/>
      <c r="Z1064" s="1151"/>
      <c r="AA1064" s="1151"/>
      <c r="AB1064" s="1151"/>
      <c r="AC1064" s="1151"/>
      <c r="AD1064" s="1151"/>
      <c r="AE1064" s="1151"/>
      <c r="AF1064" s="1151"/>
      <c r="AG1064" s="1152"/>
      <c r="AH1064" s="1193"/>
      <c r="AI1064" s="1194"/>
      <c r="AJ1064" s="1194"/>
      <c r="AK1064" s="1194"/>
      <c r="AL1064" s="1194"/>
      <c r="AM1064" s="1194"/>
      <c r="AN1064" s="1194"/>
      <c r="AO1064" s="1194"/>
      <c r="AP1064" s="1194"/>
      <c r="AQ1064" s="1194"/>
      <c r="AR1064" s="1194"/>
      <c r="AS1064" s="1194"/>
      <c r="AT1064" s="1194"/>
      <c r="AU1064" s="1194"/>
      <c r="AV1064" s="1194"/>
      <c r="AW1064" s="1194"/>
      <c r="AX1064" s="1194"/>
      <c r="AY1064" s="1194"/>
      <c r="AZ1064" s="1194"/>
      <c r="BA1064" s="1194"/>
      <c r="BB1064" s="1194"/>
      <c r="BC1064" s="1195"/>
      <c r="BD1064" s="87"/>
    </row>
    <row r="1065" spans="1:64" customHeight="1" ht="12.75">
      <c r="A1065" s="238"/>
      <c r="B1065" s="238"/>
      <c r="C1065" s="243"/>
      <c r="D1065" s="243"/>
      <c r="E1065" s="243"/>
      <c r="F1065" s="243"/>
      <c r="G1065" s="243"/>
      <c r="H1065" s="1150"/>
      <c r="I1065" s="1151"/>
      <c r="J1065" s="1151"/>
      <c r="K1065" s="1151"/>
      <c r="L1065" s="1151"/>
      <c r="M1065" s="1151"/>
      <c r="N1065" s="1151"/>
      <c r="O1065" s="1151"/>
      <c r="P1065" s="1151"/>
      <c r="Q1065" s="1151"/>
      <c r="R1065" s="1151"/>
      <c r="S1065" s="1151"/>
      <c r="T1065" s="1151"/>
      <c r="U1065" s="1151"/>
      <c r="V1065" s="1151"/>
      <c r="W1065" s="1151"/>
      <c r="X1065" s="1151"/>
      <c r="Y1065" s="1151"/>
      <c r="Z1065" s="1151"/>
      <c r="AA1065" s="1151"/>
      <c r="AB1065" s="1151"/>
      <c r="AC1065" s="1151"/>
      <c r="AD1065" s="1151"/>
      <c r="AE1065" s="1151"/>
      <c r="AF1065" s="1151"/>
      <c r="AG1065" s="1152"/>
      <c r="AH1065" s="1193"/>
      <c r="AI1065" s="1194"/>
      <c r="AJ1065" s="1194"/>
      <c r="AK1065" s="1194"/>
      <c r="AL1065" s="1194"/>
      <c r="AM1065" s="1194"/>
      <c r="AN1065" s="1194"/>
      <c r="AO1065" s="1194"/>
      <c r="AP1065" s="1194"/>
      <c r="AQ1065" s="1194"/>
      <c r="AR1065" s="1194"/>
      <c r="AS1065" s="1194"/>
      <c r="AT1065" s="1194"/>
      <c r="AU1065" s="1194"/>
      <c r="AV1065" s="1194"/>
      <c r="AW1065" s="1194"/>
      <c r="AX1065" s="1194"/>
      <c r="AY1065" s="1194"/>
      <c r="AZ1065" s="1194"/>
      <c r="BA1065" s="1194"/>
      <c r="BB1065" s="1194"/>
      <c r="BC1065" s="1195"/>
      <c r="BD1065" s="87"/>
    </row>
    <row r="1066" spans="1:64" customHeight="1" ht="12.75">
      <c r="A1066" s="238"/>
      <c r="B1066" s="238"/>
      <c r="C1066" s="243"/>
      <c r="D1066" s="243"/>
      <c r="E1066" s="243"/>
      <c r="F1066" s="243"/>
      <c r="G1066" s="243"/>
      <c r="H1066" s="1150"/>
      <c r="I1066" s="1151"/>
      <c r="J1066" s="1151"/>
      <c r="K1066" s="1151"/>
      <c r="L1066" s="1151"/>
      <c r="M1066" s="1151"/>
      <c r="N1066" s="1151"/>
      <c r="O1066" s="1151"/>
      <c r="P1066" s="1151"/>
      <c r="Q1066" s="1151"/>
      <c r="R1066" s="1151"/>
      <c r="S1066" s="1151"/>
      <c r="T1066" s="1151"/>
      <c r="U1066" s="1151"/>
      <c r="V1066" s="1151"/>
      <c r="W1066" s="1151"/>
      <c r="X1066" s="1151"/>
      <c r="Y1066" s="1151"/>
      <c r="Z1066" s="1151"/>
      <c r="AA1066" s="1151"/>
      <c r="AB1066" s="1151"/>
      <c r="AC1066" s="1151"/>
      <c r="AD1066" s="1151"/>
      <c r="AE1066" s="1151"/>
      <c r="AF1066" s="1151"/>
      <c r="AG1066" s="1152"/>
      <c r="AH1066" s="1193"/>
      <c r="AI1066" s="1194"/>
      <c r="AJ1066" s="1194"/>
      <c r="AK1066" s="1194"/>
      <c r="AL1066" s="1194"/>
      <c r="AM1066" s="1194"/>
      <c r="AN1066" s="1194"/>
      <c r="AO1066" s="1194"/>
      <c r="AP1066" s="1194"/>
      <c r="AQ1066" s="1194"/>
      <c r="AR1066" s="1194"/>
      <c r="AS1066" s="1194"/>
      <c r="AT1066" s="1194"/>
      <c r="AU1066" s="1194"/>
      <c r="AV1066" s="1194"/>
      <c r="AW1066" s="1194"/>
      <c r="AX1066" s="1194"/>
      <c r="AY1066" s="1194"/>
      <c r="AZ1066" s="1194"/>
      <c r="BA1066" s="1194"/>
      <c r="BB1066" s="1194"/>
      <c r="BC1066" s="1195"/>
      <c r="BD1066" s="87"/>
    </row>
    <row r="1067" spans="1:64" customHeight="1" ht="13.5">
      <c r="A1067" s="238"/>
      <c r="B1067" s="238"/>
      <c r="C1067" s="243"/>
      <c r="D1067" s="243"/>
      <c r="E1067" s="243"/>
      <c r="F1067" s="243"/>
      <c r="G1067" s="243"/>
      <c r="H1067" s="1153"/>
      <c r="I1067" s="1154"/>
      <c r="J1067" s="1154"/>
      <c r="K1067" s="1154"/>
      <c r="L1067" s="1154"/>
      <c r="M1067" s="1154"/>
      <c r="N1067" s="1154"/>
      <c r="O1067" s="1154"/>
      <c r="P1067" s="1154"/>
      <c r="Q1067" s="1154"/>
      <c r="R1067" s="1154"/>
      <c r="S1067" s="1154"/>
      <c r="T1067" s="1154"/>
      <c r="U1067" s="1154"/>
      <c r="V1067" s="1154"/>
      <c r="W1067" s="1154"/>
      <c r="X1067" s="1154"/>
      <c r="Y1067" s="1154"/>
      <c r="Z1067" s="1154"/>
      <c r="AA1067" s="1154"/>
      <c r="AB1067" s="1154"/>
      <c r="AC1067" s="1154"/>
      <c r="AD1067" s="1154"/>
      <c r="AE1067" s="1154"/>
      <c r="AF1067" s="1154"/>
      <c r="AG1067" s="1155"/>
      <c r="AH1067" s="1196"/>
      <c r="AI1067" s="1197"/>
      <c r="AJ1067" s="1197"/>
      <c r="AK1067" s="1197"/>
      <c r="AL1067" s="1197"/>
      <c r="AM1067" s="1197"/>
      <c r="AN1067" s="1197"/>
      <c r="AO1067" s="1197"/>
      <c r="AP1067" s="1197"/>
      <c r="AQ1067" s="1197"/>
      <c r="AR1067" s="1197"/>
      <c r="AS1067" s="1197"/>
      <c r="AT1067" s="1197"/>
      <c r="AU1067" s="1197"/>
      <c r="AV1067" s="1197"/>
      <c r="AW1067" s="1197"/>
      <c r="AX1067" s="1197"/>
      <c r="AY1067" s="1197"/>
      <c r="AZ1067" s="1197"/>
      <c r="BA1067" s="1197"/>
      <c r="BB1067" s="1197"/>
      <c r="BC1067" s="1198"/>
      <c r="BD1067" s="87"/>
    </row>
    <row r="1068" spans="1:64" customHeight="1" ht="13.5">
      <c r="A1068" s="238">
        <f>IF(B1068&lt;$C$584,B1068,IF(B1068=$C$584,B1068,0))</f>
        <v>0</v>
      </c>
      <c r="B1068" s="238">
        <v>58</v>
      </c>
      <c r="C1068" s="243"/>
      <c r="D1068" s="243"/>
      <c r="E1068" s="243"/>
      <c r="F1068" s="243"/>
      <c r="G1068" s="243"/>
      <c r="H1068" s="1158">
        <f>A1068</f>
        <v>0</v>
      </c>
      <c r="I1068" s="1160"/>
      <c r="J1068" s="1120" t="s">
        <v>2</v>
      </c>
      <c r="K1068" s="1121"/>
      <c r="L1068" s="1121"/>
      <c r="M1068" s="1122"/>
      <c r="N1068" s="1144" t="str">
        <f>LOOKUP(H1068,$C$1:$C$583,$J$1:$J$612)</f>
        <v>0</v>
      </c>
      <c r="O1068" s="1145"/>
      <c r="P1068" s="1145"/>
      <c r="Q1068" s="1145"/>
      <c r="R1068" s="1145"/>
      <c r="S1068" s="1145"/>
      <c r="T1068" s="1145"/>
      <c r="U1068" s="1145"/>
      <c r="V1068" s="1145"/>
      <c r="W1068" s="1145"/>
      <c r="X1068" s="1145"/>
      <c r="Y1068" s="1145"/>
      <c r="Z1068" s="1145"/>
      <c r="AA1068" s="1145"/>
      <c r="AB1068" s="1145"/>
      <c r="AC1068" s="1145"/>
      <c r="AD1068" s="1145"/>
      <c r="AE1068" s="1145"/>
      <c r="AF1068" s="1145"/>
      <c r="AG1068" s="1146"/>
      <c r="AH1068" s="1199" t="s">
        <v>86</v>
      </c>
      <c r="AI1068" s="1200"/>
      <c r="AJ1068" s="1200"/>
      <c r="AK1068" s="1200"/>
      <c r="AL1068" s="1200"/>
      <c r="AM1068" s="1200"/>
      <c r="AN1068" s="1201"/>
      <c r="AO1068" s="1222" t="s">
        <v>21</v>
      </c>
      <c r="AP1068" s="1223"/>
      <c r="AQ1068" s="1223"/>
      <c r="AR1068" s="1223"/>
      <c r="AS1068" s="1223"/>
      <c r="AT1068" s="1223"/>
      <c r="AU1068" s="1223"/>
      <c r="AV1068" s="1223"/>
      <c r="AW1068" s="1223"/>
      <c r="AX1068" s="1224"/>
      <c r="AY1068" s="1205" t="s">
        <v>88</v>
      </c>
      <c r="AZ1068" s="1206"/>
      <c r="BA1068" s="1206"/>
      <c r="BB1068" s="1206"/>
      <c r="BC1068" s="1207"/>
      <c r="BD1068" s="87"/>
    </row>
    <row r="1069" spans="1:64" customHeight="1" ht="13.5">
      <c r="A1069" s="238"/>
      <c r="B1069" s="238"/>
      <c r="C1069" s="243"/>
      <c r="D1069" s="243"/>
      <c r="E1069" s="243"/>
      <c r="F1069" s="243"/>
      <c r="G1069" s="243"/>
      <c r="H1069" s="1158" t="s">
        <v>3</v>
      </c>
      <c r="I1069" s="1159"/>
      <c r="J1069" s="1159"/>
      <c r="K1069" s="1160"/>
      <c r="L1069" s="1120" t="str">
        <f>LOOKUP(H1068,$C$2:$C$583,$I$2:$I$583)</f>
        <v>0</v>
      </c>
      <c r="M1069" s="1121"/>
      <c r="N1069" s="1121"/>
      <c r="O1069" s="1121"/>
      <c r="P1069" s="1121"/>
      <c r="Q1069" s="1121"/>
      <c r="R1069" s="1121"/>
      <c r="S1069" s="1121"/>
      <c r="T1069" s="1121"/>
      <c r="U1069" s="1122"/>
      <c r="V1069" s="1158" t="s">
        <v>89</v>
      </c>
      <c r="W1069" s="1159"/>
      <c r="X1069" s="1159"/>
      <c r="Y1069" s="1160"/>
      <c r="Z1069" s="1120" t="str">
        <f>LOOKUP(H1068,$C$2:$C$583,$F$2:$F$583)</f>
        <v>0</v>
      </c>
      <c r="AA1069" s="1122"/>
      <c r="AB1069" s="1158" t="s">
        <v>90</v>
      </c>
      <c r="AC1069" s="1159"/>
      <c r="AD1069" s="1159"/>
      <c r="AE1069" s="1160"/>
      <c r="AF1069" s="1120" t="str">
        <f>LOOKUP(H1068,$C$2:$C$583,$G$2:$G$583)</f>
        <v>0</v>
      </c>
      <c r="AG1069" s="1122"/>
      <c r="AH1069" s="1202"/>
      <c r="AI1069" s="1203"/>
      <c r="AJ1069" s="1203"/>
      <c r="AK1069" s="1203"/>
      <c r="AL1069" s="1203"/>
      <c r="AM1069" s="1203"/>
      <c r="AN1069" s="1204"/>
      <c r="AO1069" s="1225"/>
      <c r="AP1069" s="1226"/>
      <c r="AQ1069" s="1226"/>
      <c r="AR1069" s="1226"/>
      <c r="AS1069" s="1226"/>
      <c r="AT1069" s="1226"/>
      <c r="AU1069" s="1226"/>
      <c r="AV1069" s="1226"/>
      <c r="AW1069" s="1226"/>
      <c r="AX1069" s="1227"/>
      <c r="AY1069" s="1208"/>
      <c r="AZ1069" s="1209"/>
      <c r="BA1069" s="1209"/>
      <c r="BB1069" s="1209"/>
      <c r="BC1069" s="1210"/>
      <c r="BD1069" s="87"/>
    </row>
    <row r="1070" spans="1:64" customHeight="1" ht="12.75">
      <c r="A1070" s="238"/>
      <c r="B1070" s="238"/>
      <c r="C1070" s="243"/>
      <c r="D1070" s="243"/>
      <c r="E1070" s="243"/>
      <c r="F1070" s="243"/>
      <c r="G1070" s="243"/>
      <c r="H1070" s="1147" t="str">
        <f>LOOKUP(H1068,$C$2:$C$583,$K$2:$K$583)</f>
        <v>0</v>
      </c>
      <c r="I1070" s="1148"/>
      <c r="J1070" s="1148"/>
      <c r="K1070" s="1148"/>
      <c r="L1070" s="1148"/>
      <c r="M1070" s="1148"/>
      <c r="N1070" s="1148"/>
      <c r="O1070" s="1148"/>
      <c r="P1070" s="1148"/>
      <c r="Q1070" s="1148"/>
      <c r="R1070" s="1148"/>
      <c r="S1070" s="1148"/>
      <c r="T1070" s="1148"/>
      <c r="U1070" s="1148"/>
      <c r="V1070" s="1148"/>
      <c r="W1070" s="1148"/>
      <c r="X1070" s="1148"/>
      <c r="Y1070" s="1148"/>
      <c r="Z1070" s="1148"/>
      <c r="AA1070" s="1148"/>
      <c r="AB1070" s="1148"/>
      <c r="AC1070" s="1148"/>
      <c r="AD1070" s="1148"/>
      <c r="AE1070" s="1148"/>
      <c r="AF1070" s="1148"/>
      <c r="AG1070" s="1149"/>
      <c r="AH1070" s="1190"/>
      <c r="AI1070" s="1191"/>
      <c r="AJ1070" s="1191"/>
      <c r="AK1070" s="1191"/>
      <c r="AL1070" s="1191"/>
      <c r="AM1070" s="1191"/>
      <c r="AN1070" s="1191"/>
      <c r="AO1070" s="1191"/>
      <c r="AP1070" s="1191"/>
      <c r="AQ1070" s="1191"/>
      <c r="AR1070" s="1191"/>
      <c r="AS1070" s="1191"/>
      <c r="AT1070" s="1191"/>
      <c r="AU1070" s="1191"/>
      <c r="AV1070" s="1191"/>
      <c r="AW1070" s="1191"/>
      <c r="AX1070" s="1191"/>
      <c r="AY1070" s="1191"/>
      <c r="AZ1070" s="1191"/>
      <c r="BA1070" s="1191"/>
      <c r="BB1070" s="1191"/>
      <c r="BC1070" s="1192"/>
      <c r="BD1070" s="87"/>
    </row>
    <row r="1071" spans="1:64" customHeight="1" ht="12.75">
      <c r="A1071" s="238"/>
      <c r="B1071" s="238"/>
      <c r="C1071" s="243"/>
      <c r="D1071" s="243"/>
      <c r="E1071" s="243"/>
      <c r="F1071" s="243"/>
      <c r="G1071" s="243"/>
      <c r="H1071" s="1150"/>
      <c r="I1071" s="1151"/>
      <c r="J1071" s="1151"/>
      <c r="K1071" s="1151"/>
      <c r="L1071" s="1151"/>
      <c r="M1071" s="1151"/>
      <c r="N1071" s="1151"/>
      <c r="O1071" s="1151"/>
      <c r="P1071" s="1151"/>
      <c r="Q1071" s="1151"/>
      <c r="R1071" s="1151"/>
      <c r="S1071" s="1151"/>
      <c r="T1071" s="1151"/>
      <c r="U1071" s="1151"/>
      <c r="V1071" s="1151"/>
      <c r="W1071" s="1151"/>
      <c r="X1071" s="1151"/>
      <c r="Y1071" s="1151"/>
      <c r="Z1071" s="1151"/>
      <c r="AA1071" s="1151"/>
      <c r="AB1071" s="1151"/>
      <c r="AC1071" s="1151"/>
      <c r="AD1071" s="1151"/>
      <c r="AE1071" s="1151"/>
      <c r="AF1071" s="1151"/>
      <c r="AG1071" s="1152"/>
      <c r="AH1071" s="1193"/>
      <c r="AI1071" s="1194"/>
      <c r="AJ1071" s="1194"/>
      <c r="AK1071" s="1194"/>
      <c r="AL1071" s="1194"/>
      <c r="AM1071" s="1194"/>
      <c r="AN1071" s="1194"/>
      <c r="AO1071" s="1194"/>
      <c r="AP1071" s="1194"/>
      <c r="AQ1071" s="1194"/>
      <c r="AR1071" s="1194"/>
      <c r="AS1071" s="1194"/>
      <c r="AT1071" s="1194"/>
      <c r="AU1071" s="1194"/>
      <c r="AV1071" s="1194"/>
      <c r="AW1071" s="1194"/>
      <c r="AX1071" s="1194"/>
      <c r="AY1071" s="1194"/>
      <c r="AZ1071" s="1194"/>
      <c r="BA1071" s="1194"/>
      <c r="BB1071" s="1194"/>
      <c r="BC1071" s="1195"/>
      <c r="BD1071" s="87"/>
    </row>
    <row r="1072" spans="1:64" customHeight="1" ht="12.75">
      <c r="A1072" s="238"/>
      <c r="B1072" s="238"/>
      <c r="C1072" s="243"/>
      <c r="D1072" s="243"/>
      <c r="E1072" s="243"/>
      <c r="F1072" s="243"/>
      <c r="G1072" s="243"/>
      <c r="H1072" s="1150"/>
      <c r="I1072" s="1151"/>
      <c r="J1072" s="1151"/>
      <c r="K1072" s="1151"/>
      <c r="L1072" s="1151"/>
      <c r="M1072" s="1151"/>
      <c r="N1072" s="1151"/>
      <c r="O1072" s="1151"/>
      <c r="P1072" s="1151"/>
      <c r="Q1072" s="1151"/>
      <c r="R1072" s="1151"/>
      <c r="S1072" s="1151"/>
      <c r="T1072" s="1151"/>
      <c r="U1072" s="1151"/>
      <c r="V1072" s="1151"/>
      <c r="W1072" s="1151"/>
      <c r="X1072" s="1151"/>
      <c r="Y1072" s="1151"/>
      <c r="Z1072" s="1151"/>
      <c r="AA1072" s="1151"/>
      <c r="AB1072" s="1151"/>
      <c r="AC1072" s="1151"/>
      <c r="AD1072" s="1151"/>
      <c r="AE1072" s="1151"/>
      <c r="AF1072" s="1151"/>
      <c r="AG1072" s="1152"/>
      <c r="AH1072" s="1193"/>
      <c r="AI1072" s="1194"/>
      <c r="AJ1072" s="1194"/>
      <c r="AK1072" s="1194"/>
      <c r="AL1072" s="1194"/>
      <c r="AM1072" s="1194"/>
      <c r="AN1072" s="1194"/>
      <c r="AO1072" s="1194"/>
      <c r="AP1072" s="1194"/>
      <c r="AQ1072" s="1194"/>
      <c r="AR1072" s="1194"/>
      <c r="AS1072" s="1194"/>
      <c r="AT1072" s="1194"/>
      <c r="AU1072" s="1194"/>
      <c r="AV1072" s="1194"/>
      <c r="AW1072" s="1194"/>
      <c r="AX1072" s="1194"/>
      <c r="AY1072" s="1194"/>
      <c r="AZ1072" s="1194"/>
      <c r="BA1072" s="1194"/>
      <c r="BB1072" s="1194"/>
      <c r="BC1072" s="1195"/>
      <c r="BD1072" s="87"/>
    </row>
    <row r="1073" spans="1:64" customHeight="1" ht="12.75">
      <c r="A1073" s="238"/>
      <c r="B1073" s="238"/>
      <c r="C1073" s="243"/>
      <c r="D1073" s="243"/>
      <c r="E1073" s="243"/>
      <c r="F1073" s="243"/>
      <c r="G1073" s="243"/>
      <c r="H1073" s="1150"/>
      <c r="I1073" s="1151"/>
      <c r="J1073" s="1151"/>
      <c r="K1073" s="1151"/>
      <c r="L1073" s="1151"/>
      <c r="M1073" s="1151"/>
      <c r="N1073" s="1151"/>
      <c r="O1073" s="1151"/>
      <c r="P1073" s="1151"/>
      <c r="Q1073" s="1151"/>
      <c r="R1073" s="1151"/>
      <c r="S1073" s="1151"/>
      <c r="T1073" s="1151"/>
      <c r="U1073" s="1151"/>
      <c r="V1073" s="1151"/>
      <c r="W1073" s="1151"/>
      <c r="X1073" s="1151"/>
      <c r="Y1073" s="1151"/>
      <c r="Z1073" s="1151"/>
      <c r="AA1073" s="1151"/>
      <c r="AB1073" s="1151"/>
      <c r="AC1073" s="1151"/>
      <c r="AD1073" s="1151"/>
      <c r="AE1073" s="1151"/>
      <c r="AF1073" s="1151"/>
      <c r="AG1073" s="1152"/>
      <c r="AH1073" s="1193"/>
      <c r="AI1073" s="1194"/>
      <c r="AJ1073" s="1194"/>
      <c r="AK1073" s="1194"/>
      <c r="AL1073" s="1194"/>
      <c r="AM1073" s="1194"/>
      <c r="AN1073" s="1194"/>
      <c r="AO1073" s="1194"/>
      <c r="AP1073" s="1194"/>
      <c r="AQ1073" s="1194"/>
      <c r="AR1073" s="1194"/>
      <c r="AS1073" s="1194"/>
      <c r="AT1073" s="1194"/>
      <c r="AU1073" s="1194"/>
      <c r="AV1073" s="1194"/>
      <c r="AW1073" s="1194"/>
      <c r="AX1073" s="1194"/>
      <c r="AY1073" s="1194"/>
      <c r="AZ1073" s="1194"/>
      <c r="BA1073" s="1194"/>
      <c r="BB1073" s="1194"/>
      <c r="BC1073" s="1195"/>
      <c r="BD1073" s="87"/>
    </row>
    <row r="1074" spans="1:64" customHeight="1" ht="12.75">
      <c r="A1074" s="238"/>
      <c r="B1074" s="238"/>
      <c r="C1074" s="243"/>
      <c r="D1074" s="243"/>
      <c r="E1074" s="243"/>
      <c r="F1074" s="243"/>
      <c r="G1074" s="243"/>
      <c r="H1074" s="1150"/>
      <c r="I1074" s="1151"/>
      <c r="J1074" s="1151"/>
      <c r="K1074" s="1151"/>
      <c r="L1074" s="1151"/>
      <c r="M1074" s="1151"/>
      <c r="N1074" s="1151"/>
      <c r="O1074" s="1151"/>
      <c r="P1074" s="1151"/>
      <c r="Q1074" s="1151"/>
      <c r="R1074" s="1151"/>
      <c r="S1074" s="1151"/>
      <c r="T1074" s="1151"/>
      <c r="U1074" s="1151"/>
      <c r="V1074" s="1151"/>
      <c r="W1074" s="1151"/>
      <c r="X1074" s="1151"/>
      <c r="Y1074" s="1151"/>
      <c r="Z1074" s="1151"/>
      <c r="AA1074" s="1151"/>
      <c r="AB1074" s="1151"/>
      <c r="AC1074" s="1151"/>
      <c r="AD1074" s="1151"/>
      <c r="AE1074" s="1151"/>
      <c r="AF1074" s="1151"/>
      <c r="AG1074" s="1152"/>
      <c r="AH1074" s="1193"/>
      <c r="AI1074" s="1194"/>
      <c r="AJ1074" s="1194"/>
      <c r="AK1074" s="1194"/>
      <c r="AL1074" s="1194"/>
      <c r="AM1074" s="1194"/>
      <c r="AN1074" s="1194"/>
      <c r="AO1074" s="1194"/>
      <c r="AP1074" s="1194"/>
      <c r="AQ1074" s="1194"/>
      <c r="AR1074" s="1194"/>
      <c r="AS1074" s="1194"/>
      <c r="AT1074" s="1194"/>
      <c r="AU1074" s="1194"/>
      <c r="AV1074" s="1194"/>
      <c r="AW1074" s="1194"/>
      <c r="AX1074" s="1194"/>
      <c r="AY1074" s="1194"/>
      <c r="AZ1074" s="1194"/>
      <c r="BA1074" s="1194"/>
      <c r="BB1074" s="1194"/>
      <c r="BC1074" s="1195"/>
      <c r="BD1074" s="87"/>
    </row>
    <row r="1075" spans="1:64" customHeight="1" ht="13.5">
      <c r="A1075" s="238"/>
      <c r="B1075" s="238"/>
      <c r="C1075" s="243"/>
      <c r="D1075" s="243"/>
      <c r="E1075" s="243"/>
      <c r="F1075" s="243"/>
      <c r="G1075" s="243"/>
      <c r="H1075" s="1153"/>
      <c r="I1075" s="1154"/>
      <c r="J1075" s="1154"/>
      <c r="K1075" s="1154"/>
      <c r="L1075" s="1154"/>
      <c r="M1075" s="1154"/>
      <c r="N1075" s="1154"/>
      <c r="O1075" s="1154"/>
      <c r="P1075" s="1154"/>
      <c r="Q1075" s="1154"/>
      <c r="R1075" s="1154"/>
      <c r="S1075" s="1154"/>
      <c r="T1075" s="1154"/>
      <c r="U1075" s="1154"/>
      <c r="V1075" s="1154"/>
      <c r="W1075" s="1154"/>
      <c r="X1075" s="1154"/>
      <c r="Y1075" s="1154"/>
      <c r="Z1075" s="1154"/>
      <c r="AA1075" s="1154"/>
      <c r="AB1075" s="1154"/>
      <c r="AC1075" s="1154"/>
      <c r="AD1075" s="1154"/>
      <c r="AE1075" s="1154"/>
      <c r="AF1075" s="1154"/>
      <c r="AG1075" s="1155"/>
      <c r="AH1075" s="1196"/>
      <c r="AI1075" s="1197"/>
      <c r="AJ1075" s="1197"/>
      <c r="AK1075" s="1197"/>
      <c r="AL1075" s="1197"/>
      <c r="AM1075" s="1197"/>
      <c r="AN1075" s="1197"/>
      <c r="AO1075" s="1197"/>
      <c r="AP1075" s="1197"/>
      <c r="AQ1075" s="1197"/>
      <c r="AR1075" s="1197"/>
      <c r="AS1075" s="1197"/>
      <c r="AT1075" s="1197"/>
      <c r="AU1075" s="1197"/>
      <c r="AV1075" s="1197"/>
      <c r="AW1075" s="1197"/>
      <c r="AX1075" s="1197"/>
      <c r="AY1075" s="1197"/>
      <c r="AZ1075" s="1197"/>
      <c r="BA1075" s="1197"/>
      <c r="BB1075" s="1197"/>
      <c r="BC1075" s="1198"/>
      <c r="BD1075" s="87"/>
    </row>
    <row r="1076" spans="1:64" customHeight="1" ht="13.5">
      <c r="A1076" s="238">
        <f>IF(B1076&lt;$C$584,B1076,IF(B1076=$C$584,B1076,0))</f>
        <v>0</v>
      </c>
      <c r="B1076" s="238">
        <v>59</v>
      </c>
      <c r="C1076" s="243"/>
      <c r="D1076" s="243"/>
      <c r="E1076" s="243"/>
      <c r="F1076" s="243"/>
      <c r="G1076" s="243"/>
      <c r="H1076" s="1158">
        <f>A1076</f>
        <v>0</v>
      </c>
      <c r="I1076" s="1160"/>
      <c r="J1076" s="1120" t="s">
        <v>2</v>
      </c>
      <c r="K1076" s="1121"/>
      <c r="L1076" s="1121"/>
      <c r="M1076" s="1122"/>
      <c r="N1076" s="1144" t="str">
        <f>LOOKUP(H1076,$C$1:$C$583,$J$1:$J$612)</f>
        <v>0</v>
      </c>
      <c r="O1076" s="1145"/>
      <c r="P1076" s="1145"/>
      <c r="Q1076" s="1145"/>
      <c r="R1076" s="1145"/>
      <c r="S1076" s="1145"/>
      <c r="T1076" s="1145"/>
      <c r="U1076" s="1145"/>
      <c r="V1076" s="1145"/>
      <c r="W1076" s="1145"/>
      <c r="X1076" s="1145"/>
      <c r="Y1076" s="1145"/>
      <c r="Z1076" s="1145"/>
      <c r="AA1076" s="1145"/>
      <c r="AB1076" s="1145"/>
      <c r="AC1076" s="1145"/>
      <c r="AD1076" s="1145"/>
      <c r="AE1076" s="1145"/>
      <c r="AF1076" s="1145"/>
      <c r="AG1076" s="1146"/>
      <c r="AH1076" s="1199" t="s">
        <v>86</v>
      </c>
      <c r="AI1076" s="1200"/>
      <c r="AJ1076" s="1200"/>
      <c r="AK1076" s="1200"/>
      <c r="AL1076" s="1200"/>
      <c r="AM1076" s="1200"/>
      <c r="AN1076" s="1201"/>
      <c r="AO1076" s="1222" t="s">
        <v>21</v>
      </c>
      <c r="AP1076" s="1223"/>
      <c r="AQ1076" s="1223"/>
      <c r="AR1076" s="1223"/>
      <c r="AS1076" s="1223"/>
      <c r="AT1076" s="1223"/>
      <c r="AU1076" s="1223"/>
      <c r="AV1076" s="1223"/>
      <c r="AW1076" s="1223"/>
      <c r="AX1076" s="1224"/>
      <c r="AY1076" s="1205" t="s">
        <v>88</v>
      </c>
      <c r="AZ1076" s="1206"/>
      <c r="BA1076" s="1206"/>
      <c r="BB1076" s="1206"/>
      <c r="BC1076" s="1207"/>
      <c r="BD1076" s="87"/>
    </row>
    <row r="1077" spans="1:64" customHeight="1" ht="13.5">
      <c r="A1077" s="238"/>
      <c r="B1077" s="238"/>
      <c r="C1077" s="243"/>
      <c r="D1077" s="243"/>
      <c r="E1077" s="243"/>
      <c r="F1077" s="243"/>
      <c r="G1077" s="243"/>
      <c r="H1077" s="1158" t="s">
        <v>3</v>
      </c>
      <c r="I1077" s="1159"/>
      <c r="J1077" s="1159"/>
      <c r="K1077" s="1160"/>
      <c r="L1077" s="1120" t="str">
        <f>LOOKUP(H1076,$C$2:$C$583,$I$2:$I$583)</f>
        <v>0</v>
      </c>
      <c r="M1077" s="1121"/>
      <c r="N1077" s="1121"/>
      <c r="O1077" s="1121"/>
      <c r="P1077" s="1121"/>
      <c r="Q1077" s="1121"/>
      <c r="R1077" s="1121"/>
      <c r="S1077" s="1121"/>
      <c r="T1077" s="1121"/>
      <c r="U1077" s="1122"/>
      <c r="V1077" s="1158" t="s">
        <v>89</v>
      </c>
      <c r="W1077" s="1159"/>
      <c r="X1077" s="1159"/>
      <c r="Y1077" s="1160"/>
      <c r="Z1077" s="1120" t="str">
        <f>LOOKUP(H1076,$C$2:$C$583,$F$2:$F$583)</f>
        <v>0</v>
      </c>
      <c r="AA1077" s="1122"/>
      <c r="AB1077" s="1158" t="s">
        <v>90</v>
      </c>
      <c r="AC1077" s="1159"/>
      <c r="AD1077" s="1159"/>
      <c r="AE1077" s="1160"/>
      <c r="AF1077" s="1120" t="str">
        <f>LOOKUP(H1076,$C$2:$C$583,$G$2:$G$583)</f>
        <v>0</v>
      </c>
      <c r="AG1077" s="1122"/>
      <c r="AH1077" s="1202"/>
      <c r="AI1077" s="1203"/>
      <c r="AJ1077" s="1203"/>
      <c r="AK1077" s="1203"/>
      <c r="AL1077" s="1203"/>
      <c r="AM1077" s="1203"/>
      <c r="AN1077" s="1204"/>
      <c r="AO1077" s="1225"/>
      <c r="AP1077" s="1226"/>
      <c r="AQ1077" s="1226"/>
      <c r="AR1077" s="1226"/>
      <c r="AS1077" s="1226"/>
      <c r="AT1077" s="1226"/>
      <c r="AU1077" s="1226"/>
      <c r="AV1077" s="1226"/>
      <c r="AW1077" s="1226"/>
      <c r="AX1077" s="1227"/>
      <c r="AY1077" s="1208"/>
      <c r="AZ1077" s="1209"/>
      <c r="BA1077" s="1209"/>
      <c r="BB1077" s="1209"/>
      <c r="BC1077" s="1210"/>
      <c r="BD1077" s="87"/>
    </row>
    <row r="1078" spans="1:64" customHeight="1" ht="12.75">
      <c r="A1078" s="238"/>
      <c r="B1078" s="238"/>
      <c r="C1078" s="243"/>
      <c r="D1078" s="243"/>
      <c r="E1078" s="243"/>
      <c r="F1078" s="243"/>
      <c r="G1078" s="243"/>
      <c r="H1078" s="1147" t="str">
        <f>LOOKUP(H1076,$C$2:$C$583,$K$2:$K$583)</f>
        <v>0</v>
      </c>
      <c r="I1078" s="1148"/>
      <c r="J1078" s="1148"/>
      <c r="K1078" s="1148"/>
      <c r="L1078" s="1148"/>
      <c r="M1078" s="1148"/>
      <c r="N1078" s="1148"/>
      <c r="O1078" s="1148"/>
      <c r="P1078" s="1148"/>
      <c r="Q1078" s="1148"/>
      <c r="R1078" s="1148"/>
      <c r="S1078" s="1148"/>
      <c r="T1078" s="1148"/>
      <c r="U1078" s="1148"/>
      <c r="V1078" s="1148"/>
      <c r="W1078" s="1148"/>
      <c r="X1078" s="1148"/>
      <c r="Y1078" s="1148"/>
      <c r="Z1078" s="1148"/>
      <c r="AA1078" s="1148"/>
      <c r="AB1078" s="1148"/>
      <c r="AC1078" s="1148"/>
      <c r="AD1078" s="1148"/>
      <c r="AE1078" s="1148"/>
      <c r="AF1078" s="1148"/>
      <c r="AG1078" s="1149"/>
      <c r="AH1078" s="1190"/>
      <c r="AI1078" s="1191"/>
      <c r="AJ1078" s="1191"/>
      <c r="AK1078" s="1191"/>
      <c r="AL1078" s="1191"/>
      <c r="AM1078" s="1191"/>
      <c r="AN1078" s="1191"/>
      <c r="AO1078" s="1191"/>
      <c r="AP1078" s="1191"/>
      <c r="AQ1078" s="1191"/>
      <c r="AR1078" s="1191"/>
      <c r="AS1078" s="1191"/>
      <c r="AT1078" s="1191"/>
      <c r="AU1078" s="1191"/>
      <c r="AV1078" s="1191"/>
      <c r="AW1078" s="1191"/>
      <c r="AX1078" s="1191"/>
      <c r="AY1078" s="1191"/>
      <c r="AZ1078" s="1191"/>
      <c r="BA1078" s="1191"/>
      <c r="BB1078" s="1191"/>
      <c r="BC1078" s="1192"/>
      <c r="BD1078" s="87"/>
    </row>
    <row r="1079" spans="1:64" customHeight="1" ht="12.75">
      <c r="A1079" s="238"/>
      <c r="B1079" s="238"/>
      <c r="C1079" s="243"/>
      <c r="D1079" s="243"/>
      <c r="E1079" s="243"/>
      <c r="F1079" s="243"/>
      <c r="G1079" s="243"/>
      <c r="H1079" s="1150"/>
      <c r="I1079" s="1151"/>
      <c r="J1079" s="1151"/>
      <c r="K1079" s="1151"/>
      <c r="L1079" s="1151"/>
      <c r="M1079" s="1151"/>
      <c r="N1079" s="1151"/>
      <c r="O1079" s="1151"/>
      <c r="P1079" s="1151"/>
      <c r="Q1079" s="1151"/>
      <c r="R1079" s="1151"/>
      <c r="S1079" s="1151"/>
      <c r="T1079" s="1151"/>
      <c r="U1079" s="1151"/>
      <c r="V1079" s="1151"/>
      <c r="W1079" s="1151"/>
      <c r="X1079" s="1151"/>
      <c r="Y1079" s="1151"/>
      <c r="Z1079" s="1151"/>
      <c r="AA1079" s="1151"/>
      <c r="AB1079" s="1151"/>
      <c r="AC1079" s="1151"/>
      <c r="AD1079" s="1151"/>
      <c r="AE1079" s="1151"/>
      <c r="AF1079" s="1151"/>
      <c r="AG1079" s="1152"/>
      <c r="AH1079" s="1193"/>
      <c r="AI1079" s="1194"/>
      <c r="AJ1079" s="1194"/>
      <c r="AK1079" s="1194"/>
      <c r="AL1079" s="1194"/>
      <c r="AM1079" s="1194"/>
      <c r="AN1079" s="1194"/>
      <c r="AO1079" s="1194"/>
      <c r="AP1079" s="1194"/>
      <c r="AQ1079" s="1194"/>
      <c r="AR1079" s="1194"/>
      <c r="AS1079" s="1194"/>
      <c r="AT1079" s="1194"/>
      <c r="AU1079" s="1194"/>
      <c r="AV1079" s="1194"/>
      <c r="AW1079" s="1194"/>
      <c r="AX1079" s="1194"/>
      <c r="AY1079" s="1194"/>
      <c r="AZ1079" s="1194"/>
      <c r="BA1079" s="1194"/>
      <c r="BB1079" s="1194"/>
      <c r="BC1079" s="1195"/>
      <c r="BD1079" s="87"/>
    </row>
    <row r="1080" spans="1:64" customHeight="1" ht="12.75">
      <c r="A1080" s="238"/>
      <c r="B1080" s="238"/>
      <c r="C1080" s="243"/>
      <c r="D1080" s="243"/>
      <c r="E1080" s="243"/>
      <c r="F1080" s="243"/>
      <c r="G1080" s="243"/>
      <c r="H1080" s="1150"/>
      <c r="I1080" s="1151"/>
      <c r="J1080" s="1151"/>
      <c r="K1080" s="1151"/>
      <c r="L1080" s="1151"/>
      <c r="M1080" s="1151"/>
      <c r="N1080" s="1151"/>
      <c r="O1080" s="1151"/>
      <c r="P1080" s="1151"/>
      <c r="Q1080" s="1151"/>
      <c r="R1080" s="1151"/>
      <c r="S1080" s="1151"/>
      <c r="T1080" s="1151"/>
      <c r="U1080" s="1151"/>
      <c r="V1080" s="1151"/>
      <c r="W1080" s="1151"/>
      <c r="X1080" s="1151"/>
      <c r="Y1080" s="1151"/>
      <c r="Z1080" s="1151"/>
      <c r="AA1080" s="1151"/>
      <c r="AB1080" s="1151"/>
      <c r="AC1080" s="1151"/>
      <c r="AD1080" s="1151"/>
      <c r="AE1080" s="1151"/>
      <c r="AF1080" s="1151"/>
      <c r="AG1080" s="1152"/>
      <c r="AH1080" s="1193"/>
      <c r="AI1080" s="1194"/>
      <c r="AJ1080" s="1194"/>
      <c r="AK1080" s="1194"/>
      <c r="AL1080" s="1194"/>
      <c r="AM1080" s="1194"/>
      <c r="AN1080" s="1194"/>
      <c r="AO1080" s="1194"/>
      <c r="AP1080" s="1194"/>
      <c r="AQ1080" s="1194"/>
      <c r="AR1080" s="1194"/>
      <c r="AS1080" s="1194"/>
      <c r="AT1080" s="1194"/>
      <c r="AU1080" s="1194"/>
      <c r="AV1080" s="1194"/>
      <c r="AW1080" s="1194"/>
      <c r="AX1080" s="1194"/>
      <c r="AY1080" s="1194"/>
      <c r="AZ1080" s="1194"/>
      <c r="BA1080" s="1194"/>
      <c r="BB1080" s="1194"/>
      <c r="BC1080" s="1195"/>
      <c r="BD1080" s="87"/>
    </row>
    <row r="1081" spans="1:64" customHeight="1" ht="12.75">
      <c r="A1081" s="238"/>
      <c r="B1081" s="238"/>
      <c r="C1081" s="243"/>
      <c r="D1081" s="243"/>
      <c r="E1081" s="243"/>
      <c r="F1081" s="243"/>
      <c r="G1081" s="243"/>
      <c r="H1081" s="1150"/>
      <c r="I1081" s="1151"/>
      <c r="J1081" s="1151"/>
      <c r="K1081" s="1151"/>
      <c r="L1081" s="1151"/>
      <c r="M1081" s="1151"/>
      <c r="N1081" s="1151"/>
      <c r="O1081" s="1151"/>
      <c r="P1081" s="1151"/>
      <c r="Q1081" s="1151"/>
      <c r="R1081" s="1151"/>
      <c r="S1081" s="1151"/>
      <c r="T1081" s="1151"/>
      <c r="U1081" s="1151"/>
      <c r="V1081" s="1151"/>
      <c r="W1081" s="1151"/>
      <c r="X1081" s="1151"/>
      <c r="Y1081" s="1151"/>
      <c r="Z1081" s="1151"/>
      <c r="AA1081" s="1151"/>
      <c r="AB1081" s="1151"/>
      <c r="AC1081" s="1151"/>
      <c r="AD1081" s="1151"/>
      <c r="AE1081" s="1151"/>
      <c r="AF1081" s="1151"/>
      <c r="AG1081" s="1152"/>
      <c r="AH1081" s="1193"/>
      <c r="AI1081" s="1194"/>
      <c r="AJ1081" s="1194"/>
      <c r="AK1081" s="1194"/>
      <c r="AL1081" s="1194"/>
      <c r="AM1081" s="1194"/>
      <c r="AN1081" s="1194"/>
      <c r="AO1081" s="1194"/>
      <c r="AP1081" s="1194"/>
      <c r="AQ1081" s="1194"/>
      <c r="AR1081" s="1194"/>
      <c r="AS1081" s="1194"/>
      <c r="AT1081" s="1194"/>
      <c r="AU1081" s="1194"/>
      <c r="AV1081" s="1194"/>
      <c r="AW1081" s="1194"/>
      <c r="AX1081" s="1194"/>
      <c r="AY1081" s="1194"/>
      <c r="AZ1081" s="1194"/>
      <c r="BA1081" s="1194"/>
      <c r="BB1081" s="1194"/>
      <c r="BC1081" s="1195"/>
      <c r="BD1081" s="87"/>
    </row>
    <row r="1082" spans="1:64" customHeight="1" ht="12.75">
      <c r="A1082" s="238"/>
      <c r="B1082" s="238"/>
      <c r="C1082" s="243"/>
      <c r="D1082" s="243"/>
      <c r="E1082" s="243"/>
      <c r="F1082" s="243"/>
      <c r="G1082" s="243"/>
      <c r="H1082" s="1150"/>
      <c r="I1082" s="1151"/>
      <c r="J1082" s="1151"/>
      <c r="K1082" s="1151"/>
      <c r="L1082" s="1151"/>
      <c r="M1082" s="1151"/>
      <c r="N1082" s="1151"/>
      <c r="O1082" s="1151"/>
      <c r="P1082" s="1151"/>
      <c r="Q1082" s="1151"/>
      <c r="R1082" s="1151"/>
      <c r="S1082" s="1151"/>
      <c r="T1082" s="1151"/>
      <c r="U1082" s="1151"/>
      <c r="V1082" s="1151"/>
      <c r="W1082" s="1151"/>
      <c r="X1082" s="1151"/>
      <c r="Y1082" s="1151"/>
      <c r="Z1082" s="1151"/>
      <c r="AA1082" s="1151"/>
      <c r="AB1082" s="1151"/>
      <c r="AC1082" s="1151"/>
      <c r="AD1082" s="1151"/>
      <c r="AE1082" s="1151"/>
      <c r="AF1082" s="1151"/>
      <c r="AG1082" s="1152"/>
      <c r="AH1082" s="1193"/>
      <c r="AI1082" s="1194"/>
      <c r="AJ1082" s="1194"/>
      <c r="AK1082" s="1194"/>
      <c r="AL1082" s="1194"/>
      <c r="AM1082" s="1194"/>
      <c r="AN1082" s="1194"/>
      <c r="AO1082" s="1194"/>
      <c r="AP1082" s="1194"/>
      <c r="AQ1082" s="1194"/>
      <c r="AR1082" s="1194"/>
      <c r="AS1082" s="1194"/>
      <c r="AT1082" s="1194"/>
      <c r="AU1082" s="1194"/>
      <c r="AV1082" s="1194"/>
      <c r="AW1082" s="1194"/>
      <c r="AX1082" s="1194"/>
      <c r="AY1082" s="1194"/>
      <c r="AZ1082" s="1194"/>
      <c r="BA1082" s="1194"/>
      <c r="BB1082" s="1194"/>
      <c r="BC1082" s="1195"/>
      <c r="BD1082" s="87"/>
    </row>
    <row r="1083" spans="1:64" customHeight="1" ht="13.5">
      <c r="A1083" s="238"/>
      <c r="B1083" s="238"/>
      <c r="C1083" s="243"/>
      <c r="D1083" s="243"/>
      <c r="E1083" s="243"/>
      <c r="F1083" s="243"/>
      <c r="G1083" s="243"/>
      <c r="H1083" s="1153"/>
      <c r="I1083" s="1154"/>
      <c r="J1083" s="1154"/>
      <c r="K1083" s="1154"/>
      <c r="L1083" s="1154"/>
      <c r="M1083" s="1154"/>
      <c r="N1083" s="1154"/>
      <c r="O1083" s="1154"/>
      <c r="P1083" s="1154"/>
      <c r="Q1083" s="1154"/>
      <c r="R1083" s="1154"/>
      <c r="S1083" s="1154"/>
      <c r="T1083" s="1154"/>
      <c r="U1083" s="1154"/>
      <c r="V1083" s="1154"/>
      <c r="W1083" s="1154"/>
      <c r="X1083" s="1154"/>
      <c r="Y1083" s="1154"/>
      <c r="Z1083" s="1154"/>
      <c r="AA1083" s="1154"/>
      <c r="AB1083" s="1154"/>
      <c r="AC1083" s="1154"/>
      <c r="AD1083" s="1154"/>
      <c r="AE1083" s="1154"/>
      <c r="AF1083" s="1154"/>
      <c r="AG1083" s="1155"/>
      <c r="AH1083" s="1196"/>
      <c r="AI1083" s="1197"/>
      <c r="AJ1083" s="1197"/>
      <c r="AK1083" s="1197"/>
      <c r="AL1083" s="1197"/>
      <c r="AM1083" s="1197"/>
      <c r="AN1083" s="1197"/>
      <c r="AO1083" s="1197"/>
      <c r="AP1083" s="1197"/>
      <c r="AQ1083" s="1197"/>
      <c r="AR1083" s="1197"/>
      <c r="AS1083" s="1197"/>
      <c r="AT1083" s="1197"/>
      <c r="AU1083" s="1197"/>
      <c r="AV1083" s="1197"/>
      <c r="AW1083" s="1197"/>
      <c r="AX1083" s="1197"/>
      <c r="AY1083" s="1197"/>
      <c r="AZ1083" s="1197"/>
      <c r="BA1083" s="1197"/>
      <c r="BB1083" s="1197"/>
      <c r="BC1083" s="1198"/>
      <c r="BD1083" s="87"/>
    </row>
    <row r="1084" spans="1:64" customHeight="1" ht="13.5">
      <c r="A1084" s="238">
        <f>IF(B1084&lt;$C$584,B1084,IF(B1084=$C$584,B1084,0))</f>
        <v>0</v>
      </c>
      <c r="B1084" s="238">
        <v>60</v>
      </c>
      <c r="C1084" s="243"/>
      <c r="D1084" s="243"/>
      <c r="E1084" s="243"/>
      <c r="F1084" s="243"/>
      <c r="G1084" s="243"/>
      <c r="H1084" s="1158">
        <f>A1084</f>
        <v>0</v>
      </c>
      <c r="I1084" s="1160"/>
      <c r="J1084" s="1120" t="s">
        <v>2</v>
      </c>
      <c r="K1084" s="1121"/>
      <c r="L1084" s="1121"/>
      <c r="M1084" s="1122"/>
      <c r="N1084" s="1144" t="str">
        <f>LOOKUP(H1084,$C$1:$C$583,$J$1:$J$612)</f>
        <v>0</v>
      </c>
      <c r="O1084" s="1145"/>
      <c r="P1084" s="1145"/>
      <c r="Q1084" s="1145"/>
      <c r="R1084" s="1145"/>
      <c r="S1084" s="1145"/>
      <c r="T1084" s="1145"/>
      <c r="U1084" s="1145"/>
      <c r="V1084" s="1145"/>
      <c r="W1084" s="1145"/>
      <c r="X1084" s="1145"/>
      <c r="Y1084" s="1145"/>
      <c r="Z1084" s="1145"/>
      <c r="AA1084" s="1145"/>
      <c r="AB1084" s="1145"/>
      <c r="AC1084" s="1145"/>
      <c r="AD1084" s="1145"/>
      <c r="AE1084" s="1145"/>
      <c r="AF1084" s="1145"/>
      <c r="AG1084" s="1146"/>
      <c r="AH1084" s="1199" t="s">
        <v>86</v>
      </c>
      <c r="AI1084" s="1200"/>
      <c r="AJ1084" s="1200"/>
      <c r="AK1084" s="1200"/>
      <c r="AL1084" s="1200"/>
      <c r="AM1084" s="1200"/>
      <c r="AN1084" s="1201"/>
      <c r="AO1084" s="1222" t="s">
        <v>21</v>
      </c>
      <c r="AP1084" s="1223"/>
      <c r="AQ1084" s="1223"/>
      <c r="AR1084" s="1223"/>
      <c r="AS1084" s="1223"/>
      <c r="AT1084" s="1223"/>
      <c r="AU1084" s="1223"/>
      <c r="AV1084" s="1223"/>
      <c r="AW1084" s="1223"/>
      <c r="AX1084" s="1224"/>
      <c r="AY1084" s="1205" t="s">
        <v>88</v>
      </c>
      <c r="AZ1084" s="1206"/>
      <c r="BA1084" s="1206"/>
      <c r="BB1084" s="1206"/>
      <c r="BC1084" s="1207"/>
      <c r="BD1084" s="87"/>
    </row>
    <row r="1085" spans="1:64" customHeight="1" ht="13.5">
      <c r="A1085" s="238"/>
      <c r="B1085" s="238"/>
      <c r="C1085" s="243"/>
      <c r="D1085" s="243"/>
      <c r="E1085" s="243"/>
      <c r="F1085" s="243"/>
      <c r="G1085" s="243"/>
      <c r="H1085" s="1158" t="s">
        <v>3</v>
      </c>
      <c r="I1085" s="1159"/>
      <c r="J1085" s="1159"/>
      <c r="K1085" s="1160"/>
      <c r="L1085" s="1120" t="str">
        <f>LOOKUP(H1084,$C$2:$C$583,$I$2:$I$583)</f>
        <v>0</v>
      </c>
      <c r="M1085" s="1121"/>
      <c r="N1085" s="1121"/>
      <c r="O1085" s="1121"/>
      <c r="P1085" s="1121"/>
      <c r="Q1085" s="1121"/>
      <c r="R1085" s="1121"/>
      <c r="S1085" s="1121"/>
      <c r="T1085" s="1121"/>
      <c r="U1085" s="1122"/>
      <c r="V1085" s="1158" t="s">
        <v>89</v>
      </c>
      <c r="W1085" s="1159"/>
      <c r="X1085" s="1159"/>
      <c r="Y1085" s="1160"/>
      <c r="Z1085" s="1120" t="str">
        <f>LOOKUP(H1084,$C$2:$C$583,$F$2:$F$583)</f>
        <v>0</v>
      </c>
      <c r="AA1085" s="1122"/>
      <c r="AB1085" s="1158" t="s">
        <v>90</v>
      </c>
      <c r="AC1085" s="1159"/>
      <c r="AD1085" s="1159"/>
      <c r="AE1085" s="1160"/>
      <c r="AF1085" s="1120" t="str">
        <f>LOOKUP(H1084,$C$2:$C$583,$G$2:$G$583)</f>
        <v>0</v>
      </c>
      <c r="AG1085" s="1122"/>
      <c r="AH1085" s="1202"/>
      <c r="AI1085" s="1203"/>
      <c r="AJ1085" s="1203"/>
      <c r="AK1085" s="1203"/>
      <c r="AL1085" s="1203"/>
      <c r="AM1085" s="1203"/>
      <c r="AN1085" s="1204"/>
      <c r="AO1085" s="1225"/>
      <c r="AP1085" s="1226"/>
      <c r="AQ1085" s="1226"/>
      <c r="AR1085" s="1226"/>
      <c r="AS1085" s="1226"/>
      <c r="AT1085" s="1226"/>
      <c r="AU1085" s="1226"/>
      <c r="AV1085" s="1226"/>
      <c r="AW1085" s="1226"/>
      <c r="AX1085" s="1227"/>
      <c r="AY1085" s="1208"/>
      <c r="AZ1085" s="1209"/>
      <c r="BA1085" s="1209"/>
      <c r="BB1085" s="1209"/>
      <c r="BC1085" s="1210"/>
      <c r="BD1085" s="87"/>
    </row>
    <row r="1086" spans="1:64" customHeight="1" ht="12.75">
      <c r="A1086" s="238"/>
      <c r="B1086" s="238"/>
      <c r="C1086" s="243"/>
      <c r="D1086" s="243"/>
      <c r="E1086" s="243"/>
      <c r="F1086" s="243"/>
      <c r="G1086" s="243"/>
      <c r="H1086" s="1147" t="str">
        <f>LOOKUP(H1084,$C$2:$C$583,$K$2:$K$583)</f>
        <v>0</v>
      </c>
      <c r="I1086" s="1148"/>
      <c r="J1086" s="1148"/>
      <c r="K1086" s="1148"/>
      <c r="L1086" s="1148"/>
      <c r="M1086" s="1148"/>
      <c r="N1086" s="1148"/>
      <c r="O1086" s="1148"/>
      <c r="P1086" s="1148"/>
      <c r="Q1086" s="1148"/>
      <c r="R1086" s="1148"/>
      <c r="S1086" s="1148"/>
      <c r="T1086" s="1148"/>
      <c r="U1086" s="1148"/>
      <c r="V1086" s="1148"/>
      <c r="W1086" s="1148"/>
      <c r="X1086" s="1148"/>
      <c r="Y1086" s="1148"/>
      <c r="Z1086" s="1148"/>
      <c r="AA1086" s="1148"/>
      <c r="AB1086" s="1148"/>
      <c r="AC1086" s="1148"/>
      <c r="AD1086" s="1148"/>
      <c r="AE1086" s="1148"/>
      <c r="AF1086" s="1148"/>
      <c r="AG1086" s="1149"/>
      <c r="AH1086" s="1190"/>
      <c r="AI1086" s="1191"/>
      <c r="AJ1086" s="1191"/>
      <c r="AK1086" s="1191"/>
      <c r="AL1086" s="1191"/>
      <c r="AM1086" s="1191"/>
      <c r="AN1086" s="1191"/>
      <c r="AO1086" s="1191"/>
      <c r="AP1086" s="1191"/>
      <c r="AQ1086" s="1191"/>
      <c r="AR1086" s="1191"/>
      <c r="AS1086" s="1191"/>
      <c r="AT1086" s="1191"/>
      <c r="AU1086" s="1191"/>
      <c r="AV1086" s="1191"/>
      <c r="AW1086" s="1191"/>
      <c r="AX1086" s="1191"/>
      <c r="AY1086" s="1191"/>
      <c r="AZ1086" s="1191"/>
      <c r="BA1086" s="1191"/>
      <c r="BB1086" s="1191"/>
      <c r="BC1086" s="1192"/>
      <c r="BD1086" s="87"/>
    </row>
    <row r="1087" spans="1:64" customHeight="1" ht="12.75">
      <c r="A1087" s="238"/>
      <c r="B1087" s="238"/>
      <c r="C1087" s="243"/>
      <c r="D1087" s="243"/>
      <c r="E1087" s="243"/>
      <c r="F1087" s="243"/>
      <c r="G1087" s="243"/>
      <c r="H1087" s="1150"/>
      <c r="I1087" s="1151"/>
      <c r="J1087" s="1151"/>
      <c r="K1087" s="1151"/>
      <c r="L1087" s="1151"/>
      <c r="M1087" s="1151"/>
      <c r="N1087" s="1151"/>
      <c r="O1087" s="1151"/>
      <c r="P1087" s="1151"/>
      <c r="Q1087" s="1151"/>
      <c r="R1087" s="1151"/>
      <c r="S1087" s="1151"/>
      <c r="T1087" s="1151"/>
      <c r="U1087" s="1151"/>
      <c r="V1087" s="1151"/>
      <c r="W1087" s="1151"/>
      <c r="X1087" s="1151"/>
      <c r="Y1087" s="1151"/>
      <c r="Z1087" s="1151"/>
      <c r="AA1087" s="1151"/>
      <c r="AB1087" s="1151"/>
      <c r="AC1087" s="1151"/>
      <c r="AD1087" s="1151"/>
      <c r="AE1087" s="1151"/>
      <c r="AF1087" s="1151"/>
      <c r="AG1087" s="1152"/>
      <c r="AH1087" s="1193"/>
      <c r="AI1087" s="1194"/>
      <c r="AJ1087" s="1194"/>
      <c r="AK1087" s="1194"/>
      <c r="AL1087" s="1194"/>
      <c r="AM1087" s="1194"/>
      <c r="AN1087" s="1194"/>
      <c r="AO1087" s="1194"/>
      <c r="AP1087" s="1194"/>
      <c r="AQ1087" s="1194"/>
      <c r="AR1087" s="1194"/>
      <c r="AS1087" s="1194"/>
      <c r="AT1087" s="1194"/>
      <c r="AU1087" s="1194"/>
      <c r="AV1087" s="1194"/>
      <c r="AW1087" s="1194"/>
      <c r="AX1087" s="1194"/>
      <c r="AY1087" s="1194"/>
      <c r="AZ1087" s="1194"/>
      <c r="BA1087" s="1194"/>
      <c r="BB1087" s="1194"/>
      <c r="BC1087" s="1195"/>
      <c r="BD1087" s="87"/>
    </row>
    <row r="1088" spans="1:64" customHeight="1" ht="12.75">
      <c r="A1088" s="238"/>
      <c r="B1088" s="238"/>
      <c r="C1088" s="243"/>
      <c r="D1088" s="243"/>
      <c r="E1088" s="243"/>
      <c r="F1088" s="243"/>
      <c r="G1088" s="243"/>
      <c r="H1088" s="1150"/>
      <c r="I1088" s="1151"/>
      <c r="J1088" s="1151"/>
      <c r="K1088" s="1151"/>
      <c r="L1088" s="1151"/>
      <c r="M1088" s="1151"/>
      <c r="N1088" s="1151"/>
      <c r="O1088" s="1151"/>
      <c r="P1088" s="1151"/>
      <c r="Q1088" s="1151"/>
      <c r="R1088" s="1151"/>
      <c r="S1088" s="1151"/>
      <c r="T1088" s="1151"/>
      <c r="U1088" s="1151"/>
      <c r="V1088" s="1151"/>
      <c r="W1088" s="1151"/>
      <c r="X1088" s="1151"/>
      <c r="Y1088" s="1151"/>
      <c r="Z1088" s="1151"/>
      <c r="AA1088" s="1151"/>
      <c r="AB1088" s="1151"/>
      <c r="AC1088" s="1151"/>
      <c r="AD1088" s="1151"/>
      <c r="AE1088" s="1151"/>
      <c r="AF1088" s="1151"/>
      <c r="AG1088" s="1152"/>
      <c r="AH1088" s="1193"/>
      <c r="AI1088" s="1194"/>
      <c r="AJ1088" s="1194"/>
      <c r="AK1088" s="1194"/>
      <c r="AL1088" s="1194"/>
      <c r="AM1088" s="1194"/>
      <c r="AN1088" s="1194"/>
      <c r="AO1088" s="1194"/>
      <c r="AP1088" s="1194"/>
      <c r="AQ1088" s="1194"/>
      <c r="AR1088" s="1194"/>
      <c r="AS1088" s="1194"/>
      <c r="AT1088" s="1194"/>
      <c r="AU1088" s="1194"/>
      <c r="AV1088" s="1194"/>
      <c r="AW1088" s="1194"/>
      <c r="AX1088" s="1194"/>
      <c r="AY1088" s="1194"/>
      <c r="AZ1088" s="1194"/>
      <c r="BA1088" s="1194"/>
      <c r="BB1088" s="1194"/>
      <c r="BC1088" s="1195"/>
      <c r="BD1088" s="87"/>
    </row>
    <row r="1089" spans="1:64" customHeight="1" ht="12.75">
      <c r="A1089" s="238"/>
      <c r="B1089" s="238"/>
      <c r="C1089" s="243"/>
      <c r="D1089" s="243"/>
      <c r="E1089" s="243"/>
      <c r="F1089" s="243"/>
      <c r="G1089" s="243"/>
      <c r="H1089" s="1150"/>
      <c r="I1089" s="1151"/>
      <c r="J1089" s="1151"/>
      <c r="K1089" s="1151"/>
      <c r="L1089" s="1151"/>
      <c r="M1089" s="1151"/>
      <c r="N1089" s="1151"/>
      <c r="O1089" s="1151"/>
      <c r="P1089" s="1151"/>
      <c r="Q1089" s="1151"/>
      <c r="R1089" s="1151"/>
      <c r="S1089" s="1151"/>
      <c r="T1089" s="1151"/>
      <c r="U1089" s="1151"/>
      <c r="V1089" s="1151"/>
      <c r="W1089" s="1151"/>
      <c r="X1089" s="1151"/>
      <c r="Y1089" s="1151"/>
      <c r="Z1089" s="1151"/>
      <c r="AA1089" s="1151"/>
      <c r="AB1089" s="1151"/>
      <c r="AC1089" s="1151"/>
      <c r="AD1089" s="1151"/>
      <c r="AE1089" s="1151"/>
      <c r="AF1089" s="1151"/>
      <c r="AG1089" s="1152"/>
      <c r="AH1089" s="1193"/>
      <c r="AI1089" s="1194"/>
      <c r="AJ1089" s="1194"/>
      <c r="AK1089" s="1194"/>
      <c r="AL1089" s="1194"/>
      <c r="AM1089" s="1194"/>
      <c r="AN1089" s="1194"/>
      <c r="AO1089" s="1194"/>
      <c r="AP1089" s="1194"/>
      <c r="AQ1089" s="1194"/>
      <c r="AR1089" s="1194"/>
      <c r="AS1089" s="1194"/>
      <c r="AT1089" s="1194"/>
      <c r="AU1089" s="1194"/>
      <c r="AV1089" s="1194"/>
      <c r="AW1089" s="1194"/>
      <c r="AX1089" s="1194"/>
      <c r="AY1089" s="1194"/>
      <c r="AZ1089" s="1194"/>
      <c r="BA1089" s="1194"/>
      <c r="BB1089" s="1194"/>
      <c r="BC1089" s="1195"/>
      <c r="BD1089" s="87"/>
    </row>
    <row r="1090" spans="1:64" customHeight="1" ht="12.75">
      <c r="A1090" s="238"/>
      <c r="B1090" s="238"/>
      <c r="C1090" s="243"/>
      <c r="D1090" s="243"/>
      <c r="E1090" s="243"/>
      <c r="F1090" s="243"/>
      <c r="G1090" s="243"/>
      <c r="H1090" s="1150"/>
      <c r="I1090" s="1151"/>
      <c r="J1090" s="1151"/>
      <c r="K1090" s="1151"/>
      <c r="L1090" s="1151"/>
      <c r="M1090" s="1151"/>
      <c r="N1090" s="1151"/>
      <c r="O1090" s="1151"/>
      <c r="P1090" s="1151"/>
      <c r="Q1090" s="1151"/>
      <c r="R1090" s="1151"/>
      <c r="S1090" s="1151"/>
      <c r="T1090" s="1151"/>
      <c r="U1090" s="1151"/>
      <c r="V1090" s="1151"/>
      <c r="W1090" s="1151"/>
      <c r="X1090" s="1151"/>
      <c r="Y1090" s="1151"/>
      <c r="Z1090" s="1151"/>
      <c r="AA1090" s="1151"/>
      <c r="AB1090" s="1151"/>
      <c r="AC1090" s="1151"/>
      <c r="AD1090" s="1151"/>
      <c r="AE1090" s="1151"/>
      <c r="AF1090" s="1151"/>
      <c r="AG1090" s="1152"/>
      <c r="AH1090" s="1193"/>
      <c r="AI1090" s="1194"/>
      <c r="AJ1090" s="1194"/>
      <c r="AK1090" s="1194"/>
      <c r="AL1090" s="1194"/>
      <c r="AM1090" s="1194"/>
      <c r="AN1090" s="1194"/>
      <c r="AO1090" s="1194"/>
      <c r="AP1090" s="1194"/>
      <c r="AQ1090" s="1194"/>
      <c r="AR1090" s="1194"/>
      <c r="AS1090" s="1194"/>
      <c r="AT1090" s="1194"/>
      <c r="AU1090" s="1194"/>
      <c r="AV1090" s="1194"/>
      <c r="AW1090" s="1194"/>
      <c r="AX1090" s="1194"/>
      <c r="AY1090" s="1194"/>
      <c r="AZ1090" s="1194"/>
      <c r="BA1090" s="1194"/>
      <c r="BB1090" s="1194"/>
      <c r="BC1090" s="1195"/>
      <c r="BD1090" s="87"/>
    </row>
    <row r="1091" spans="1:64" customHeight="1" ht="13.5">
      <c r="A1091" s="238"/>
      <c r="B1091" s="238"/>
      <c r="C1091" s="243"/>
      <c r="D1091" s="243"/>
      <c r="E1091" s="243"/>
      <c r="F1091" s="243"/>
      <c r="G1091" s="243"/>
      <c r="H1091" s="1153"/>
      <c r="I1091" s="1154"/>
      <c r="J1091" s="1154"/>
      <c r="K1091" s="1154"/>
      <c r="L1091" s="1154"/>
      <c r="M1091" s="1154"/>
      <c r="N1091" s="1154"/>
      <c r="O1091" s="1154"/>
      <c r="P1091" s="1154"/>
      <c r="Q1091" s="1154"/>
      <c r="R1091" s="1154"/>
      <c r="S1091" s="1154"/>
      <c r="T1091" s="1154"/>
      <c r="U1091" s="1154"/>
      <c r="V1091" s="1154"/>
      <c r="W1091" s="1154"/>
      <c r="X1091" s="1154"/>
      <c r="Y1091" s="1154"/>
      <c r="Z1091" s="1154"/>
      <c r="AA1091" s="1154"/>
      <c r="AB1091" s="1154"/>
      <c r="AC1091" s="1154"/>
      <c r="AD1091" s="1154"/>
      <c r="AE1091" s="1154"/>
      <c r="AF1091" s="1154"/>
      <c r="AG1091" s="1155"/>
      <c r="AH1091" s="1196"/>
      <c r="AI1091" s="1197"/>
      <c r="AJ1091" s="1197"/>
      <c r="AK1091" s="1197"/>
      <c r="AL1091" s="1197"/>
      <c r="AM1091" s="1197"/>
      <c r="AN1091" s="1197"/>
      <c r="AO1091" s="1197"/>
      <c r="AP1091" s="1197"/>
      <c r="AQ1091" s="1197"/>
      <c r="AR1091" s="1197"/>
      <c r="AS1091" s="1197"/>
      <c r="AT1091" s="1197"/>
      <c r="AU1091" s="1197"/>
      <c r="AV1091" s="1197"/>
      <c r="AW1091" s="1197"/>
      <c r="AX1091" s="1197"/>
      <c r="AY1091" s="1197"/>
      <c r="AZ1091" s="1197"/>
      <c r="BA1091" s="1197"/>
      <c r="BB1091" s="1197"/>
      <c r="BC1091" s="1198"/>
      <c r="BD1091" s="87"/>
    </row>
    <row r="1092" spans="1:64" customHeight="1" ht="13.5">
      <c r="A1092" s="238">
        <f>IF(B1092&lt;$C$584,B1092,IF(B1092=$C$584,B1092,0))</f>
        <v>0</v>
      </c>
      <c r="B1092" s="238">
        <v>61</v>
      </c>
      <c r="C1092" s="243"/>
      <c r="D1092" s="243"/>
      <c r="E1092" s="243"/>
      <c r="F1092" s="243"/>
      <c r="G1092" s="243"/>
      <c r="H1092" s="1158">
        <f>A1092</f>
        <v>0</v>
      </c>
      <c r="I1092" s="1160"/>
      <c r="J1092" s="1120" t="s">
        <v>2</v>
      </c>
      <c r="K1092" s="1121"/>
      <c r="L1092" s="1121"/>
      <c r="M1092" s="1122"/>
      <c r="N1092" s="1144" t="str">
        <f>LOOKUP(H1092,$C$1:$C$583,$J$1:$J$612)</f>
        <v>0</v>
      </c>
      <c r="O1092" s="1145"/>
      <c r="P1092" s="1145"/>
      <c r="Q1092" s="1145"/>
      <c r="R1092" s="1145"/>
      <c r="S1092" s="1145"/>
      <c r="T1092" s="1145"/>
      <c r="U1092" s="1145"/>
      <c r="V1092" s="1145"/>
      <c r="W1092" s="1145"/>
      <c r="X1092" s="1145"/>
      <c r="Y1092" s="1145"/>
      <c r="Z1092" s="1145"/>
      <c r="AA1092" s="1145"/>
      <c r="AB1092" s="1145"/>
      <c r="AC1092" s="1145"/>
      <c r="AD1092" s="1145"/>
      <c r="AE1092" s="1145"/>
      <c r="AF1092" s="1145"/>
      <c r="AG1092" s="1146"/>
      <c r="AH1092" s="1199" t="s">
        <v>86</v>
      </c>
      <c r="AI1092" s="1200"/>
      <c r="AJ1092" s="1200"/>
      <c r="AK1092" s="1200"/>
      <c r="AL1092" s="1200"/>
      <c r="AM1092" s="1200"/>
      <c r="AN1092" s="1201"/>
      <c r="AO1092" s="1222" t="s">
        <v>21</v>
      </c>
      <c r="AP1092" s="1223"/>
      <c r="AQ1092" s="1223"/>
      <c r="AR1092" s="1223"/>
      <c r="AS1092" s="1223"/>
      <c r="AT1092" s="1223"/>
      <c r="AU1092" s="1223"/>
      <c r="AV1092" s="1223"/>
      <c r="AW1092" s="1223"/>
      <c r="AX1092" s="1224"/>
      <c r="AY1092" s="1205" t="s">
        <v>88</v>
      </c>
      <c r="AZ1092" s="1206"/>
      <c r="BA1092" s="1206"/>
      <c r="BB1092" s="1206"/>
      <c r="BC1092" s="1207"/>
      <c r="BD1092" s="87"/>
    </row>
    <row r="1093" spans="1:64" customHeight="1" ht="13.5">
      <c r="A1093" s="238"/>
      <c r="B1093" s="238"/>
      <c r="C1093" s="243"/>
      <c r="D1093" s="243"/>
      <c r="E1093" s="243"/>
      <c r="F1093" s="243"/>
      <c r="G1093" s="243"/>
      <c r="H1093" s="1158" t="s">
        <v>3</v>
      </c>
      <c r="I1093" s="1159"/>
      <c r="J1093" s="1159"/>
      <c r="K1093" s="1160"/>
      <c r="L1093" s="1120" t="str">
        <f>LOOKUP(H1092,$C$2:$C$583,$I$2:$I$583)</f>
        <v>0</v>
      </c>
      <c r="M1093" s="1121"/>
      <c r="N1093" s="1121"/>
      <c r="O1093" s="1121"/>
      <c r="P1093" s="1121"/>
      <c r="Q1093" s="1121"/>
      <c r="R1093" s="1121"/>
      <c r="S1093" s="1121"/>
      <c r="T1093" s="1121"/>
      <c r="U1093" s="1122"/>
      <c r="V1093" s="1158" t="s">
        <v>89</v>
      </c>
      <c r="W1093" s="1159"/>
      <c r="X1093" s="1159"/>
      <c r="Y1093" s="1160"/>
      <c r="Z1093" s="1120" t="str">
        <f>LOOKUP(H1092,$C$2:$C$583,$F$2:$F$583)</f>
        <v>0</v>
      </c>
      <c r="AA1093" s="1122"/>
      <c r="AB1093" s="1158" t="s">
        <v>90</v>
      </c>
      <c r="AC1093" s="1159"/>
      <c r="AD1093" s="1159"/>
      <c r="AE1093" s="1160"/>
      <c r="AF1093" s="1120" t="str">
        <f>LOOKUP(H1092,$C$2:$C$583,$G$2:$G$583)</f>
        <v>0</v>
      </c>
      <c r="AG1093" s="1122"/>
      <c r="AH1093" s="1202"/>
      <c r="AI1093" s="1203"/>
      <c r="AJ1093" s="1203"/>
      <c r="AK1093" s="1203"/>
      <c r="AL1093" s="1203"/>
      <c r="AM1093" s="1203"/>
      <c r="AN1093" s="1204"/>
      <c r="AO1093" s="1225"/>
      <c r="AP1093" s="1226"/>
      <c r="AQ1093" s="1226"/>
      <c r="AR1093" s="1226"/>
      <c r="AS1093" s="1226"/>
      <c r="AT1093" s="1226"/>
      <c r="AU1093" s="1226"/>
      <c r="AV1093" s="1226"/>
      <c r="AW1093" s="1226"/>
      <c r="AX1093" s="1227"/>
      <c r="AY1093" s="1208"/>
      <c r="AZ1093" s="1209"/>
      <c r="BA1093" s="1209"/>
      <c r="BB1093" s="1209"/>
      <c r="BC1093" s="1210"/>
      <c r="BD1093" s="87"/>
    </row>
    <row r="1094" spans="1:64" customHeight="1" ht="12.75">
      <c r="A1094" s="238"/>
      <c r="B1094" s="238"/>
      <c r="C1094" s="243"/>
      <c r="D1094" s="243"/>
      <c r="E1094" s="243"/>
      <c r="F1094" s="243"/>
      <c r="G1094" s="243"/>
      <c r="H1094" s="1147" t="str">
        <f>LOOKUP(H1092,$C$2:$C$583,$K$2:$K$583)</f>
        <v>0</v>
      </c>
      <c r="I1094" s="1148"/>
      <c r="J1094" s="1148"/>
      <c r="K1094" s="1148"/>
      <c r="L1094" s="1148"/>
      <c r="M1094" s="1148"/>
      <c r="N1094" s="1148"/>
      <c r="O1094" s="1148"/>
      <c r="P1094" s="1148"/>
      <c r="Q1094" s="1148"/>
      <c r="R1094" s="1148"/>
      <c r="S1094" s="1148"/>
      <c r="T1094" s="1148"/>
      <c r="U1094" s="1148"/>
      <c r="V1094" s="1148"/>
      <c r="W1094" s="1148"/>
      <c r="X1094" s="1148"/>
      <c r="Y1094" s="1148"/>
      <c r="Z1094" s="1148"/>
      <c r="AA1094" s="1148"/>
      <c r="AB1094" s="1148"/>
      <c r="AC1094" s="1148"/>
      <c r="AD1094" s="1148"/>
      <c r="AE1094" s="1148"/>
      <c r="AF1094" s="1148"/>
      <c r="AG1094" s="1149"/>
      <c r="AH1094" s="1190"/>
      <c r="AI1094" s="1191"/>
      <c r="AJ1094" s="1191"/>
      <c r="AK1094" s="1191"/>
      <c r="AL1094" s="1191"/>
      <c r="AM1094" s="1191"/>
      <c r="AN1094" s="1191"/>
      <c r="AO1094" s="1191"/>
      <c r="AP1094" s="1191"/>
      <c r="AQ1094" s="1191"/>
      <c r="AR1094" s="1191"/>
      <c r="AS1094" s="1191"/>
      <c r="AT1094" s="1191"/>
      <c r="AU1094" s="1191"/>
      <c r="AV1094" s="1191"/>
      <c r="AW1094" s="1191"/>
      <c r="AX1094" s="1191"/>
      <c r="AY1094" s="1191"/>
      <c r="AZ1094" s="1191"/>
      <c r="BA1094" s="1191"/>
      <c r="BB1094" s="1191"/>
      <c r="BC1094" s="1192"/>
      <c r="BD1094" s="87"/>
    </row>
    <row r="1095" spans="1:64" customHeight="1" ht="12.75">
      <c r="A1095" s="238"/>
      <c r="B1095" s="238"/>
      <c r="C1095" s="243"/>
      <c r="D1095" s="243"/>
      <c r="E1095" s="243"/>
      <c r="F1095" s="243"/>
      <c r="G1095" s="243"/>
      <c r="H1095" s="1150"/>
      <c r="I1095" s="1151"/>
      <c r="J1095" s="1151"/>
      <c r="K1095" s="1151"/>
      <c r="L1095" s="1151"/>
      <c r="M1095" s="1151"/>
      <c r="N1095" s="1151"/>
      <c r="O1095" s="1151"/>
      <c r="P1095" s="1151"/>
      <c r="Q1095" s="1151"/>
      <c r="R1095" s="1151"/>
      <c r="S1095" s="1151"/>
      <c r="T1095" s="1151"/>
      <c r="U1095" s="1151"/>
      <c r="V1095" s="1151"/>
      <c r="W1095" s="1151"/>
      <c r="X1095" s="1151"/>
      <c r="Y1095" s="1151"/>
      <c r="Z1095" s="1151"/>
      <c r="AA1095" s="1151"/>
      <c r="AB1095" s="1151"/>
      <c r="AC1095" s="1151"/>
      <c r="AD1095" s="1151"/>
      <c r="AE1095" s="1151"/>
      <c r="AF1095" s="1151"/>
      <c r="AG1095" s="1152"/>
      <c r="AH1095" s="1193"/>
      <c r="AI1095" s="1194"/>
      <c r="AJ1095" s="1194"/>
      <c r="AK1095" s="1194"/>
      <c r="AL1095" s="1194"/>
      <c r="AM1095" s="1194"/>
      <c r="AN1095" s="1194"/>
      <c r="AO1095" s="1194"/>
      <c r="AP1095" s="1194"/>
      <c r="AQ1095" s="1194"/>
      <c r="AR1095" s="1194"/>
      <c r="AS1095" s="1194"/>
      <c r="AT1095" s="1194"/>
      <c r="AU1095" s="1194"/>
      <c r="AV1095" s="1194"/>
      <c r="AW1095" s="1194"/>
      <c r="AX1095" s="1194"/>
      <c r="AY1095" s="1194"/>
      <c r="AZ1095" s="1194"/>
      <c r="BA1095" s="1194"/>
      <c r="BB1095" s="1194"/>
      <c r="BC1095" s="1195"/>
      <c r="BD1095" s="87"/>
    </row>
    <row r="1096" spans="1:64" customHeight="1" ht="12.75">
      <c r="A1096" s="238"/>
      <c r="B1096" s="238"/>
      <c r="C1096" s="243"/>
      <c r="D1096" s="243"/>
      <c r="E1096" s="243"/>
      <c r="F1096" s="243"/>
      <c r="G1096" s="243"/>
      <c r="H1096" s="1150"/>
      <c r="I1096" s="1151"/>
      <c r="J1096" s="1151"/>
      <c r="K1096" s="1151"/>
      <c r="L1096" s="1151"/>
      <c r="M1096" s="1151"/>
      <c r="N1096" s="1151"/>
      <c r="O1096" s="1151"/>
      <c r="P1096" s="1151"/>
      <c r="Q1096" s="1151"/>
      <c r="R1096" s="1151"/>
      <c r="S1096" s="1151"/>
      <c r="T1096" s="1151"/>
      <c r="U1096" s="1151"/>
      <c r="V1096" s="1151"/>
      <c r="W1096" s="1151"/>
      <c r="X1096" s="1151"/>
      <c r="Y1096" s="1151"/>
      <c r="Z1096" s="1151"/>
      <c r="AA1096" s="1151"/>
      <c r="AB1096" s="1151"/>
      <c r="AC1096" s="1151"/>
      <c r="AD1096" s="1151"/>
      <c r="AE1096" s="1151"/>
      <c r="AF1096" s="1151"/>
      <c r="AG1096" s="1152"/>
      <c r="AH1096" s="1193"/>
      <c r="AI1096" s="1194"/>
      <c r="AJ1096" s="1194"/>
      <c r="AK1096" s="1194"/>
      <c r="AL1096" s="1194"/>
      <c r="AM1096" s="1194"/>
      <c r="AN1096" s="1194"/>
      <c r="AO1096" s="1194"/>
      <c r="AP1096" s="1194"/>
      <c r="AQ1096" s="1194"/>
      <c r="AR1096" s="1194"/>
      <c r="AS1096" s="1194"/>
      <c r="AT1096" s="1194"/>
      <c r="AU1096" s="1194"/>
      <c r="AV1096" s="1194"/>
      <c r="AW1096" s="1194"/>
      <c r="AX1096" s="1194"/>
      <c r="AY1096" s="1194"/>
      <c r="AZ1096" s="1194"/>
      <c r="BA1096" s="1194"/>
      <c r="BB1096" s="1194"/>
      <c r="BC1096" s="1195"/>
      <c r="BD1096" s="87"/>
    </row>
    <row r="1097" spans="1:64" customHeight="1" ht="12.75">
      <c r="A1097" s="238"/>
      <c r="B1097" s="238"/>
      <c r="C1097" s="243"/>
      <c r="D1097" s="243"/>
      <c r="E1097" s="243"/>
      <c r="F1097" s="243"/>
      <c r="G1097" s="243"/>
      <c r="H1097" s="1150"/>
      <c r="I1097" s="1151"/>
      <c r="J1097" s="1151"/>
      <c r="K1097" s="1151"/>
      <c r="L1097" s="1151"/>
      <c r="M1097" s="1151"/>
      <c r="N1097" s="1151"/>
      <c r="O1097" s="1151"/>
      <c r="P1097" s="1151"/>
      <c r="Q1097" s="1151"/>
      <c r="R1097" s="1151"/>
      <c r="S1097" s="1151"/>
      <c r="T1097" s="1151"/>
      <c r="U1097" s="1151"/>
      <c r="V1097" s="1151"/>
      <c r="W1097" s="1151"/>
      <c r="X1097" s="1151"/>
      <c r="Y1097" s="1151"/>
      <c r="Z1097" s="1151"/>
      <c r="AA1097" s="1151"/>
      <c r="AB1097" s="1151"/>
      <c r="AC1097" s="1151"/>
      <c r="AD1097" s="1151"/>
      <c r="AE1097" s="1151"/>
      <c r="AF1097" s="1151"/>
      <c r="AG1097" s="1152"/>
      <c r="AH1097" s="1193"/>
      <c r="AI1097" s="1194"/>
      <c r="AJ1097" s="1194"/>
      <c r="AK1097" s="1194"/>
      <c r="AL1097" s="1194"/>
      <c r="AM1097" s="1194"/>
      <c r="AN1097" s="1194"/>
      <c r="AO1097" s="1194"/>
      <c r="AP1097" s="1194"/>
      <c r="AQ1097" s="1194"/>
      <c r="AR1097" s="1194"/>
      <c r="AS1097" s="1194"/>
      <c r="AT1097" s="1194"/>
      <c r="AU1097" s="1194"/>
      <c r="AV1097" s="1194"/>
      <c r="AW1097" s="1194"/>
      <c r="AX1097" s="1194"/>
      <c r="AY1097" s="1194"/>
      <c r="AZ1097" s="1194"/>
      <c r="BA1097" s="1194"/>
      <c r="BB1097" s="1194"/>
      <c r="BC1097" s="1195"/>
      <c r="BD1097" s="87"/>
    </row>
    <row r="1098" spans="1:64" customHeight="1" ht="12.75">
      <c r="A1098" s="238"/>
      <c r="B1098" s="238"/>
      <c r="C1098" s="243"/>
      <c r="D1098" s="243"/>
      <c r="E1098" s="243"/>
      <c r="F1098" s="243"/>
      <c r="G1098" s="243"/>
      <c r="H1098" s="1150"/>
      <c r="I1098" s="1151"/>
      <c r="J1098" s="1151"/>
      <c r="K1098" s="1151"/>
      <c r="L1098" s="1151"/>
      <c r="M1098" s="1151"/>
      <c r="N1098" s="1151"/>
      <c r="O1098" s="1151"/>
      <c r="P1098" s="1151"/>
      <c r="Q1098" s="1151"/>
      <c r="R1098" s="1151"/>
      <c r="S1098" s="1151"/>
      <c r="T1098" s="1151"/>
      <c r="U1098" s="1151"/>
      <c r="V1098" s="1151"/>
      <c r="W1098" s="1151"/>
      <c r="X1098" s="1151"/>
      <c r="Y1098" s="1151"/>
      <c r="Z1098" s="1151"/>
      <c r="AA1098" s="1151"/>
      <c r="AB1098" s="1151"/>
      <c r="AC1098" s="1151"/>
      <c r="AD1098" s="1151"/>
      <c r="AE1098" s="1151"/>
      <c r="AF1098" s="1151"/>
      <c r="AG1098" s="1152"/>
      <c r="AH1098" s="1193"/>
      <c r="AI1098" s="1194"/>
      <c r="AJ1098" s="1194"/>
      <c r="AK1098" s="1194"/>
      <c r="AL1098" s="1194"/>
      <c r="AM1098" s="1194"/>
      <c r="AN1098" s="1194"/>
      <c r="AO1098" s="1194"/>
      <c r="AP1098" s="1194"/>
      <c r="AQ1098" s="1194"/>
      <c r="AR1098" s="1194"/>
      <c r="AS1098" s="1194"/>
      <c r="AT1098" s="1194"/>
      <c r="AU1098" s="1194"/>
      <c r="AV1098" s="1194"/>
      <c r="AW1098" s="1194"/>
      <c r="AX1098" s="1194"/>
      <c r="AY1098" s="1194"/>
      <c r="AZ1098" s="1194"/>
      <c r="BA1098" s="1194"/>
      <c r="BB1098" s="1194"/>
      <c r="BC1098" s="1195"/>
      <c r="BD1098" s="87"/>
    </row>
    <row r="1099" spans="1:64" customHeight="1" ht="13.5">
      <c r="A1099" s="238"/>
      <c r="B1099" s="238"/>
      <c r="C1099" s="243"/>
      <c r="D1099" s="243"/>
      <c r="E1099" s="243"/>
      <c r="F1099" s="243"/>
      <c r="G1099" s="243"/>
      <c r="H1099" s="1153"/>
      <c r="I1099" s="1154"/>
      <c r="J1099" s="1154"/>
      <c r="K1099" s="1154"/>
      <c r="L1099" s="1154"/>
      <c r="M1099" s="1154"/>
      <c r="N1099" s="1154"/>
      <c r="O1099" s="1154"/>
      <c r="P1099" s="1154"/>
      <c r="Q1099" s="1154"/>
      <c r="R1099" s="1154"/>
      <c r="S1099" s="1154"/>
      <c r="T1099" s="1154"/>
      <c r="U1099" s="1154"/>
      <c r="V1099" s="1154"/>
      <c r="W1099" s="1154"/>
      <c r="X1099" s="1154"/>
      <c r="Y1099" s="1154"/>
      <c r="Z1099" s="1154"/>
      <c r="AA1099" s="1154"/>
      <c r="AB1099" s="1154"/>
      <c r="AC1099" s="1154"/>
      <c r="AD1099" s="1154"/>
      <c r="AE1099" s="1154"/>
      <c r="AF1099" s="1154"/>
      <c r="AG1099" s="1155"/>
      <c r="AH1099" s="1196"/>
      <c r="AI1099" s="1197"/>
      <c r="AJ1099" s="1197"/>
      <c r="AK1099" s="1197"/>
      <c r="AL1099" s="1197"/>
      <c r="AM1099" s="1197"/>
      <c r="AN1099" s="1197"/>
      <c r="AO1099" s="1197"/>
      <c r="AP1099" s="1197"/>
      <c r="AQ1099" s="1197"/>
      <c r="AR1099" s="1197"/>
      <c r="AS1099" s="1197"/>
      <c r="AT1099" s="1197"/>
      <c r="AU1099" s="1197"/>
      <c r="AV1099" s="1197"/>
      <c r="AW1099" s="1197"/>
      <c r="AX1099" s="1197"/>
      <c r="AY1099" s="1197"/>
      <c r="AZ1099" s="1197"/>
      <c r="BA1099" s="1197"/>
      <c r="BB1099" s="1197"/>
      <c r="BC1099" s="1198"/>
      <c r="BD1099" s="87"/>
    </row>
    <row r="1100" spans="1:64" customHeight="1" ht="13.5">
      <c r="A1100" s="238">
        <f>IF(B1100&lt;$C$584,B1100,IF(B1100=$C$584,B1100,0))</f>
        <v>0</v>
      </c>
      <c r="B1100" s="238">
        <v>62</v>
      </c>
      <c r="C1100" s="243"/>
      <c r="D1100" s="243"/>
      <c r="E1100" s="243"/>
      <c r="F1100" s="243"/>
      <c r="G1100" s="243"/>
      <c r="H1100" s="1158">
        <f>A1100</f>
        <v>0</v>
      </c>
      <c r="I1100" s="1160"/>
      <c r="J1100" s="1120" t="s">
        <v>2</v>
      </c>
      <c r="K1100" s="1121"/>
      <c r="L1100" s="1121"/>
      <c r="M1100" s="1122"/>
      <c r="N1100" s="1144" t="str">
        <f>LOOKUP(H1100,$C$1:$C$583,$J$1:$J$612)</f>
        <v>0</v>
      </c>
      <c r="O1100" s="1145"/>
      <c r="P1100" s="1145"/>
      <c r="Q1100" s="1145"/>
      <c r="R1100" s="1145"/>
      <c r="S1100" s="1145"/>
      <c r="T1100" s="1145"/>
      <c r="U1100" s="1145"/>
      <c r="V1100" s="1145"/>
      <c r="W1100" s="1145"/>
      <c r="X1100" s="1145"/>
      <c r="Y1100" s="1145"/>
      <c r="Z1100" s="1145"/>
      <c r="AA1100" s="1145"/>
      <c r="AB1100" s="1145"/>
      <c r="AC1100" s="1145"/>
      <c r="AD1100" s="1145"/>
      <c r="AE1100" s="1145"/>
      <c r="AF1100" s="1145"/>
      <c r="AG1100" s="1146"/>
      <c r="AH1100" s="1199" t="s">
        <v>86</v>
      </c>
      <c r="AI1100" s="1200"/>
      <c r="AJ1100" s="1200"/>
      <c r="AK1100" s="1200"/>
      <c r="AL1100" s="1200"/>
      <c r="AM1100" s="1200"/>
      <c r="AN1100" s="1201"/>
      <c r="AO1100" s="1222" t="s">
        <v>21</v>
      </c>
      <c r="AP1100" s="1223"/>
      <c r="AQ1100" s="1223"/>
      <c r="AR1100" s="1223"/>
      <c r="AS1100" s="1223"/>
      <c r="AT1100" s="1223"/>
      <c r="AU1100" s="1223"/>
      <c r="AV1100" s="1223"/>
      <c r="AW1100" s="1223"/>
      <c r="AX1100" s="1224"/>
      <c r="AY1100" s="1205" t="s">
        <v>88</v>
      </c>
      <c r="AZ1100" s="1206"/>
      <c r="BA1100" s="1206"/>
      <c r="BB1100" s="1206"/>
      <c r="BC1100" s="1207"/>
      <c r="BD1100" s="87"/>
    </row>
    <row r="1101" spans="1:64" customHeight="1" ht="13.5">
      <c r="A1101" s="238"/>
      <c r="B1101" s="238"/>
      <c r="C1101" s="243"/>
      <c r="D1101" s="243"/>
      <c r="E1101" s="243"/>
      <c r="F1101" s="243"/>
      <c r="G1101" s="243"/>
      <c r="H1101" s="1158" t="s">
        <v>3</v>
      </c>
      <c r="I1101" s="1159"/>
      <c r="J1101" s="1159"/>
      <c r="K1101" s="1160"/>
      <c r="L1101" s="1120" t="str">
        <f>LOOKUP(H1100,$C$2:$C$583,$I$2:$I$583)</f>
        <v>0</v>
      </c>
      <c r="M1101" s="1121"/>
      <c r="N1101" s="1121"/>
      <c r="O1101" s="1121"/>
      <c r="P1101" s="1121"/>
      <c r="Q1101" s="1121"/>
      <c r="R1101" s="1121"/>
      <c r="S1101" s="1121"/>
      <c r="T1101" s="1121"/>
      <c r="U1101" s="1122"/>
      <c r="V1101" s="1158" t="s">
        <v>89</v>
      </c>
      <c r="W1101" s="1159"/>
      <c r="X1101" s="1159"/>
      <c r="Y1101" s="1160"/>
      <c r="Z1101" s="1120" t="str">
        <f>LOOKUP(H1100,$C$2:$C$583,$F$2:$F$583)</f>
        <v>0</v>
      </c>
      <c r="AA1101" s="1122"/>
      <c r="AB1101" s="1158" t="s">
        <v>90</v>
      </c>
      <c r="AC1101" s="1159"/>
      <c r="AD1101" s="1159"/>
      <c r="AE1101" s="1160"/>
      <c r="AF1101" s="1120" t="str">
        <f>LOOKUP(H1100,$C$2:$C$583,$G$2:$G$583)</f>
        <v>0</v>
      </c>
      <c r="AG1101" s="1122"/>
      <c r="AH1101" s="1202"/>
      <c r="AI1101" s="1203"/>
      <c r="AJ1101" s="1203"/>
      <c r="AK1101" s="1203"/>
      <c r="AL1101" s="1203"/>
      <c r="AM1101" s="1203"/>
      <c r="AN1101" s="1204"/>
      <c r="AO1101" s="1225"/>
      <c r="AP1101" s="1226"/>
      <c r="AQ1101" s="1226"/>
      <c r="AR1101" s="1226"/>
      <c r="AS1101" s="1226"/>
      <c r="AT1101" s="1226"/>
      <c r="AU1101" s="1226"/>
      <c r="AV1101" s="1226"/>
      <c r="AW1101" s="1226"/>
      <c r="AX1101" s="1227"/>
      <c r="AY1101" s="1208"/>
      <c r="AZ1101" s="1209"/>
      <c r="BA1101" s="1209"/>
      <c r="BB1101" s="1209"/>
      <c r="BC1101" s="1210"/>
      <c r="BD1101" s="87"/>
    </row>
    <row r="1102" spans="1:64" customHeight="1" ht="12.75">
      <c r="A1102" s="238"/>
      <c r="B1102" s="238"/>
      <c r="C1102" s="243"/>
      <c r="D1102" s="243"/>
      <c r="E1102" s="243"/>
      <c r="F1102" s="243"/>
      <c r="G1102" s="243"/>
      <c r="H1102" s="1147" t="str">
        <f>LOOKUP(H1100,$C$2:$C$583,$K$2:$K$583)</f>
        <v>0</v>
      </c>
      <c r="I1102" s="1148"/>
      <c r="J1102" s="1148"/>
      <c r="K1102" s="1148"/>
      <c r="L1102" s="1148"/>
      <c r="M1102" s="1148"/>
      <c r="N1102" s="1148"/>
      <c r="O1102" s="1148"/>
      <c r="P1102" s="1148"/>
      <c r="Q1102" s="1148"/>
      <c r="R1102" s="1148"/>
      <c r="S1102" s="1148"/>
      <c r="T1102" s="1148"/>
      <c r="U1102" s="1148"/>
      <c r="V1102" s="1148"/>
      <c r="W1102" s="1148"/>
      <c r="X1102" s="1148"/>
      <c r="Y1102" s="1148"/>
      <c r="Z1102" s="1148"/>
      <c r="AA1102" s="1148"/>
      <c r="AB1102" s="1148"/>
      <c r="AC1102" s="1148"/>
      <c r="AD1102" s="1148"/>
      <c r="AE1102" s="1148"/>
      <c r="AF1102" s="1148"/>
      <c r="AG1102" s="1149"/>
      <c r="AH1102" s="1190"/>
      <c r="AI1102" s="1191"/>
      <c r="AJ1102" s="1191"/>
      <c r="AK1102" s="1191"/>
      <c r="AL1102" s="1191"/>
      <c r="AM1102" s="1191"/>
      <c r="AN1102" s="1191"/>
      <c r="AO1102" s="1191"/>
      <c r="AP1102" s="1191"/>
      <c r="AQ1102" s="1191"/>
      <c r="AR1102" s="1191"/>
      <c r="AS1102" s="1191"/>
      <c r="AT1102" s="1191"/>
      <c r="AU1102" s="1191"/>
      <c r="AV1102" s="1191"/>
      <c r="AW1102" s="1191"/>
      <c r="AX1102" s="1191"/>
      <c r="AY1102" s="1191"/>
      <c r="AZ1102" s="1191"/>
      <c r="BA1102" s="1191"/>
      <c r="BB1102" s="1191"/>
      <c r="BC1102" s="1192"/>
      <c r="BD1102" s="87"/>
    </row>
    <row r="1103" spans="1:64" customHeight="1" ht="12.75">
      <c r="A1103" s="238"/>
      <c r="B1103" s="238"/>
      <c r="C1103" s="243"/>
      <c r="D1103" s="243"/>
      <c r="E1103" s="243"/>
      <c r="F1103" s="243"/>
      <c r="G1103" s="243"/>
      <c r="H1103" s="1150"/>
      <c r="I1103" s="1151"/>
      <c r="J1103" s="1151"/>
      <c r="K1103" s="1151"/>
      <c r="L1103" s="1151"/>
      <c r="M1103" s="1151"/>
      <c r="N1103" s="1151"/>
      <c r="O1103" s="1151"/>
      <c r="P1103" s="1151"/>
      <c r="Q1103" s="1151"/>
      <c r="R1103" s="1151"/>
      <c r="S1103" s="1151"/>
      <c r="T1103" s="1151"/>
      <c r="U1103" s="1151"/>
      <c r="V1103" s="1151"/>
      <c r="W1103" s="1151"/>
      <c r="X1103" s="1151"/>
      <c r="Y1103" s="1151"/>
      <c r="Z1103" s="1151"/>
      <c r="AA1103" s="1151"/>
      <c r="AB1103" s="1151"/>
      <c r="AC1103" s="1151"/>
      <c r="AD1103" s="1151"/>
      <c r="AE1103" s="1151"/>
      <c r="AF1103" s="1151"/>
      <c r="AG1103" s="1152"/>
      <c r="AH1103" s="1193"/>
      <c r="AI1103" s="1194"/>
      <c r="AJ1103" s="1194"/>
      <c r="AK1103" s="1194"/>
      <c r="AL1103" s="1194"/>
      <c r="AM1103" s="1194"/>
      <c r="AN1103" s="1194"/>
      <c r="AO1103" s="1194"/>
      <c r="AP1103" s="1194"/>
      <c r="AQ1103" s="1194"/>
      <c r="AR1103" s="1194"/>
      <c r="AS1103" s="1194"/>
      <c r="AT1103" s="1194"/>
      <c r="AU1103" s="1194"/>
      <c r="AV1103" s="1194"/>
      <c r="AW1103" s="1194"/>
      <c r="AX1103" s="1194"/>
      <c r="AY1103" s="1194"/>
      <c r="AZ1103" s="1194"/>
      <c r="BA1103" s="1194"/>
      <c r="BB1103" s="1194"/>
      <c r="BC1103" s="1195"/>
      <c r="BD1103" s="87"/>
    </row>
    <row r="1104" spans="1:64" customHeight="1" ht="12.75">
      <c r="A1104" s="238"/>
      <c r="B1104" s="238"/>
      <c r="C1104" s="243"/>
      <c r="D1104" s="243"/>
      <c r="E1104" s="243"/>
      <c r="F1104" s="243"/>
      <c r="G1104" s="243"/>
      <c r="H1104" s="1150"/>
      <c r="I1104" s="1151"/>
      <c r="J1104" s="1151"/>
      <c r="K1104" s="1151"/>
      <c r="L1104" s="1151"/>
      <c r="M1104" s="1151"/>
      <c r="N1104" s="1151"/>
      <c r="O1104" s="1151"/>
      <c r="P1104" s="1151"/>
      <c r="Q1104" s="1151"/>
      <c r="R1104" s="1151"/>
      <c r="S1104" s="1151"/>
      <c r="T1104" s="1151"/>
      <c r="U1104" s="1151"/>
      <c r="V1104" s="1151"/>
      <c r="W1104" s="1151"/>
      <c r="X1104" s="1151"/>
      <c r="Y1104" s="1151"/>
      <c r="Z1104" s="1151"/>
      <c r="AA1104" s="1151"/>
      <c r="AB1104" s="1151"/>
      <c r="AC1104" s="1151"/>
      <c r="AD1104" s="1151"/>
      <c r="AE1104" s="1151"/>
      <c r="AF1104" s="1151"/>
      <c r="AG1104" s="1152"/>
      <c r="AH1104" s="1193"/>
      <c r="AI1104" s="1194"/>
      <c r="AJ1104" s="1194"/>
      <c r="AK1104" s="1194"/>
      <c r="AL1104" s="1194"/>
      <c r="AM1104" s="1194"/>
      <c r="AN1104" s="1194"/>
      <c r="AO1104" s="1194"/>
      <c r="AP1104" s="1194"/>
      <c r="AQ1104" s="1194"/>
      <c r="AR1104" s="1194"/>
      <c r="AS1104" s="1194"/>
      <c r="AT1104" s="1194"/>
      <c r="AU1104" s="1194"/>
      <c r="AV1104" s="1194"/>
      <c r="AW1104" s="1194"/>
      <c r="AX1104" s="1194"/>
      <c r="AY1104" s="1194"/>
      <c r="AZ1104" s="1194"/>
      <c r="BA1104" s="1194"/>
      <c r="BB1104" s="1194"/>
      <c r="BC1104" s="1195"/>
      <c r="BD1104" s="87"/>
    </row>
    <row r="1105" spans="1:64" customHeight="1" ht="12.75">
      <c r="A1105" s="238"/>
      <c r="B1105" s="238"/>
      <c r="C1105" s="243"/>
      <c r="D1105" s="243"/>
      <c r="E1105" s="243"/>
      <c r="F1105" s="243"/>
      <c r="G1105" s="243"/>
      <c r="H1105" s="1150"/>
      <c r="I1105" s="1151"/>
      <c r="J1105" s="1151"/>
      <c r="K1105" s="1151"/>
      <c r="L1105" s="1151"/>
      <c r="M1105" s="1151"/>
      <c r="N1105" s="1151"/>
      <c r="O1105" s="1151"/>
      <c r="P1105" s="1151"/>
      <c r="Q1105" s="1151"/>
      <c r="R1105" s="1151"/>
      <c r="S1105" s="1151"/>
      <c r="T1105" s="1151"/>
      <c r="U1105" s="1151"/>
      <c r="V1105" s="1151"/>
      <c r="W1105" s="1151"/>
      <c r="X1105" s="1151"/>
      <c r="Y1105" s="1151"/>
      <c r="Z1105" s="1151"/>
      <c r="AA1105" s="1151"/>
      <c r="AB1105" s="1151"/>
      <c r="AC1105" s="1151"/>
      <c r="AD1105" s="1151"/>
      <c r="AE1105" s="1151"/>
      <c r="AF1105" s="1151"/>
      <c r="AG1105" s="1152"/>
      <c r="AH1105" s="1193"/>
      <c r="AI1105" s="1194"/>
      <c r="AJ1105" s="1194"/>
      <c r="AK1105" s="1194"/>
      <c r="AL1105" s="1194"/>
      <c r="AM1105" s="1194"/>
      <c r="AN1105" s="1194"/>
      <c r="AO1105" s="1194"/>
      <c r="AP1105" s="1194"/>
      <c r="AQ1105" s="1194"/>
      <c r="AR1105" s="1194"/>
      <c r="AS1105" s="1194"/>
      <c r="AT1105" s="1194"/>
      <c r="AU1105" s="1194"/>
      <c r="AV1105" s="1194"/>
      <c r="AW1105" s="1194"/>
      <c r="AX1105" s="1194"/>
      <c r="AY1105" s="1194"/>
      <c r="AZ1105" s="1194"/>
      <c r="BA1105" s="1194"/>
      <c r="BB1105" s="1194"/>
      <c r="BC1105" s="1195"/>
      <c r="BD1105" s="87"/>
    </row>
    <row r="1106" spans="1:64" customHeight="1" ht="12.75">
      <c r="A1106" s="238"/>
      <c r="B1106" s="238"/>
      <c r="C1106" s="243"/>
      <c r="D1106" s="243"/>
      <c r="E1106" s="243"/>
      <c r="F1106" s="243"/>
      <c r="G1106" s="243"/>
      <c r="H1106" s="1150"/>
      <c r="I1106" s="1151"/>
      <c r="J1106" s="1151"/>
      <c r="K1106" s="1151"/>
      <c r="L1106" s="1151"/>
      <c r="M1106" s="1151"/>
      <c r="N1106" s="1151"/>
      <c r="O1106" s="1151"/>
      <c r="P1106" s="1151"/>
      <c r="Q1106" s="1151"/>
      <c r="R1106" s="1151"/>
      <c r="S1106" s="1151"/>
      <c r="T1106" s="1151"/>
      <c r="U1106" s="1151"/>
      <c r="V1106" s="1151"/>
      <c r="W1106" s="1151"/>
      <c r="X1106" s="1151"/>
      <c r="Y1106" s="1151"/>
      <c r="Z1106" s="1151"/>
      <c r="AA1106" s="1151"/>
      <c r="AB1106" s="1151"/>
      <c r="AC1106" s="1151"/>
      <c r="AD1106" s="1151"/>
      <c r="AE1106" s="1151"/>
      <c r="AF1106" s="1151"/>
      <c r="AG1106" s="1152"/>
      <c r="AH1106" s="1193"/>
      <c r="AI1106" s="1194"/>
      <c r="AJ1106" s="1194"/>
      <c r="AK1106" s="1194"/>
      <c r="AL1106" s="1194"/>
      <c r="AM1106" s="1194"/>
      <c r="AN1106" s="1194"/>
      <c r="AO1106" s="1194"/>
      <c r="AP1106" s="1194"/>
      <c r="AQ1106" s="1194"/>
      <c r="AR1106" s="1194"/>
      <c r="AS1106" s="1194"/>
      <c r="AT1106" s="1194"/>
      <c r="AU1106" s="1194"/>
      <c r="AV1106" s="1194"/>
      <c r="AW1106" s="1194"/>
      <c r="AX1106" s="1194"/>
      <c r="AY1106" s="1194"/>
      <c r="AZ1106" s="1194"/>
      <c r="BA1106" s="1194"/>
      <c r="BB1106" s="1194"/>
      <c r="BC1106" s="1195"/>
      <c r="BD1106" s="87"/>
    </row>
    <row r="1107" spans="1:64" customHeight="1" ht="13.5">
      <c r="A1107" s="238"/>
      <c r="B1107" s="238"/>
      <c r="C1107" s="243"/>
      <c r="D1107" s="243"/>
      <c r="E1107" s="243"/>
      <c r="F1107" s="243"/>
      <c r="G1107" s="243"/>
      <c r="H1107" s="1153"/>
      <c r="I1107" s="1154"/>
      <c r="J1107" s="1154"/>
      <c r="K1107" s="1154"/>
      <c r="L1107" s="1154"/>
      <c r="M1107" s="1154"/>
      <c r="N1107" s="1154"/>
      <c r="O1107" s="1154"/>
      <c r="P1107" s="1154"/>
      <c r="Q1107" s="1154"/>
      <c r="R1107" s="1154"/>
      <c r="S1107" s="1154"/>
      <c r="T1107" s="1154"/>
      <c r="U1107" s="1154"/>
      <c r="V1107" s="1154"/>
      <c r="W1107" s="1154"/>
      <c r="X1107" s="1154"/>
      <c r="Y1107" s="1154"/>
      <c r="Z1107" s="1154"/>
      <c r="AA1107" s="1154"/>
      <c r="AB1107" s="1154"/>
      <c r="AC1107" s="1154"/>
      <c r="AD1107" s="1154"/>
      <c r="AE1107" s="1154"/>
      <c r="AF1107" s="1154"/>
      <c r="AG1107" s="1155"/>
      <c r="AH1107" s="1196"/>
      <c r="AI1107" s="1197"/>
      <c r="AJ1107" s="1197"/>
      <c r="AK1107" s="1197"/>
      <c r="AL1107" s="1197"/>
      <c r="AM1107" s="1197"/>
      <c r="AN1107" s="1197"/>
      <c r="AO1107" s="1197"/>
      <c r="AP1107" s="1197"/>
      <c r="AQ1107" s="1197"/>
      <c r="AR1107" s="1197"/>
      <c r="AS1107" s="1197"/>
      <c r="AT1107" s="1197"/>
      <c r="AU1107" s="1197"/>
      <c r="AV1107" s="1197"/>
      <c r="AW1107" s="1197"/>
      <c r="AX1107" s="1197"/>
      <c r="AY1107" s="1197"/>
      <c r="AZ1107" s="1197"/>
      <c r="BA1107" s="1197"/>
      <c r="BB1107" s="1197"/>
      <c r="BC1107" s="1198"/>
      <c r="BD1107" s="87"/>
    </row>
    <row r="1108" spans="1:64" customHeight="1" ht="13.5">
      <c r="A1108" s="238">
        <f>IF(B1108&lt;$C$584,B1108,IF(B1108=$C$584,B1108,0))</f>
        <v>0</v>
      </c>
      <c r="B1108" s="238">
        <v>63</v>
      </c>
      <c r="C1108" s="243"/>
      <c r="D1108" s="243"/>
      <c r="E1108" s="243"/>
      <c r="F1108" s="243"/>
      <c r="G1108" s="243"/>
      <c r="H1108" s="1158">
        <f>A1108</f>
        <v>0</v>
      </c>
      <c r="I1108" s="1160"/>
      <c r="J1108" s="1120" t="s">
        <v>2</v>
      </c>
      <c r="K1108" s="1121"/>
      <c r="L1108" s="1121"/>
      <c r="M1108" s="1122"/>
      <c r="N1108" s="1144" t="str">
        <f>LOOKUP(H1108,$C$1:$C$583,$J$1:$J$612)</f>
        <v>0</v>
      </c>
      <c r="O1108" s="1145"/>
      <c r="P1108" s="1145"/>
      <c r="Q1108" s="1145"/>
      <c r="R1108" s="1145"/>
      <c r="S1108" s="1145"/>
      <c r="T1108" s="1145"/>
      <c r="U1108" s="1145"/>
      <c r="V1108" s="1145"/>
      <c r="W1108" s="1145"/>
      <c r="X1108" s="1145"/>
      <c r="Y1108" s="1145"/>
      <c r="Z1108" s="1145"/>
      <c r="AA1108" s="1145"/>
      <c r="AB1108" s="1145"/>
      <c r="AC1108" s="1145"/>
      <c r="AD1108" s="1145"/>
      <c r="AE1108" s="1145"/>
      <c r="AF1108" s="1145"/>
      <c r="AG1108" s="1146"/>
      <c r="AH1108" s="1199" t="s">
        <v>86</v>
      </c>
      <c r="AI1108" s="1200"/>
      <c r="AJ1108" s="1200"/>
      <c r="AK1108" s="1200"/>
      <c r="AL1108" s="1200"/>
      <c r="AM1108" s="1200"/>
      <c r="AN1108" s="1201"/>
      <c r="AO1108" s="1222" t="s">
        <v>21</v>
      </c>
      <c r="AP1108" s="1223"/>
      <c r="AQ1108" s="1223"/>
      <c r="AR1108" s="1223"/>
      <c r="AS1108" s="1223"/>
      <c r="AT1108" s="1223"/>
      <c r="AU1108" s="1223"/>
      <c r="AV1108" s="1223"/>
      <c r="AW1108" s="1223"/>
      <c r="AX1108" s="1224"/>
      <c r="AY1108" s="1205" t="s">
        <v>88</v>
      </c>
      <c r="AZ1108" s="1206"/>
      <c r="BA1108" s="1206"/>
      <c r="BB1108" s="1206"/>
      <c r="BC1108" s="1207"/>
      <c r="BD1108" s="87"/>
    </row>
    <row r="1109" spans="1:64" customHeight="1" ht="13.5">
      <c r="A1109" s="238"/>
      <c r="B1109" s="238"/>
      <c r="C1109" s="243"/>
      <c r="D1109" s="243"/>
      <c r="E1109" s="243"/>
      <c r="F1109" s="243"/>
      <c r="G1109" s="243"/>
      <c r="H1109" s="1158" t="s">
        <v>3</v>
      </c>
      <c r="I1109" s="1159"/>
      <c r="J1109" s="1159"/>
      <c r="K1109" s="1160"/>
      <c r="L1109" s="1120" t="str">
        <f>LOOKUP(H1108,$C$2:$C$583,$I$2:$I$583)</f>
        <v>0</v>
      </c>
      <c r="M1109" s="1121"/>
      <c r="N1109" s="1121"/>
      <c r="O1109" s="1121"/>
      <c r="P1109" s="1121"/>
      <c r="Q1109" s="1121"/>
      <c r="R1109" s="1121"/>
      <c r="S1109" s="1121"/>
      <c r="T1109" s="1121"/>
      <c r="U1109" s="1122"/>
      <c r="V1109" s="1158" t="s">
        <v>89</v>
      </c>
      <c r="W1109" s="1159"/>
      <c r="X1109" s="1159"/>
      <c r="Y1109" s="1160"/>
      <c r="Z1109" s="1120" t="str">
        <f>LOOKUP(H1108,$C$2:$C$583,$F$2:$F$583)</f>
        <v>0</v>
      </c>
      <c r="AA1109" s="1122"/>
      <c r="AB1109" s="1158" t="s">
        <v>90</v>
      </c>
      <c r="AC1109" s="1159"/>
      <c r="AD1109" s="1159"/>
      <c r="AE1109" s="1160"/>
      <c r="AF1109" s="1120" t="str">
        <f>LOOKUP(H1108,$C$2:$C$583,$G$2:$G$583)</f>
        <v>0</v>
      </c>
      <c r="AG1109" s="1122"/>
      <c r="AH1109" s="1202"/>
      <c r="AI1109" s="1203"/>
      <c r="AJ1109" s="1203"/>
      <c r="AK1109" s="1203"/>
      <c r="AL1109" s="1203"/>
      <c r="AM1109" s="1203"/>
      <c r="AN1109" s="1204"/>
      <c r="AO1109" s="1225"/>
      <c r="AP1109" s="1226"/>
      <c r="AQ1109" s="1226"/>
      <c r="AR1109" s="1226"/>
      <c r="AS1109" s="1226"/>
      <c r="AT1109" s="1226"/>
      <c r="AU1109" s="1226"/>
      <c r="AV1109" s="1226"/>
      <c r="AW1109" s="1226"/>
      <c r="AX1109" s="1227"/>
      <c r="AY1109" s="1208"/>
      <c r="AZ1109" s="1209"/>
      <c r="BA1109" s="1209"/>
      <c r="BB1109" s="1209"/>
      <c r="BC1109" s="1210"/>
      <c r="BD1109" s="87"/>
    </row>
    <row r="1110" spans="1:64" customHeight="1" ht="12.75">
      <c r="A1110" s="238"/>
      <c r="B1110" s="238"/>
      <c r="C1110" s="243"/>
      <c r="D1110" s="243"/>
      <c r="E1110" s="243"/>
      <c r="F1110" s="243"/>
      <c r="G1110" s="243"/>
      <c r="H1110" s="1147" t="str">
        <f>LOOKUP(H1108,$C$2:$C$583,$K$2:$K$583)</f>
        <v>0</v>
      </c>
      <c r="I1110" s="1148"/>
      <c r="J1110" s="1148"/>
      <c r="K1110" s="1148"/>
      <c r="L1110" s="1148"/>
      <c r="M1110" s="1148"/>
      <c r="N1110" s="1148"/>
      <c r="O1110" s="1148"/>
      <c r="P1110" s="1148"/>
      <c r="Q1110" s="1148"/>
      <c r="R1110" s="1148"/>
      <c r="S1110" s="1148"/>
      <c r="T1110" s="1148"/>
      <c r="U1110" s="1148"/>
      <c r="V1110" s="1148"/>
      <c r="W1110" s="1148"/>
      <c r="X1110" s="1148"/>
      <c r="Y1110" s="1148"/>
      <c r="Z1110" s="1148"/>
      <c r="AA1110" s="1148"/>
      <c r="AB1110" s="1148"/>
      <c r="AC1110" s="1148"/>
      <c r="AD1110" s="1148"/>
      <c r="AE1110" s="1148"/>
      <c r="AF1110" s="1148"/>
      <c r="AG1110" s="1149"/>
      <c r="AH1110" s="1190"/>
      <c r="AI1110" s="1191"/>
      <c r="AJ1110" s="1191"/>
      <c r="AK1110" s="1191"/>
      <c r="AL1110" s="1191"/>
      <c r="AM1110" s="1191"/>
      <c r="AN1110" s="1191"/>
      <c r="AO1110" s="1191"/>
      <c r="AP1110" s="1191"/>
      <c r="AQ1110" s="1191"/>
      <c r="AR1110" s="1191"/>
      <c r="AS1110" s="1191"/>
      <c r="AT1110" s="1191"/>
      <c r="AU1110" s="1191"/>
      <c r="AV1110" s="1191"/>
      <c r="AW1110" s="1191"/>
      <c r="AX1110" s="1191"/>
      <c r="AY1110" s="1191"/>
      <c r="AZ1110" s="1191"/>
      <c r="BA1110" s="1191"/>
      <c r="BB1110" s="1191"/>
      <c r="BC1110" s="1192"/>
      <c r="BD1110" s="87"/>
    </row>
    <row r="1111" spans="1:64" customHeight="1" ht="12.75">
      <c r="A1111" s="238"/>
      <c r="B1111" s="238"/>
      <c r="C1111" s="243"/>
      <c r="D1111" s="243"/>
      <c r="E1111" s="243"/>
      <c r="F1111" s="243"/>
      <c r="G1111" s="243"/>
      <c r="H1111" s="1150"/>
      <c r="I1111" s="1151"/>
      <c r="J1111" s="1151"/>
      <c r="K1111" s="1151"/>
      <c r="L1111" s="1151"/>
      <c r="M1111" s="1151"/>
      <c r="N1111" s="1151"/>
      <c r="O1111" s="1151"/>
      <c r="P1111" s="1151"/>
      <c r="Q1111" s="1151"/>
      <c r="R1111" s="1151"/>
      <c r="S1111" s="1151"/>
      <c r="T1111" s="1151"/>
      <c r="U1111" s="1151"/>
      <c r="V1111" s="1151"/>
      <c r="W1111" s="1151"/>
      <c r="X1111" s="1151"/>
      <c r="Y1111" s="1151"/>
      <c r="Z1111" s="1151"/>
      <c r="AA1111" s="1151"/>
      <c r="AB1111" s="1151"/>
      <c r="AC1111" s="1151"/>
      <c r="AD1111" s="1151"/>
      <c r="AE1111" s="1151"/>
      <c r="AF1111" s="1151"/>
      <c r="AG1111" s="1152"/>
      <c r="AH1111" s="1193"/>
      <c r="AI1111" s="1194"/>
      <c r="AJ1111" s="1194"/>
      <c r="AK1111" s="1194"/>
      <c r="AL1111" s="1194"/>
      <c r="AM1111" s="1194"/>
      <c r="AN1111" s="1194"/>
      <c r="AO1111" s="1194"/>
      <c r="AP1111" s="1194"/>
      <c r="AQ1111" s="1194"/>
      <c r="AR1111" s="1194"/>
      <c r="AS1111" s="1194"/>
      <c r="AT1111" s="1194"/>
      <c r="AU1111" s="1194"/>
      <c r="AV1111" s="1194"/>
      <c r="AW1111" s="1194"/>
      <c r="AX1111" s="1194"/>
      <c r="AY1111" s="1194"/>
      <c r="AZ1111" s="1194"/>
      <c r="BA1111" s="1194"/>
      <c r="BB1111" s="1194"/>
      <c r="BC1111" s="1195"/>
      <c r="BD1111" s="87"/>
    </row>
    <row r="1112" spans="1:64" customHeight="1" ht="12.75">
      <c r="A1112" s="238"/>
      <c r="B1112" s="238"/>
      <c r="C1112" s="243"/>
      <c r="D1112" s="243"/>
      <c r="E1112" s="243"/>
      <c r="F1112" s="243"/>
      <c r="G1112" s="243"/>
      <c r="H1112" s="1150"/>
      <c r="I1112" s="1151"/>
      <c r="J1112" s="1151"/>
      <c r="K1112" s="1151"/>
      <c r="L1112" s="1151"/>
      <c r="M1112" s="1151"/>
      <c r="N1112" s="1151"/>
      <c r="O1112" s="1151"/>
      <c r="P1112" s="1151"/>
      <c r="Q1112" s="1151"/>
      <c r="R1112" s="1151"/>
      <c r="S1112" s="1151"/>
      <c r="T1112" s="1151"/>
      <c r="U1112" s="1151"/>
      <c r="V1112" s="1151"/>
      <c r="W1112" s="1151"/>
      <c r="X1112" s="1151"/>
      <c r="Y1112" s="1151"/>
      <c r="Z1112" s="1151"/>
      <c r="AA1112" s="1151"/>
      <c r="AB1112" s="1151"/>
      <c r="AC1112" s="1151"/>
      <c r="AD1112" s="1151"/>
      <c r="AE1112" s="1151"/>
      <c r="AF1112" s="1151"/>
      <c r="AG1112" s="1152"/>
      <c r="AH1112" s="1193"/>
      <c r="AI1112" s="1194"/>
      <c r="AJ1112" s="1194"/>
      <c r="AK1112" s="1194"/>
      <c r="AL1112" s="1194"/>
      <c r="AM1112" s="1194"/>
      <c r="AN1112" s="1194"/>
      <c r="AO1112" s="1194"/>
      <c r="AP1112" s="1194"/>
      <c r="AQ1112" s="1194"/>
      <c r="AR1112" s="1194"/>
      <c r="AS1112" s="1194"/>
      <c r="AT1112" s="1194"/>
      <c r="AU1112" s="1194"/>
      <c r="AV1112" s="1194"/>
      <c r="AW1112" s="1194"/>
      <c r="AX1112" s="1194"/>
      <c r="AY1112" s="1194"/>
      <c r="AZ1112" s="1194"/>
      <c r="BA1112" s="1194"/>
      <c r="BB1112" s="1194"/>
      <c r="BC1112" s="1195"/>
      <c r="BD1112" s="87"/>
    </row>
    <row r="1113" spans="1:64" customHeight="1" ht="12.75">
      <c r="A1113" s="238"/>
      <c r="B1113" s="238"/>
      <c r="C1113" s="243"/>
      <c r="D1113" s="243"/>
      <c r="E1113" s="243"/>
      <c r="F1113" s="243"/>
      <c r="G1113" s="243"/>
      <c r="H1113" s="1150"/>
      <c r="I1113" s="1151"/>
      <c r="J1113" s="1151"/>
      <c r="K1113" s="1151"/>
      <c r="L1113" s="1151"/>
      <c r="M1113" s="1151"/>
      <c r="N1113" s="1151"/>
      <c r="O1113" s="1151"/>
      <c r="P1113" s="1151"/>
      <c r="Q1113" s="1151"/>
      <c r="R1113" s="1151"/>
      <c r="S1113" s="1151"/>
      <c r="T1113" s="1151"/>
      <c r="U1113" s="1151"/>
      <c r="V1113" s="1151"/>
      <c r="W1113" s="1151"/>
      <c r="X1113" s="1151"/>
      <c r="Y1113" s="1151"/>
      <c r="Z1113" s="1151"/>
      <c r="AA1113" s="1151"/>
      <c r="AB1113" s="1151"/>
      <c r="AC1113" s="1151"/>
      <c r="AD1113" s="1151"/>
      <c r="AE1113" s="1151"/>
      <c r="AF1113" s="1151"/>
      <c r="AG1113" s="1152"/>
      <c r="AH1113" s="1193"/>
      <c r="AI1113" s="1194"/>
      <c r="AJ1113" s="1194"/>
      <c r="AK1113" s="1194"/>
      <c r="AL1113" s="1194"/>
      <c r="AM1113" s="1194"/>
      <c r="AN1113" s="1194"/>
      <c r="AO1113" s="1194"/>
      <c r="AP1113" s="1194"/>
      <c r="AQ1113" s="1194"/>
      <c r="AR1113" s="1194"/>
      <c r="AS1113" s="1194"/>
      <c r="AT1113" s="1194"/>
      <c r="AU1113" s="1194"/>
      <c r="AV1113" s="1194"/>
      <c r="AW1113" s="1194"/>
      <c r="AX1113" s="1194"/>
      <c r="AY1113" s="1194"/>
      <c r="AZ1113" s="1194"/>
      <c r="BA1113" s="1194"/>
      <c r="BB1113" s="1194"/>
      <c r="BC1113" s="1195"/>
      <c r="BD1113" s="87"/>
    </row>
    <row r="1114" spans="1:64" customHeight="1" ht="12.75">
      <c r="A1114" s="238"/>
      <c r="B1114" s="238"/>
      <c r="C1114" s="243"/>
      <c r="D1114" s="243"/>
      <c r="E1114" s="243"/>
      <c r="F1114" s="243"/>
      <c r="G1114" s="243"/>
      <c r="H1114" s="1150"/>
      <c r="I1114" s="1151"/>
      <c r="J1114" s="1151"/>
      <c r="K1114" s="1151"/>
      <c r="L1114" s="1151"/>
      <c r="M1114" s="1151"/>
      <c r="N1114" s="1151"/>
      <c r="O1114" s="1151"/>
      <c r="P1114" s="1151"/>
      <c r="Q1114" s="1151"/>
      <c r="R1114" s="1151"/>
      <c r="S1114" s="1151"/>
      <c r="T1114" s="1151"/>
      <c r="U1114" s="1151"/>
      <c r="V1114" s="1151"/>
      <c r="W1114" s="1151"/>
      <c r="X1114" s="1151"/>
      <c r="Y1114" s="1151"/>
      <c r="Z1114" s="1151"/>
      <c r="AA1114" s="1151"/>
      <c r="AB1114" s="1151"/>
      <c r="AC1114" s="1151"/>
      <c r="AD1114" s="1151"/>
      <c r="AE1114" s="1151"/>
      <c r="AF1114" s="1151"/>
      <c r="AG1114" s="1152"/>
      <c r="AH1114" s="1193"/>
      <c r="AI1114" s="1194"/>
      <c r="AJ1114" s="1194"/>
      <c r="AK1114" s="1194"/>
      <c r="AL1114" s="1194"/>
      <c r="AM1114" s="1194"/>
      <c r="AN1114" s="1194"/>
      <c r="AO1114" s="1194"/>
      <c r="AP1114" s="1194"/>
      <c r="AQ1114" s="1194"/>
      <c r="AR1114" s="1194"/>
      <c r="AS1114" s="1194"/>
      <c r="AT1114" s="1194"/>
      <c r="AU1114" s="1194"/>
      <c r="AV1114" s="1194"/>
      <c r="AW1114" s="1194"/>
      <c r="AX1114" s="1194"/>
      <c r="AY1114" s="1194"/>
      <c r="AZ1114" s="1194"/>
      <c r="BA1114" s="1194"/>
      <c r="BB1114" s="1194"/>
      <c r="BC1114" s="1195"/>
      <c r="BD1114" s="87"/>
    </row>
    <row r="1115" spans="1:64" customHeight="1" ht="13.5">
      <c r="A1115" s="238"/>
      <c r="B1115" s="238"/>
      <c r="C1115" s="243"/>
      <c r="D1115" s="243"/>
      <c r="E1115" s="243"/>
      <c r="F1115" s="243"/>
      <c r="G1115" s="243"/>
      <c r="H1115" s="1153"/>
      <c r="I1115" s="1154"/>
      <c r="J1115" s="1154"/>
      <c r="K1115" s="1154"/>
      <c r="L1115" s="1154"/>
      <c r="M1115" s="1154"/>
      <c r="N1115" s="1154"/>
      <c r="O1115" s="1154"/>
      <c r="P1115" s="1154"/>
      <c r="Q1115" s="1154"/>
      <c r="R1115" s="1154"/>
      <c r="S1115" s="1154"/>
      <c r="T1115" s="1154"/>
      <c r="U1115" s="1154"/>
      <c r="V1115" s="1154"/>
      <c r="W1115" s="1154"/>
      <c r="X1115" s="1154"/>
      <c r="Y1115" s="1154"/>
      <c r="Z1115" s="1154"/>
      <c r="AA1115" s="1154"/>
      <c r="AB1115" s="1154"/>
      <c r="AC1115" s="1154"/>
      <c r="AD1115" s="1154"/>
      <c r="AE1115" s="1154"/>
      <c r="AF1115" s="1154"/>
      <c r="AG1115" s="1155"/>
      <c r="AH1115" s="1196"/>
      <c r="AI1115" s="1197"/>
      <c r="AJ1115" s="1197"/>
      <c r="AK1115" s="1197"/>
      <c r="AL1115" s="1197"/>
      <c r="AM1115" s="1197"/>
      <c r="AN1115" s="1197"/>
      <c r="AO1115" s="1197"/>
      <c r="AP1115" s="1197"/>
      <c r="AQ1115" s="1197"/>
      <c r="AR1115" s="1197"/>
      <c r="AS1115" s="1197"/>
      <c r="AT1115" s="1197"/>
      <c r="AU1115" s="1197"/>
      <c r="AV1115" s="1197"/>
      <c r="AW1115" s="1197"/>
      <c r="AX1115" s="1197"/>
      <c r="AY1115" s="1197"/>
      <c r="AZ1115" s="1197"/>
      <c r="BA1115" s="1197"/>
      <c r="BB1115" s="1197"/>
      <c r="BC1115" s="1198"/>
      <c r="BD1115" s="87"/>
    </row>
    <row r="1116" spans="1:64" customHeight="1" ht="13.5">
      <c r="A1116" s="238">
        <f>IF(B1116&lt;$C$584,B1116,IF(B1116=$C$584,B1116,0))</f>
        <v>0</v>
      </c>
      <c r="B1116" s="238">
        <v>64</v>
      </c>
      <c r="C1116" s="243"/>
      <c r="D1116" s="243"/>
      <c r="E1116" s="243"/>
      <c r="F1116" s="243"/>
      <c r="G1116" s="243"/>
      <c r="H1116" s="1158">
        <f>A1116</f>
        <v>0</v>
      </c>
      <c r="I1116" s="1160"/>
      <c r="J1116" s="1120" t="s">
        <v>2</v>
      </c>
      <c r="K1116" s="1121"/>
      <c r="L1116" s="1121"/>
      <c r="M1116" s="1122"/>
      <c r="N1116" s="1144" t="str">
        <f>LOOKUP(H1116,$C$1:$C$583,$J$1:$J$612)</f>
        <v>0</v>
      </c>
      <c r="O1116" s="1145"/>
      <c r="P1116" s="1145"/>
      <c r="Q1116" s="1145"/>
      <c r="R1116" s="1145"/>
      <c r="S1116" s="1145"/>
      <c r="T1116" s="1145"/>
      <c r="U1116" s="1145"/>
      <c r="V1116" s="1145"/>
      <c r="W1116" s="1145"/>
      <c r="X1116" s="1145"/>
      <c r="Y1116" s="1145"/>
      <c r="Z1116" s="1145"/>
      <c r="AA1116" s="1145"/>
      <c r="AB1116" s="1145"/>
      <c r="AC1116" s="1145"/>
      <c r="AD1116" s="1145"/>
      <c r="AE1116" s="1145"/>
      <c r="AF1116" s="1145"/>
      <c r="AG1116" s="1146"/>
      <c r="AH1116" s="1199" t="s">
        <v>86</v>
      </c>
      <c r="AI1116" s="1200"/>
      <c r="AJ1116" s="1200"/>
      <c r="AK1116" s="1200"/>
      <c r="AL1116" s="1200"/>
      <c r="AM1116" s="1200"/>
      <c r="AN1116" s="1201"/>
      <c r="AO1116" s="1222" t="s">
        <v>21</v>
      </c>
      <c r="AP1116" s="1223"/>
      <c r="AQ1116" s="1223"/>
      <c r="AR1116" s="1223"/>
      <c r="AS1116" s="1223"/>
      <c r="AT1116" s="1223"/>
      <c r="AU1116" s="1223"/>
      <c r="AV1116" s="1223"/>
      <c r="AW1116" s="1223"/>
      <c r="AX1116" s="1224"/>
      <c r="AY1116" s="1205" t="s">
        <v>88</v>
      </c>
      <c r="AZ1116" s="1206"/>
      <c r="BA1116" s="1206"/>
      <c r="BB1116" s="1206"/>
      <c r="BC1116" s="1207"/>
      <c r="BD1116" s="87"/>
    </row>
    <row r="1117" spans="1:64" customHeight="1" ht="13.5">
      <c r="A1117" s="238"/>
      <c r="B1117" s="238"/>
      <c r="C1117" s="243"/>
      <c r="D1117" s="243"/>
      <c r="E1117" s="243"/>
      <c r="F1117" s="243"/>
      <c r="G1117" s="243"/>
      <c r="H1117" s="1158" t="s">
        <v>3</v>
      </c>
      <c r="I1117" s="1159"/>
      <c r="J1117" s="1159"/>
      <c r="K1117" s="1160"/>
      <c r="L1117" s="1120" t="str">
        <f>LOOKUP(H1116,$C$2:$C$583,$I$2:$I$583)</f>
        <v>0</v>
      </c>
      <c r="M1117" s="1121"/>
      <c r="N1117" s="1121"/>
      <c r="O1117" s="1121"/>
      <c r="P1117" s="1121"/>
      <c r="Q1117" s="1121"/>
      <c r="R1117" s="1121"/>
      <c r="S1117" s="1121"/>
      <c r="T1117" s="1121"/>
      <c r="U1117" s="1122"/>
      <c r="V1117" s="1158" t="s">
        <v>89</v>
      </c>
      <c r="W1117" s="1159"/>
      <c r="X1117" s="1159"/>
      <c r="Y1117" s="1160"/>
      <c r="Z1117" s="1120" t="str">
        <f>LOOKUP(H1116,$C$2:$C$583,$F$2:$F$583)</f>
        <v>0</v>
      </c>
      <c r="AA1117" s="1122"/>
      <c r="AB1117" s="1158" t="s">
        <v>90</v>
      </c>
      <c r="AC1117" s="1159"/>
      <c r="AD1117" s="1159"/>
      <c r="AE1117" s="1160"/>
      <c r="AF1117" s="1120" t="str">
        <f>LOOKUP(H1116,$C$2:$C$583,$G$2:$G$583)</f>
        <v>0</v>
      </c>
      <c r="AG1117" s="1122"/>
      <c r="AH1117" s="1202"/>
      <c r="AI1117" s="1203"/>
      <c r="AJ1117" s="1203"/>
      <c r="AK1117" s="1203"/>
      <c r="AL1117" s="1203"/>
      <c r="AM1117" s="1203"/>
      <c r="AN1117" s="1204"/>
      <c r="AO1117" s="1225"/>
      <c r="AP1117" s="1226"/>
      <c r="AQ1117" s="1226"/>
      <c r="AR1117" s="1226"/>
      <c r="AS1117" s="1226"/>
      <c r="AT1117" s="1226"/>
      <c r="AU1117" s="1226"/>
      <c r="AV1117" s="1226"/>
      <c r="AW1117" s="1226"/>
      <c r="AX1117" s="1227"/>
      <c r="AY1117" s="1208"/>
      <c r="AZ1117" s="1209"/>
      <c r="BA1117" s="1209"/>
      <c r="BB1117" s="1209"/>
      <c r="BC1117" s="1210"/>
      <c r="BD1117" s="87"/>
    </row>
    <row r="1118" spans="1:64" customHeight="1" ht="12.75">
      <c r="A1118" s="238"/>
      <c r="B1118" s="238"/>
      <c r="C1118" s="243"/>
      <c r="D1118" s="243"/>
      <c r="E1118" s="243"/>
      <c r="F1118" s="243"/>
      <c r="G1118" s="243"/>
      <c r="H1118" s="1147" t="str">
        <f>LOOKUP(H1116,$C$2:$C$583,$K$2:$K$583)</f>
        <v>0</v>
      </c>
      <c r="I1118" s="1148"/>
      <c r="J1118" s="1148"/>
      <c r="K1118" s="1148"/>
      <c r="L1118" s="1148"/>
      <c r="M1118" s="1148"/>
      <c r="N1118" s="1148"/>
      <c r="O1118" s="1148"/>
      <c r="P1118" s="1148"/>
      <c r="Q1118" s="1148"/>
      <c r="R1118" s="1148"/>
      <c r="S1118" s="1148"/>
      <c r="T1118" s="1148"/>
      <c r="U1118" s="1148"/>
      <c r="V1118" s="1148"/>
      <c r="W1118" s="1148"/>
      <c r="X1118" s="1148"/>
      <c r="Y1118" s="1148"/>
      <c r="Z1118" s="1148"/>
      <c r="AA1118" s="1148"/>
      <c r="AB1118" s="1148"/>
      <c r="AC1118" s="1148"/>
      <c r="AD1118" s="1148"/>
      <c r="AE1118" s="1148"/>
      <c r="AF1118" s="1148"/>
      <c r="AG1118" s="1149"/>
      <c r="AH1118" s="1190"/>
      <c r="AI1118" s="1191"/>
      <c r="AJ1118" s="1191"/>
      <c r="AK1118" s="1191"/>
      <c r="AL1118" s="1191"/>
      <c r="AM1118" s="1191"/>
      <c r="AN1118" s="1191"/>
      <c r="AO1118" s="1191"/>
      <c r="AP1118" s="1191"/>
      <c r="AQ1118" s="1191"/>
      <c r="AR1118" s="1191"/>
      <c r="AS1118" s="1191"/>
      <c r="AT1118" s="1191"/>
      <c r="AU1118" s="1191"/>
      <c r="AV1118" s="1191"/>
      <c r="AW1118" s="1191"/>
      <c r="AX1118" s="1191"/>
      <c r="AY1118" s="1191"/>
      <c r="AZ1118" s="1191"/>
      <c r="BA1118" s="1191"/>
      <c r="BB1118" s="1191"/>
      <c r="BC1118" s="1192"/>
      <c r="BD1118" s="87"/>
    </row>
    <row r="1119" spans="1:64" customHeight="1" ht="12.75">
      <c r="A1119" s="238"/>
      <c r="B1119" s="238"/>
      <c r="C1119" s="243"/>
      <c r="D1119" s="243"/>
      <c r="E1119" s="243"/>
      <c r="F1119" s="243"/>
      <c r="G1119" s="243"/>
      <c r="H1119" s="1150"/>
      <c r="I1119" s="1151"/>
      <c r="J1119" s="1151"/>
      <c r="K1119" s="1151"/>
      <c r="L1119" s="1151"/>
      <c r="M1119" s="1151"/>
      <c r="N1119" s="1151"/>
      <c r="O1119" s="1151"/>
      <c r="P1119" s="1151"/>
      <c r="Q1119" s="1151"/>
      <c r="R1119" s="1151"/>
      <c r="S1119" s="1151"/>
      <c r="T1119" s="1151"/>
      <c r="U1119" s="1151"/>
      <c r="V1119" s="1151"/>
      <c r="W1119" s="1151"/>
      <c r="X1119" s="1151"/>
      <c r="Y1119" s="1151"/>
      <c r="Z1119" s="1151"/>
      <c r="AA1119" s="1151"/>
      <c r="AB1119" s="1151"/>
      <c r="AC1119" s="1151"/>
      <c r="AD1119" s="1151"/>
      <c r="AE1119" s="1151"/>
      <c r="AF1119" s="1151"/>
      <c r="AG1119" s="1152"/>
      <c r="AH1119" s="1193"/>
      <c r="AI1119" s="1194"/>
      <c r="AJ1119" s="1194"/>
      <c r="AK1119" s="1194"/>
      <c r="AL1119" s="1194"/>
      <c r="AM1119" s="1194"/>
      <c r="AN1119" s="1194"/>
      <c r="AO1119" s="1194"/>
      <c r="AP1119" s="1194"/>
      <c r="AQ1119" s="1194"/>
      <c r="AR1119" s="1194"/>
      <c r="AS1119" s="1194"/>
      <c r="AT1119" s="1194"/>
      <c r="AU1119" s="1194"/>
      <c r="AV1119" s="1194"/>
      <c r="AW1119" s="1194"/>
      <c r="AX1119" s="1194"/>
      <c r="AY1119" s="1194"/>
      <c r="AZ1119" s="1194"/>
      <c r="BA1119" s="1194"/>
      <c r="BB1119" s="1194"/>
      <c r="BC1119" s="1195"/>
      <c r="BD1119" s="87"/>
    </row>
    <row r="1120" spans="1:64" customHeight="1" ht="12.75">
      <c r="A1120" s="238"/>
      <c r="B1120" s="238"/>
      <c r="C1120" s="243"/>
      <c r="D1120" s="243"/>
      <c r="E1120" s="243"/>
      <c r="F1120" s="243"/>
      <c r="G1120" s="243"/>
      <c r="H1120" s="1150"/>
      <c r="I1120" s="1151"/>
      <c r="J1120" s="1151"/>
      <c r="K1120" s="1151"/>
      <c r="L1120" s="1151"/>
      <c r="M1120" s="1151"/>
      <c r="N1120" s="1151"/>
      <c r="O1120" s="1151"/>
      <c r="P1120" s="1151"/>
      <c r="Q1120" s="1151"/>
      <c r="R1120" s="1151"/>
      <c r="S1120" s="1151"/>
      <c r="T1120" s="1151"/>
      <c r="U1120" s="1151"/>
      <c r="V1120" s="1151"/>
      <c r="W1120" s="1151"/>
      <c r="X1120" s="1151"/>
      <c r="Y1120" s="1151"/>
      <c r="Z1120" s="1151"/>
      <c r="AA1120" s="1151"/>
      <c r="AB1120" s="1151"/>
      <c r="AC1120" s="1151"/>
      <c r="AD1120" s="1151"/>
      <c r="AE1120" s="1151"/>
      <c r="AF1120" s="1151"/>
      <c r="AG1120" s="1152"/>
      <c r="AH1120" s="1193"/>
      <c r="AI1120" s="1194"/>
      <c r="AJ1120" s="1194"/>
      <c r="AK1120" s="1194"/>
      <c r="AL1120" s="1194"/>
      <c r="AM1120" s="1194"/>
      <c r="AN1120" s="1194"/>
      <c r="AO1120" s="1194"/>
      <c r="AP1120" s="1194"/>
      <c r="AQ1120" s="1194"/>
      <c r="AR1120" s="1194"/>
      <c r="AS1120" s="1194"/>
      <c r="AT1120" s="1194"/>
      <c r="AU1120" s="1194"/>
      <c r="AV1120" s="1194"/>
      <c r="AW1120" s="1194"/>
      <c r="AX1120" s="1194"/>
      <c r="AY1120" s="1194"/>
      <c r="AZ1120" s="1194"/>
      <c r="BA1120" s="1194"/>
      <c r="BB1120" s="1194"/>
      <c r="BC1120" s="1195"/>
      <c r="BD1120" s="87"/>
    </row>
    <row r="1121" spans="1:64" customHeight="1" ht="12.75">
      <c r="A1121" s="238"/>
      <c r="B1121" s="238"/>
      <c r="C1121" s="243"/>
      <c r="D1121" s="243"/>
      <c r="E1121" s="243"/>
      <c r="F1121" s="243"/>
      <c r="G1121" s="243"/>
      <c r="H1121" s="1150"/>
      <c r="I1121" s="1151"/>
      <c r="J1121" s="1151"/>
      <c r="K1121" s="1151"/>
      <c r="L1121" s="1151"/>
      <c r="M1121" s="1151"/>
      <c r="N1121" s="1151"/>
      <c r="O1121" s="1151"/>
      <c r="P1121" s="1151"/>
      <c r="Q1121" s="1151"/>
      <c r="R1121" s="1151"/>
      <c r="S1121" s="1151"/>
      <c r="T1121" s="1151"/>
      <c r="U1121" s="1151"/>
      <c r="V1121" s="1151"/>
      <c r="W1121" s="1151"/>
      <c r="X1121" s="1151"/>
      <c r="Y1121" s="1151"/>
      <c r="Z1121" s="1151"/>
      <c r="AA1121" s="1151"/>
      <c r="AB1121" s="1151"/>
      <c r="AC1121" s="1151"/>
      <c r="AD1121" s="1151"/>
      <c r="AE1121" s="1151"/>
      <c r="AF1121" s="1151"/>
      <c r="AG1121" s="1152"/>
      <c r="AH1121" s="1193"/>
      <c r="AI1121" s="1194"/>
      <c r="AJ1121" s="1194"/>
      <c r="AK1121" s="1194"/>
      <c r="AL1121" s="1194"/>
      <c r="AM1121" s="1194"/>
      <c r="AN1121" s="1194"/>
      <c r="AO1121" s="1194"/>
      <c r="AP1121" s="1194"/>
      <c r="AQ1121" s="1194"/>
      <c r="AR1121" s="1194"/>
      <c r="AS1121" s="1194"/>
      <c r="AT1121" s="1194"/>
      <c r="AU1121" s="1194"/>
      <c r="AV1121" s="1194"/>
      <c r="AW1121" s="1194"/>
      <c r="AX1121" s="1194"/>
      <c r="AY1121" s="1194"/>
      <c r="AZ1121" s="1194"/>
      <c r="BA1121" s="1194"/>
      <c r="BB1121" s="1194"/>
      <c r="BC1121" s="1195"/>
      <c r="BD1121" s="87"/>
    </row>
    <row r="1122" spans="1:64" customHeight="1" ht="12.75">
      <c r="A1122" s="238"/>
      <c r="B1122" s="238"/>
      <c r="C1122" s="243"/>
      <c r="D1122" s="243"/>
      <c r="E1122" s="243"/>
      <c r="F1122" s="243"/>
      <c r="G1122" s="243"/>
      <c r="H1122" s="1150"/>
      <c r="I1122" s="1151"/>
      <c r="J1122" s="1151"/>
      <c r="K1122" s="1151"/>
      <c r="L1122" s="1151"/>
      <c r="M1122" s="1151"/>
      <c r="N1122" s="1151"/>
      <c r="O1122" s="1151"/>
      <c r="P1122" s="1151"/>
      <c r="Q1122" s="1151"/>
      <c r="R1122" s="1151"/>
      <c r="S1122" s="1151"/>
      <c r="T1122" s="1151"/>
      <c r="U1122" s="1151"/>
      <c r="V1122" s="1151"/>
      <c r="W1122" s="1151"/>
      <c r="X1122" s="1151"/>
      <c r="Y1122" s="1151"/>
      <c r="Z1122" s="1151"/>
      <c r="AA1122" s="1151"/>
      <c r="AB1122" s="1151"/>
      <c r="AC1122" s="1151"/>
      <c r="AD1122" s="1151"/>
      <c r="AE1122" s="1151"/>
      <c r="AF1122" s="1151"/>
      <c r="AG1122" s="1152"/>
      <c r="AH1122" s="1193"/>
      <c r="AI1122" s="1194"/>
      <c r="AJ1122" s="1194"/>
      <c r="AK1122" s="1194"/>
      <c r="AL1122" s="1194"/>
      <c r="AM1122" s="1194"/>
      <c r="AN1122" s="1194"/>
      <c r="AO1122" s="1194"/>
      <c r="AP1122" s="1194"/>
      <c r="AQ1122" s="1194"/>
      <c r="AR1122" s="1194"/>
      <c r="AS1122" s="1194"/>
      <c r="AT1122" s="1194"/>
      <c r="AU1122" s="1194"/>
      <c r="AV1122" s="1194"/>
      <c r="AW1122" s="1194"/>
      <c r="AX1122" s="1194"/>
      <c r="AY1122" s="1194"/>
      <c r="AZ1122" s="1194"/>
      <c r="BA1122" s="1194"/>
      <c r="BB1122" s="1194"/>
      <c r="BC1122" s="1195"/>
      <c r="BD1122" s="87"/>
    </row>
    <row r="1123" spans="1:64" customHeight="1" ht="13.5">
      <c r="A1123" s="238"/>
      <c r="B1123" s="238"/>
      <c r="C1123" s="243"/>
      <c r="D1123" s="243"/>
      <c r="E1123" s="243"/>
      <c r="F1123" s="243"/>
      <c r="G1123" s="243"/>
      <c r="H1123" s="1153"/>
      <c r="I1123" s="1154"/>
      <c r="J1123" s="1154"/>
      <c r="K1123" s="1154"/>
      <c r="L1123" s="1154"/>
      <c r="M1123" s="1154"/>
      <c r="N1123" s="1154"/>
      <c r="O1123" s="1154"/>
      <c r="P1123" s="1154"/>
      <c r="Q1123" s="1154"/>
      <c r="R1123" s="1154"/>
      <c r="S1123" s="1154"/>
      <c r="T1123" s="1154"/>
      <c r="U1123" s="1154"/>
      <c r="V1123" s="1154"/>
      <c r="W1123" s="1154"/>
      <c r="X1123" s="1154"/>
      <c r="Y1123" s="1154"/>
      <c r="Z1123" s="1154"/>
      <c r="AA1123" s="1154"/>
      <c r="AB1123" s="1154"/>
      <c r="AC1123" s="1154"/>
      <c r="AD1123" s="1154"/>
      <c r="AE1123" s="1154"/>
      <c r="AF1123" s="1154"/>
      <c r="AG1123" s="1155"/>
      <c r="AH1123" s="1196"/>
      <c r="AI1123" s="1197"/>
      <c r="AJ1123" s="1197"/>
      <c r="AK1123" s="1197"/>
      <c r="AL1123" s="1197"/>
      <c r="AM1123" s="1197"/>
      <c r="AN1123" s="1197"/>
      <c r="AO1123" s="1197"/>
      <c r="AP1123" s="1197"/>
      <c r="AQ1123" s="1197"/>
      <c r="AR1123" s="1197"/>
      <c r="AS1123" s="1197"/>
      <c r="AT1123" s="1197"/>
      <c r="AU1123" s="1197"/>
      <c r="AV1123" s="1197"/>
      <c r="AW1123" s="1197"/>
      <c r="AX1123" s="1197"/>
      <c r="AY1123" s="1197"/>
      <c r="AZ1123" s="1197"/>
      <c r="BA1123" s="1197"/>
      <c r="BB1123" s="1197"/>
      <c r="BC1123" s="1198"/>
      <c r="BD1123" s="87"/>
    </row>
    <row r="1124" spans="1:64" customHeight="1" ht="13.5">
      <c r="A1124" s="238">
        <f>IF(B1124&lt;$C$584,B1124,IF(B1124=$C$584,B1124,0))</f>
        <v>0</v>
      </c>
      <c r="B1124" s="238">
        <v>65</v>
      </c>
      <c r="C1124" s="243"/>
      <c r="D1124" s="243"/>
      <c r="E1124" s="243"/>
      <c r="F1124" s="243"/>
      <c r="G1124" s="243"/>
      <c r="H1124" s="1158">
        <f>A1124</f>
        <v>0</v>
      </c>
      <c r="I1124" s="1160"/>
      <c r="J1124" s="1120" t="s">
        <v>2</v>
      </c>
      <c r="K1124" s="1121"/>
      <c r="L1124" s="1121"/>
      <c r="M1124" s="1122"/>
      <c r="N1124" s="1144" t="str">
        <f>LOOKUP(H1124,$C$1:$C$583,$J$1:$J$612)</f>
        <v>0</v>
      </c>
      <c r="O1124" s="1145"/>
      <c r="P1124" s="1145"/>
      <c r="Q1124" s="1145"/>
      <c r="R1124" s="1145"/>
      <c r="S1124" s="1145"/>
      <c r="T1124" s="1145"/>
      <c r="U1124" s="1145"/>
      <c r="V1124" s="1145"/>
      <c r="W1124" s="1145"/>
      <c r="X1124" s="1145"/>
      <c r="Y1124" s="1145"/>
      <c r="Z1124" s="1145"/>
      <c r="AA1124" s="1145"/>
      <c r="AB1124" s="1145"/>
      <c r="AC1124" s="1145"/>
      <c r="AD1124" s="1145"/>
      <c r="AE1124" s="1145"/>
      <c r="AF1124" s="1145"/>
      <c r="AG1124" s="1146"/>
      <c r="AH1124" s="1199" t="s">
        <v>86</v>
      </c>
      <c r="AI1124" s="1200"/>
      <c r="AJ1124" s="1200"/>
      <c r="AK1124" s="1200"/>
      <c r="AL1124" s="1200"/>
      <c r="AM1124" s="1200"/>
      <c r="AN1124" s="1201"/>
      <c r="AO1124" s="1222" t="s">
        <v>21</v>
      </c>
      <c r="AP1124" s="1223"/>
      <c r="AQ1124" s="1223"/>
      <c r="AR1124" s="1223"/>
      <c r="AS1124" s="1223"/>
      <c r="AT1124" s="1223"/>
      <c r="AU1124" s="1223"/>
      <c r="AV1124" s="1223"/>
      <c r="AW1124" s="1223"/>
      <c r="AX1124" s="1224"/>
      <c r="AY1124" s="1205" t="s">
        <v>88</v>
      </c>
      <c r="AZ1124" s="1206"/>
      <c r="BA1124" s="1206"/>
      <c r="BB1124" s="1206"/>
      <c r="BC1124" s="1207"/>
      <c r="BD1124" s="87"/>
    </row>
    <row r="1125" spans="1:64" customHeight="1" ht="13.5">
      <c r="A1125" s="238"/>
      <c r="B1125" s="238"/>
      <c r="C1125" s="243"/>
      <c r="D1125" s="243"/>
      <c r="E1125" s="243"/>
      <c r="F1125" s="243"/>
      <c r="G1125" s="243"/>
      <c r="H1125" s="1158" t="s">
        <v>3</v>
      </c>
      <c r="I1125" s="1159"/>
      <c r="J1125" s="1159"/>
      <c r="K1125" s="1160"/>
      <c r="L1125" s="1120" t="str">
        <f>LOOKUP(H1124,$C$2:$C$583,$I$2:$I$583)</f>
        <v>0</v>
      </c>
      <c r="M1125" s="1121"/>
      <c r="N1125" s="1121"/>
      <c r="O1125" s="1121"/>
      <c r="P1125" s="1121"/>
      <c r="Q1125" s="1121"/>
      <c r="R1125" s="1121"/>
      <c r="S1125" s="1121"/>
      <c r="T1125" s="1121"/>
      <c r="U1125" s="1122"/>
      <c r="V1125" s="1158" t="s">
        <v>89</v>
      </c>
      <c r="W1125" s="1159"/>
      <c r="X1125" s="1159"/>
      <c r="Y1125" s="1160"/>
      <c r="Z1125" s="1120" t="str">
        <f>LOOKUP(H1124,$C$2:$C$583,$F$2:$F$583)</f>
        <v>0</v>
      </c>
      <c r="AA1125" s="1122"/>
      <c r="AB1125" s="1158" t="s">
        <v>90</v>
      </c>
      <c r="AC1125" s="1159"/>
      <c r="AD1125" s="1159"/>
      <c r="AE1125" s="1160"/>
      <c r="AF1125" s="1120" t="str">
        <f>LOOKUP(H1124,$C$2:$C$583,$G$2:$G$583)</f>
        <v>0</v>
      </c>
      <c r="AG1125" s="1122"/>
      <c r="AH1125" s="1202"/>
      <c r="AI1125" s="1203"/>
      <c r="AJ1125" s="1203"/>
      <c r="AK1125" s="1203"/>
      <c r="AL1125" s="1203"/>
      <c r="AM1125" s="1203"/>
      <c r="AN1125" s="1204"/>
      <c r="AO1125" s="1225"/>
      <c r="AP1125" s="1226"/>
      <c r="AQ1125" s="1226"/>
      <c r="AR1125" s="1226"/>
      <c r="AS1125" s="1226"/>
      <c r="AT1125" s="1226"/>
      <c r="AU1125" s="1226"/>
      <c r="AV1125" s="1226"/>
      <c r="AW1125" s="1226"/>
      <c r="AX1125" s="1227"/>
      <c r="AY1125" s="1208"/>
      <c r="AZ1125" s="1209"/>
      <c r="BA1125" s="1209"/>
      <c r="BB1125" s="1209"/>
      <c r="BC1125" s="1210"/>
      <c r="BD1125" s="87"/>
    </row>
    <row r="1126" spans="1:64" customHeight="1" ht="12.75">
      <c r="A1126" s="238"/>
      <c r="B1126" s="238"/>
      <c r="C1126" s="243"/>
      <c r="D1126" s="243"/>
      <c r="E1126" s="243"/>
      <c r="F1126" s="243"/>
      <c r="G1126" s="243"/>
      <c r="H1126" s="1147" t="str">
        <f>LOOKUP(H1124,$C$2:$C$583,$K$2:$K$583)</f>
        <v>0</v>
      </c>
      <c r="I1126" s="1148"/>
      <c r="J1126" s="1148"/>
      <c r="K1126" s="1148"/>
      <c r="L1126" s="1148"/>
      <c r="M1126" s="1148"/>
      <c r="N1126" s="1148"/>
      <c r="O1126" s="1148"/>
      <c r="P1126" s="1148"/>
      <c r="Q1126" s="1148"/>
      <c r="R1126" s="1148"/>
      <c r="S1126" s="1148"/>
      <c r="T1126" s="1148"/>
      <c r="U1126" s="1148"/>
      <c r="V1126" s="1148"/>
      <c r="W1126" s="1148"/>
      <c r="X1126" s="1148"/>
      <c r="Y1126" s="1148"/>
      <c r="Z1126" s="1148"/>
      <c r="AA1126" s="1148"/>
      <c r="AB1126" s="1148"/>
      <c r="AC1126" s="1148"/>
      <c r="AD1126" s="1148"/>
      <c r="AE1126" s="1148"/>
      <c r="AF1126" s="1148"/>
      <c r="AG1126" s="1149"/>
      <c r="AH1126" s="1190"/>
      <c r="AI1126" s="1191"/>
      <c r="AJ1126" s="1191"/>
      <c r="AK1126" s="1191"/>
      <c r="AL1126" s="1191"/>
      <c r="AM1126" s="1191"/>
      <c r="AN1126" s="1191"/>
      <c r="AO1126" s="1191"/>
      <c r="AP1126" s="1191"/>
      <c r="AQ1126" s="1191"/>
      <c r="AR1126" s="1191"/>
      <c r="AS1126" s="1191"/>
      <c r="AT1126" s="1191"/>
      <c r="AU1126" s="1191"/>
      <c r="AV1126" s="1191"/>
      <c r="AW1126" s="1191"/>
      <c r="AX1126" s="1191"/>
      <c r="AY1126" s="1191"/>
      <c r="AZ1126" s="1191"/>
      <c r="BA1126" s="1191"/>
      <c r="BB1126" s="1191"/>
      <c r="BC1126" s="1192"/>
      <c r="BD1126" s="87"/>
    </row>
    <row r="1127" spans="1:64" customHeight="1" ht="12.75">
      <c r="A1127" s="238"/>
      <c r="B1127" s="238"/>
      <c r="C1127" s="243"/>
      <c r="D1127" s="243"/>
      <c r="E1127" s="243"/>
      <c r="F1127" s="243"/>
      <c r="G1127" s="243"/>
      <c r="H1127" s="1150"/>
      <c r="I1127" s="1151"/>
      <c r="J1127" s="1151"/>
      <c r="K1127" s="1151"/>
      <c r="L1127" s="1151"/>
      <c r="M1127" s="1151"/>
      <c r="N1127" s="1151"/>
      <c r="O1127" s="1151"/>
      <c r="P1127" s="1151"/>
      <c r="Q1127" s="1151"/>
      <c r="R1127" s="1151"/>
      <c r="S1127" s="1151"/>
      <c r="T1127" s="1151"/>
      <c r="U1127" s="1151"/>
      <c r="V1127" s="1151"/>
      <c r="W1127" s="1151"/>
      <c r="X1127" s="1151"/>
      <c r="Y1127" s="1151"/>
      <c r="Z1127" s="1151"/>
      <c r="AA1127" s="1151"/>
      <c r="AB1127" s="1151"/>
      <c r="AC1127" s="1151"/>
      <c r="AD1127" s="1151"/>
      <c r="AE1127" s="1151"/>
      <c r="AF1127" s="1151"/>
      <c r="AG1127" s="1152"/>
      <c r="AH1127" s="1193"/>
      <c r="AI1127" s="1194"/>
      <c r="AJ1127" s="1194"/>
      <c r="AK1127" s="1194"/>
      <c r="AL1127" s="1194"/>
      <c r="AM1127" s="1194"/>
      <c r="AN1127" s="1194"/>
      <c r="AO1127" s="1194"/>
      <c r="AP1127" s="1194"/>
      <c r="AQ1127" s="1194"/>
      <c r="AR1127" s="1194"/>
      <c r="AS1127" s="1194"/>
      <c r="AT1127" s="1194"/>
      <c r="AU1127" s="1194"/>
      <c r="AV1127" s="1194"/>
      <c r="AW1127" s="1194"/>
      <c r="AX1127" s="1194"/>
      <c r="AY1127" s="1194"/>
      <c r="AZ1127" s="1194"/>
      <c r="BA1127" s="1194"/>
      <c r="BB1127" s="1194"/>
      <c r="BC1127" s="1195"/>
      <c r="BD1127" s="87"/>
    </row>
    <row r="1128" spans="1:64" customHeight="1" ht="12.75">
      <c r="A1128" s="238"/>
      <c r="B1128" s="238"/>
      <c r="C1128" s="243"/>
      <c r="D1128" s="243"/>
      <c r="E1128" s="243"/>
      <c r="F1128" s="243"/>
      <c r="G1128" s="243"/>
      <c r="H1128" s="1150"/>
      <c r="I1128" s="1151"/>
      <c r="J1128" s="1151"/>
      <c r="K1128" s="1151"/>
      <c r="L1128" s="1151"/>
      <c r="M1128" s="1151"/>
      <c r="N1128" s="1151"/>
      <c r="O1128" s="1151"/>
      <c r="P1128" s="1151"/>
      <c r="Q1128" s="1151"/>
      <c r="R1128" s="1151"/>
      <c r="S1128" s="1151"/>
      <c r="T1128" s="1151"/>
      <c r="U1128" s="1151"/>
      <c r="V1128" s="1151"/>
      <c r="W1128" s="1151"/>
      <c r="X1128" s="1151"/>
      <c r="Y1128" s="1151"/>
      <c r="Z1128" s="1151"/>
      <c r="AA1128" s="1151"/>
      <c r="AB1128" s="1151"/>
      <c r="AC1128" s="1151"/>
      <c r="AD1128" s="1151"/>
      <c r="AE1128" s="1151"/>
      <c r="AF1128" s="1151"/>
      <c r="AG1128" s="1152"/>
      <c r="AH1128" s="1193"/>
      <c r="AI1128" s="1194"/>
      <c r="AJ1128" s="1194"/>
      <c r="AK1128" s="1194"/>
      <c r="AL1128" s="1194"/>
      <c r="AM1128" s="1194"/>
      <c r="AN1128" s="1194"/>
      <c r="AO1128" s="1194"/>
      <c r="AP1128" s="1194"/>
      <c r="AQ1128" s="1194"/>
      <c r="AR1128" s="1194"/>
      <c r="AS1128" s="1194"/>
      <c r="AT1128" s="1194"/>
      <c r="AU1128" s="1194"/>
      <c r="AV1128" s="1194"/>
      <c r="AW1128" s="1194"/>
      <c r="AX1128" s="1194"/>
      <c r="AY1128" s="1194"/>
      <c r="AZ1128" s="1194"/>
      <c r="BA1128" s="1194"/>
      <c r="BB1128" s="1194"/>
      <c r="BC1128" s="1195"/>
      <c r="BD1128" s="87"/>
    </row>
    <row r="1129" spans="1:64" customHeight="1" ht="12.75">
      <c r="A1129" s="238"/>
      <c r="B1129" s="238"/>
      <c r="C1129" s="243"/>
      <c r="D1129" s="243"/>
      <c r="E1129" s="243"/>
      <c r="F1129" s="243"/>
      <c r="G1129" s="243"/>
      <c r="H1129" s="1150"/>
      <c r="I1129" s="1151"/>
      <c r="J1129" s="1151"/>
      <c r="K1129" s="1151"/>
      <c r="L1129" s="1151"/>
      <c r="M1129" s="1151"/>
      <c r="N1129" s="1151"/>
      <c r="O1129" s="1151"/>
      <c r="P1129" s="1151"/>
      <c r="Q1129" s="1151"/>
      <c r="R1129" s="1151"/>
      <c r="S1129" s="1151"/>
      <c r="T1129" s="1151"/>
      <c r="U1129" s="1151"/>
      <c r="V1129" s="1151"/>
      <c r="W1129" s="1151"/>
      <c r="X1129" s="1151"/>
      <c r="Y1129" s="1151"/>
      <c r="Z1129" s="1151"/>
      <c r="AA1129" s="1151"/>
      <c r="AB1129" s="1151"/>
      <c r="AC1129" s="1151"/>
      <c r="AD1129" s="1151"/>
      <c r="AE1129" s="1151"/>
      <c r="AF1129" s="1151"/>
      <c r="AG1129" s="1152"/>
      <c r="AH1129" s="1193"/>
      <c r="AI1129" s="1194"/>
      <c r="AJ1129" s="1194"/>
      <c r="AK1129" s="1194"/>
      <c r="AL1129" s="1194"/>
      <c r="AM1129" s="1194"/>
      <c r="AN1129" s="1194"/>
      <c r="AO1129" s="1194"/>
      <c r="AP1129" s="1194"/>
      <c r="AQ1129" s="1194"/>
      <c r="AR1129" s="1194"/>
      <c r="AS1129" s="1194"/>
      <c r="AT1129" s="1194"/>
      <c r="AU1129" s="1194"/>
      <c r="AV1129" s="1194"/>
      <c r="AW1129" s="1194"/>
      <c r="AX1129" s="1194"/>
      <c r="AY1129" s="1194"/>
      <c r="AZ1129" s="1194"/>
      <c r="BA1129" s="1194"/>
      <c r="BB1129" s="1194"/>
      <c r="BC1129" s="1195"/>
      <c r="BD1129" s="87"/>
    </row>
    <row r="1130" spans="1:64" customHeight="1" ht="12.75">
      <c r="A1130" s="238"/>
      <c r="B1130" s="238"/>
      <c r="C1130" s="243"/>
      <c r="D1130" s="243"/>
      <c r="E1130" s="243"/>
      <c r="F1130" s="243"/>
      <c r="G1130" s="243"/>
      <c r="H1130" s="1150"/>
      <c r="I1130" s="1151"/>
      <c r="J1130" s="1151"/>
      <c r="K1130" s="1151"/>
      <c r="L1130" s="1151"/>
      <c r="M1130" s="1151"/>
      <c r="N1130" s="1151"/>
      <c r="O1130" s="1151"/>
      <c r="P1130" s="1151"/>
      <c r="Q1130" s="1151"/>
      <c r="R1130" s="1151"/>
      <c r="S1130" s="1151"/>
      <c r="T1130" s="1151"/>
      <c r="U1130" s="1151"/>
      <c r="V1130" s="1151"/>
      <c r="W1130" s="1151"/>
      <c r="X1130" s="1151"/>
      <c r="Y1130" s="1151"/>
      <c r="Z1130" s="1151"/>
      <c r="AA1130" s="1151"/>
      <c r="AB1130" s="1151"/>
      <c r="AC1130" s="1151"/>
      <c r="AD1130" s="1151"/>
      <c r="AE1130" s="1151"/>
      <c r="AF1130" s="1151"/>
      <c r="AG1130" s="1152"/>
      <c r="AH1130" s="1193"/>
      <c r="AI1130" s="1194"/>
      <c r="AJ1130" s="1194"/>
      <c r="AK1130" s="1194"/>
      <c r="AL1130" s="1194"/>
      <c r="AM1130" s="1194"/>
      <c r="AN1130" s="1194"/>
      <c r="AO1130" s="1194"/>
      <c r="AP1130" s="1194"/>
      <c r="AQ1130" s="1194"/>
      <c r="AR1130" s="1194"/>
      <c r="AS1130" s="1194"/>
      <c r="AT1130" s="1194"/>
      <c r="AU1130" s="1194"/>
      <c r="AV1130" s="1194"/>
      <c r="AW1130" s="1194"/>
      <c r="AX1130" s="1194"/>
      <c r="AY1130" s="1194"/>
      <c r="AZ1130" s="1194"/>
      <c r="BA1130" s="1194"/>
      <c r="BB1130" s="1194"/>
      <c r="BC1130" s="1195"/>
      <c r="BD1130" s="87"/>
    </row>
    <row r="1131" spans="1:64" customHeight="1" ht="13.5">
      <c r="A1131" s="238"/>
      <c r="B1131" s="238"/>
      <c r="C1131" s="243"/>
      <c r="D1131" s="243"/>
      <c r="E1131" s="243"/>
      <c r="F1131" s="243"/>
      <c r="G1131" s="243"/>
      <c r="H1131" s="1153"/>
      <c r="I1131" s="1154"/>
      <c r="J1131" s="1154"/>
      <c r="K1131" s="1154"/>
      <c r="L1131" s="1154"/>
      <c r="M1131" s="1154"/>
      <c r="N1131" s="1154"/>
      <c r="O1131" s="1154"/>
      <c r="P1131" s="1154"/>
      <c r="Q1131" s="1154"/>
      <c r="R1131" s="1154"/>
      <c r="S1131" s="1154"/>
      <c r="T1131" s="1154"/>
      <c r="U1131" s="1154"/>
      <c r="V1131" s="1154"/>
      <c r="W1131" s="1154"/>
      <c r="X1131" s="1154"/>
      <c r="Y1131" s="1154"/>
      <c r="Z1131" s="1154"/>
      <c r="AA1131" s="1154"/>
      <c r="AB1131" s="1154"/>
      <c r="AC1131" s="1154"/>
      <c r="AD1131" s="1154"/>
      <c r="AE1131" s="1154"/>
      <c r="AF1131" s="1154"/>
      <c r="AG1131" s="1155"/>
      <c r="AH1131" s="1196"/>
      <c r="AI1131" s="1197"/>
      <c r="AJ1131" s="1197"/>
      <c r="AK1131" s="1197"/>
      <c r="AL1131" s="1197"/>
      <c r="AM1131" s="1197"/>
      <c r="AN1131" s="1197"/>
      <c r="AO1131" s="1197"/>
      <c r="AP1131" s="1197"/>
      <c r="AQ1131" s="1197"/>
      <c r="AR1131" s="1197"/>
      <c r="AS1131" s="1197"/>
      <c r="AT1131" s="1197"/>
      <c r="AU1131" s="1197"/>
      <c r="AV1131" s="1197"/>
      <c r="AW1131" s="1197"/>
      <c r="AX1131" s="1197"/>
      <c r="AY1131" s="1197"/>
      <c r="AZ1131" s="1197"/>
      <c r="BA1131" s="1197"/>
      <c r="BB1131" s="1197"/>
      <c r="BC1131" s="1198"/>
      <c r="BD1131" s="87"/>
    </row>
    <row r="1132" spans="1:64" customHeight="1" ht="13.5">
      <c r="A1132" s="238">
        <f>IF(B1132&lt;$C$584,B1132,IF(B1132=$C$584,B1132,0))</f>
        <v>0</v>
      </c>
      <c r="B1132" s="238">
        <v>66</v>
      </c>
      <c r="C1132" s="243"/>
      <c r="D1132" s="243"/>
      <c r="E1132" s="243"/>
      <c r="F1132" s="243"/>
      <c r="G1132" s="243"/>
      <c r="H1132" s="1158">
        <f>A1132</f>
        <v>0</v>
      </c>
      <c r="I1132" s="1160"/>
      <c r="J1132" s="1120" t="s">
        <v>2</v>
      </c>
      <c r="K1132" s="1121"/>
      <c r="L1132" s="1121"/>
      <c r="M1132" s="1122"/>
      <c r="N1132" s="1144" t="str">
        <f>LOOKUP(H1132,$C$1:$C$583,$J$1:$J$612)</f>
        <v>0</v>
      </c>
      <c r="O1132" s="1145"/>
      <c r="P1132" s="1145"/>
      <c r="Q1132" s="1145"/>
      <c r="R1132" s="1145"/>
      <c r="S1132" s="1145"/>
      <c r="T1132" s="1145"/>
      <c r="U1132" s="1145"/>
      <c r="V1132" s="1145"/>
      <c r="W1132" s="1145"/>
      <c r="X1132" s="1145"/>
      <c r="Y1132" s="1145"/>
      <c r="Z1132" s="1145"/>
      <c r="AA1132" s="1145"/>
      <c r="AB1132" s="1145"/>
      <c r="AC1132" s="1145"/>
      <c r="AD1132" s="1145"/>
      <c r="AE1132" s="1145"/>
      <c r="AF1132" s="1145"/>
      <c r="AG1132" s="1146"/>
      <c r="AH1132" s="1199" t="s">
        <v>86</v>
      </c>
      <c r="AI1132" s="1200"/>
      <c r="AJ1132" s="1200"/>
      <c r="AK1132" s="1200"/>
      <c r="AL1132" s="1200"/>
      <c r="AM1132" s="1200"/>
      <c r="AN1132" s="1201"/>
      <c r="AO1132" s="1222" t="s">
        <v>21</v>
      </c>
      <c r="AP1132" s="1223"/>
      <c r="AQ1132" s="1223"/>
      <c r="AR1132" s="1223"/>
      <c r="AS1132" s="1223"/>
      <c r="AT1132" s="1223"/>
      <c r="AU1132" s="1223"/>
      <c r="AV1132" s="1223"/>
      <c r="AW1132" s="1223"/>
      <c r="AX1132" s="1224"/>
      <c r="AY1132" s="1205" t="s">
        <v>88</v>
      </c>
      <c r="AZ1132" s="1206"/>
      <c r="BA1132" s="1206"/>
      <c r="BB1132" s="1206"/>
      <c r="BC1132" s="1207"/>
      <c r="BD1132" s="87"/>
    </row>
    <row r="1133" spans="1:64" customHeight="1" ht="13.5">
      <c r="A1133" s="238"/>
      <c r="B1133" s="238"/>
      <c r="C1133" s="243"/>
      <c r="D1133" s="243"/>
      <c r="E1133" s="243"/>
      <c r="F1133" s="243"/>
      <c r="G1133" s="243"/>
      <c r="H1133" s="1158" t="s">
        <v>3</v>
      </c>
      <c r="I1133" s="1159"/>
      <c r="J1133" s="1159"/>
      <c r="K1133" s="1160"/>
      <c r="L1133" s="1120" t="str">
        <f>LOOKUP(H1132,$C$2:$C$583,$I$2:$I$583)</f>
        <v>0</v>
      </c>
      <c r="M1133" s="1121"/>
      <c r="N1133" s="1121"/>
      <c r="O1133" s="1121"/>
      <c r="P1133" s="1121"/>
      <c r="Q1133" s="1121"/>
      <c r="R1133" s="1121"/>
      <c r="S1133" s="1121"/>
      <c r="T1133" s="1121"/>
      <c r="U1133" s="1122"/>
      <c r="V1133" s="1158" t="s">
        <v>89</v>
      </c>
      <c r="W1133" s="1159"/>
      <c r="X1133" s="1159"/>
      <c r="Y1133" s="1160"/>
      <c r="Z1133" s="1120" t="str">
        <f>LOOKUP(H1132,$C$2:$C$583,$F$2:$F$583)</f>
        <v>0</v>
      </c>
      <c r="AA1133" s="1122"/>
      <c r="AB1133" s="1158" t="s">
        <v>90</v>
      </c>
      <c r="AC1133" s="1159"/>
      <c r="AD1133" s="1159"/>
      <c r="AE1133" s="1160"/>
      <c r="AF1133" s="1120" t="str">
        <f>LOOKUP(H1132,$C$2:$C$583,$G$2:$G$583)</f>
        <v>0</v>
      </c>
      <c r="AG1133" s="1122"/>
      <c r="AH1133" s="1202"/>
      <c r="AI1133" s="1203"/>
      <c r="AJ1133" s="1203"/>
      <c r="AK1133" s="1203"/>
      <c r="AL1133" s="1203"/>
      <c r="AM1133" s="1203"/>
      <c r="AN1133" s="1204"/>
      <c r="AO1133" s="1225"/>
      <c r="AP1133" s="1226"/>
      <c r="AQ1133" s="1226"/>
      <c r="AR1133" s="1226"/>
      <c r="AS1133" s="1226"/>
      <c r="AT1133" s="1226"/>
      <c r="AU1133" s="1226"/>
      <c r="AV1133" s="1226"/>
      <c r="AW1133" s="1226"/>
      <c r="AX1133" s="1227"/>
      <c r="AY1133" s="1208"/>
      <c r="AZ1133" s="1209"/>
      <c r="BA1133" s="1209"/>
      <c r="BB1133" s="1209"/>
      <c r="BC1133" s="1210"/>
      <c r="BD1133" s="87"/>
    </row>
    <row r="1134" spans="1:64" customHeight="1" ht="12.75">
      <c r="A1134" s="238"/>
      <c r="B1134" s="238"/>
      <c r="C1134" s="243"/>
      <c r="D1134" s="243"/>
      <c r="E1134" s="243"/>
      <c r="F1134" s="243"/>
      <c r="G1134" s="243"/>
      <c r="H1134" s="1147" t="str">
        <f>LOOKUP(H1132,$C$2:$C$583,$K$2:$K$583)</f>
        <v>0</v>
      </c>
      <c r="I1134" s="1148"/>
      <c r="J1134" s="1148"/>
      <c r="K1134" s="1148"/>
      <c r="L1134" s="1148"/>
      <c r="M1134" s="1148"/>
      <c r="N1134" s="1148"/>
      <c r="O1134" s="1148"/>
      <c r="P1134" s="1148"/>
      <c r="Q1134" s="1148"/>
      <c r="R1134" s="1148"/>
      <c r="S1134" s="1148"/>
      <c r="T1134" s="1148"/>
      <c r="U1134" s="1148"/>
      <c r="V1134" s="1148"/>
      <c r="W1134" s="1148"/>
      <c r="X1134" s="1148"/>
      <c r="Y1134" s="1148"/>
      <c r="Z1134" s="1148"/>
      <c r="AA1134" s="1148"/>
      <c r="AB1134" s="1148"/>
      <c r="AC1134" s="1148"/>
      <c r="AD1134" s="1148"/>
      <c r="AE1134" s="1148"/>
      <c r="AF1134" s="1148"/>
      <c r="AG1134" s="1149"/>
      <c r="AH1134" s="1190"/>
      <c r="AI1134" s="1191"/>
      <c r="AJ1134" s="1191"/>
      <c r="AK1134" s="1191"/>
      <c r="AL1134" s="1191"/>
      <c r="AM1134" s="1191"/>
      <c r="AN1134" s="1191"/>
      <c r="AO1134" s="1191"/>
      <c r="AP1134" s="1191"/>
      <c r="AQ1134" s="1191"/>
      <c r="AR1134" s="1191"/>
      <c r="AS1134" s="1191"/>
      <c r="AT1134" s="1191"/>
      <c r="AU1134" s="1191"/>
      <c r="AV1134" s="1191"/>
      <c r="AW1134" s="1191"/>
      <c r="AX1134" s="1191"/>
      <c r="AY1134" s="1191"/>
      <c r="AZ1134" s="1191"/>
      <c r="BA1134" s="1191"/>
      <c r="BB1134" s="1191"/>
      <c r="BC1134" s="1192"/>
      <c r="BD1134" s="87"/>
    </row>
    <row r="1135" spans="1:64" customHeight="1" ht="12.75">
      <c r="A1135" s="238"/>
      <c r="B1135" s="238"/>
      <c r="C1135" s="243"/>
      <c r="D1135" s="243"/>
      <c r="E1135" s="243"/>
      <c r="F1135" s="243"/>
      <c r="G1135" s="243"/>
      <c r="H1135" s="1150"/>
      <c r="I1135" s="1151"/>
      <c r="J1135" s="1151"/>
      <c r="K1135" s="1151"/>
      <c r="L1135" s="1151"/>
      <c r="M1135" s="1151"/>
      <c r="N1135" s="1151"/>
      <c r="O1135" s="1151"/>
      <c r="P1135" s="1151"/>
      <c r="Q1135" s="1151"/>
      <c r="R1135" s="1151"/>
      <c r="S1135" s="1151"/>
      <c r="T1135" s="1151"/>
      <c r="U1135" s="1151"/>
      <c r="V1135" s="1151"/>
      <c r="W1135" s="1151"/>
      <c r="X1135" s="1151"/>
      <c r="Y1135" s="1151"/>
      <c r="Z1135" s="1151"/>
      <c r="AA1135" s="1151"/>
      <c r="AB1135" s="1151"/>
      <c r="AC1135" s="1151"/>
      <c r="AD1135" s="1151"/>
      <c r="AE1135" s="1151"/>
      <c r="AF1135" s="1151"/>
      <c r="AG1135" s="1152"/>
      <c r="AH1135" s="1193"/>
      <c r="AI1135" s="1194"/>
      <c r="AJ1135" s="1194"/>
      <c r="AK1135" s="1194"/>
      <c r="AL1135" s="1194"/>
      <c r="AM1135" s="1194"/>
      <c r="AN1135" s="1194"/>
      <c r="AO1135" s="1194"/>
      <c r="AP1135" s="1194"/>
      <c r="AQ1135" s="1194"/>
      <c r="AR1135" s="1194"/>
      <c r="AS1135" s="1194"/>
      <c r="AT1135" s="1194"/>
      <c r="AU1135" s="1194"/>
      <c r="AV1135" s="1194"/>
      <c r="AW1135" s="1194"/>
      <c r="AX1135" s="1194"/>
      <c r="AY1135" s="1194"/>
      <c r="AZ1135" s="1194"/>
      <c r="BA1135" s="1194"/>
      <c r="BB1135" s="1194"/>
      <c r="BC1135" s="1195"/>
      <c r="BD1135" s="87"/>
    </row>
    <row r="1136" spans="1:64" customHeight="1" ht="12.75">
      <c r="A1136" s="238"/>
      <c r="B1136" s="238"/>
      <c r="C1136" s="243"/>
      <c r="D1136" s="243"/>
      <c r="E1136" s="243"/>
      <c r="F1136" s="243"/>
      <c r="G1136" s="243"/>
      <c r="H1136" s="1150"/>
      <c r="I1136" s="1151"/>
      <c r="J1136" s="1151"/>
      <c r="K1136" s="1151"/>
      <c r="L1136" s="1151"/>
      <c r="M1136" s="1151"/>
      <c r="N1136" s="1151"/>
      <c r="O1136" s="1151"/>
      <c r="P1136" s="1151"/>
      <c r="Q1136" s="1151"/>
      <c r="R1136" s="1151"/>
      <c r="S1136" s="1151"/>
      <c r="T1136" s="1151"/>
      <c r="U1136" s="1151"/>
      <c r="V1136" s="1151"/>
      <c r="W1136" s="1151"/>
      <c r="X1136" s="1151"/>
      <c r="Y1136" s="1151"/>
      <c r="Z1136" s="1151"/>
      <c r="AA1136" s="1151"/>
      <c r="AB1136" s="1151"/>
      <c r="AC1136" s="1151"/>
      <c r="AD1136" s="1151"/>
      <c r="AE1136" s="1151"/>
      <c r="AF1136" s="1151"/>
      <c r="AG1136" s="1152"/>
      <c r="AH1136" s="1193"/>
      <c r="AI1136" s="1194"/>
      <c r="AJ1136" s="1194"/>
      <c r="AK1136" s="1194"/>
      <c r="AL1136" s="1194"/>
      <c r="AM1136" s="1194"/>
      <c r="AN1136" s="1194"/>
      <c r="AO1136" s="1194"/>
      <c r="AP1136" s="1194"/>
      <c r="AQ1136" s="1194"/>
      <c r="AR1136" s="1194"/>
      <c r="AS1136" s="1194"/>
      <c r="AT1136" s="1194"/>
      <c r="AU1136" s="1194"/>
      <c r="AV1136" s="1194"/>
      <c r="AW1136" s="1194"/>
      <c r="AX1136" s="1194"/>
      <c r="AY1136" s="1194"/>
      <c r="AZ1136" s="1194"/>
      <c r="BA1136" s="1194"/>
      <c r="BB1136" s="1194"/>
      <c r="BC1136" s="1195"/>
      <c r="BD1136" s="87"/>
    </row>
    <row r="1137" spans="1:64" customHeight="1" ht="12.75">
      <c r="A1137" s="238"/>
      <c r="B1137" s="238"/>
      <c r="C1137" s="243"/>
      <c r="D1137" s="243"/>
      <c r="E1137" s="243"/>
      <c r="F1137" s="243"/>
      <c r="G1137" s="243"/>
      <c r="H1137" s="1150"/>
      <c r="I1137" s="1151"/>
      <c r="J1137" s="1151"/>
      <c r="K1137" s="1151"/>
      <c r="L1137" s="1151"/>
      <c r="M1137" s="1151"/>
      <c r="N1137" s="1151"/>
      <c r="O1137" s="1151"/>
      <c r="P1137" s="1151"/>
      <c r="Q1137" s="1151"/>
      <c r="R1137" s="1151"/>
      <c r="S1137" s="1151"/>
      <c r="T1137" s="1151"/>
      <c r="U1137" s="1151"/>
      <c r="V1137" s="1151"/>
      <c r="W1137" s="1151"/>
      <c r="X1137" s="1151"/>
      <c r="Y1137" s="1151"/>
      <c r="Z1137" s="1151"/>
      <c r="AA1137" s="1151"/>
      <c r="AB1137" s="1151"/>
      <c r="AC1137" s="1151"/>
      <c r="AD1137" s="1151"/>
      <c r="AE1137" s="1151"/>
      <c r="AF1137" s="1151"/>
      <c r="AG1137" s="1152"/>
      <c r="AH1137" s="1193"/>
      <c r="AI1137" s="1194"/>
      <c r="AJ1137" s="1194"/>
      <c r="AK1137" s="1194"/>
      <c r="AL1137" s="1194"/>
      <c r="AM1137" s="1194"/>
      <c r="AN1137" s="1194"/>
      <c r="AO1137" s="1194"/>
      <c r="AP1137" s="1194"/>
      <c r="AQ1137" s="1194"/>
      <c r="AR1137" s="1194"/>
      <c r="AS1137" s="1194"/>
      <c r="AT1137" s="1194"/>
      <c r="AU1137" s="1194"/>
      <c r="AV1137" s="1194"/>
      <c r="AW1137" s="1194"/>
      <c r="AX1137" s="1194"/>
      <c r="AY1137" s="1194"/>
      <c r="AZ1137" s="1194"/>
      <c r="BA1137" s="1194"/>
      <c r="BB1137" s="1194"/>
      <c r="BC1137" s="1195"/>
      <c r="BD1137" s="87"/>
    </row>
    <row r="1138" spans="1:64" customHeight="1" ht="12.75">
      <c r="A1138" s="238"/>
      <c r="B1138" s="238"/>
      <c r="C1138" s="243"/>
      <c r="D1138" s="243"/>
      <c r="E1138" s="243"/>
      <c r="F1138" s="243"/>
      <c r="G1138" s="243"/>
      <c r="H1138" s="1150"/>
      <c r="I1138" s="1151"/>
      <c r="J1138" s="1151"/>
      <c r="K1138" s="1151"/>
      <c r="L1138" s="1151"/>
      <c r="M1138" s="1151"/>
      <c r="N1138" s="1151"/>
      <c r="O1138" s="1151"/>
      <c r="P1138" s="1151"/>
      <c r="Q1138" s="1151"/>
      <c r="R1138" s="1151"/>
      <c r="S1138" s="1151"/>
      <c r="T1138" s="1151"/>
      <c r="U1138" s="1151"/>
      <c r="V1138" s="1151"/>
      <c r="W1138" s="1151"/>
      <c r="X1138" s="1151"/>
      <c r="Y1138" s="1151"/>
      <c r="Z1138" s="1151"/>
      <c r="AA1138" s="1151"/>
      <c r="AB1138" s="1151"/>
      <c r="AC1138" s="1151"/>
      <c r="AD1138" s="1151"/>
      <c r="AE1138" s="1151"/>
      <c r="AF1138" s="1151"/>
      <c r="AG1138" s="1152"/>
      <c r="AH1138" s="1193"/>
      <c r="AI1138" s="1194"/>
      <c r="AJ1138" s="1194"/>
      <c r="AK1138" s="1194"/>
      <c r="AL1138" s="1194"/>
      <c r="AM1138" s="1194"/>
      <c r="AN1138" s="1194"/>
      <c r="AO1138" s="1194"/>
      <c r="AP1138" s="1194"/>
      <c r="AQ1138" s="1194"/>
      <c r="AR1138" s="1194"/>
      <c r="AS1138" s="1194"/>
      <c r="AT1138" s="1194"/>
      <c r="AU1138" s="1194"/>
      <c r="AV1138" s="1194"/>
      <c r="AW1138" s="1194"/>
      <c r="AX1138" s="1194"/>
      <c r="AY1138" s="1194"/>
      <c r="AZ1138" s="1194"/>
      <c r="BA1138" s="1194"/>
      <c r="BB1138" s="1194"/>
      <c r="BC1138" s="1195"/>
      <c r="BD1138" s="87"/>
    </row>
    <row r="1139" spans="1:64" customHeight="1" ht="13.5">
      <c r="A1139" s="238"/>
      <c r="B1139" s="238"/>
      <c r="C1139" s="243"/>
      <c r="D1139" s="243"/>
      <c r="E1139" s="243"/>
      <c r="F1139" s="243"/>
      <c r="G1139" s="243"/>
      <c r="H1139" s="1153"/>
      <c r="I1139" s="1154"/>
      <c r="J1139" s="1154"/>
      <c r="K1139" s="1154"/>
      <c r="L1139" s="1154"/>
      <c r="M1139" s="1154"/>
      <c r="N1139" s="1154"/>
      <c r="O1139" s="1154"/>
      <c r="P1139" s="1154"/>
      <c r="Q1139" s="1154"/>
      <c r="R1139" s="1154"/>
      <c r="S1139" s="1154"/>
      <c r="T1139" s="1154"/>
      <c r="U1139" s="1154"/>
      <c r="V1139" s="1154"/>
      <c r="W1139" s="1154"/>
      <c r="X1139" s="1154"/>
      <c r="Y1139" s="1154"/>
      <c r="Z1139" s="1154"/>
      <c r="AA1139" s="1154"/>
      <c r="AB1139" s="1154"/>
      <c r="AC1139" s="1154"/>
      <c r="AD1139" s="1154"/>
      <c r="AE1139" s="1154"/>
      <c r="AF1139" s="1154"/>
      <c r="AG1139" s="1155"/>
      <c r="AH1139" s="1196"/>
      <c r="AI1139" s="1197"/>
      <c r="AJ1139" s="1197"/>
      <c r="AK1139" s="1197"/>
      <c r="AL1139" s="1197"/>
      <c r="AM1139" s="1197"/>
      <c r="AN1139" s="1197"/>
      <c r="AO1139" s="1197"/>
      <c r="AP1139" s="1197"/>
      <c r="AQ1139" s="1197"/>
      <c r="AR1139" s="1197"/>
      <c r="AS1139" s="1197"/>
      <c r="AT1139" s="1197"/>
      <c r="AU1139" s="1197"/>
      <c r="AV1139" s="1197"/>
      <c r="AW1139" s="1197"/>
      <c r="AX1139" s="1197"/>
      <c r="AY1139" s="1197"/>
      <c r="AZ1139" s="1197"/>
      <c r="BA1139" s="1197"/>
      <c r="BB1139" s="1197"/>
      <c r="BC1139" s="1198"/>
      <c r="BD1139" s="87"/>
    </row>
    <row r="1140" spans="1:64" customHeight="1" ht="13.5">
      <c r="A1140" s="238">
        <f>IF(B1140&lt;$C$584,B1140,IF(B1140=$C$584,B1140,0))</f>
        <v>0</v>
      </c>
      <c r="B1140" s="238">
        <v>67</v>
      </c>
      <c r="C1140" s="243"/>
      <c r="D1140" s="243"/>
      <c r="E1140" s="243"/>
      <c r="F1140" s="243"/>
      <c r="G1140" s="243"/>
      <c r="H1140" s="1158">
        <f>A1140</f>
        <v>0</v>
      </c>
      <c r="I1140" s="1160"/>
      <c r="J1140" s="1120" t="s">
        <v>2</v>
      </c>
      <c r="K1140" s="1121"/>
      <c r="L1140" s="1121"/>
      <c r="M1140" s="1122"/>
      <c r="N1140" s="1144" t="str">
        <f>LOOKUP(H1140,$C$1:$C$583,$J$1:$J$612)</f>
        <v>0</v>
      </c>
      <c r="O1140" s="1145"/>
      <c r="P1140" s="1145"/>
      <c r="Q1140" s="1145"/>
      <c r="R1140" s="1145"/>
      <c r="S1140" s="1145"/>
      <c r="T1140" s="1145"/>
      <c r="U1140" s="1145"/>
      <c r="V1140" s="1145"/>
      <c r="W1140" s="1145"/>
      <c r="X1140" s="1145"/>
      <c r="Y1140" s="1145"/>
      <c r="Z1140" s="1145"/>
      <c r="AA1140" s="1145"/>
      <c r="AB1140" s="1145"/>
      <c r="AC1140" s="1145"/>
      <c r="AD1140" s="1145"/>
      <c r="AE1140" s="1145"/>
      <c r="AF1140" s="1145"/>
      <c r="AG1140" s="1146"/>
      <c r="AH1140" s="1199" t="s">
        <v>86</v>
      </c>
      <c r="AI1140" s="1200"/>
      <c r="AJ1140" s="1200"/>
      <c r="AK1140" s="1200"/>
      <c r="AL1140" s="1200"/>
      <c r="AM1140" s="1200"/>
      <c r="AN1140" s="1201"/>
      <c r="AO1140" s="1222" t="s">
        <v>21</v>
      </c>
      <c r="AP1140" s="1223"/>
      <c r="AQ1140" s="1223"/>
      <c r="AR1140" s="1223"/>
      <c r="AS1140" s="1223"/>
      <c r="AT1140" s="1223"/>
      <c r="AU1140" s="1223"/>
      <c r="AV1140" s="1223"/>
      <c r="AW1140" s="1223"/>
      <c r="AX1140" s="1224"/>
      <c r="AY1140" s="1205" t="s">
        <v>88</v>
      </c>
      <c r="AZ1140" s="1206"/>
      <c r="BA1140" s="1206"/>
      <c r="BB1140" s="1206"/>
      <c r="BC1140" s="1207"/>
      <c r="BD1140" s="87"/>
    </row>
    <row r="1141" spans="1:64" customHeight="1" ht="13.5">
      <c r="A1141" s="238"/>
      <c r="B1141" s="238"/>
      <c r="C1141" s="243"/>
      <c r="D1141" s="243"/>
      <c r="E1141" s="243"/>
      <c r="F1141" s="243"/>
      <c r="G1141" s="243"/>
      <c r="H1141" s="1158" t="s">
        <v>3</v>
      </c>
      <c r="I1141" s="1159"/>
      <c r="J1141" s="1159"/>
      <c r="K1141" s="1160"/>
      <c r="L1141" s="1120" t="str">
        <f>LOOKUP(H1140,$C$2:$C$583,$I$2:$I$583)</f>
        <v>0</v>
      </c>
      <c r="M1141" s="1121"/>
      <c r="N1141" s="1121"/>
      <c r="O1141" s="1121"/>
      <c r="P1141" s="1121"/>
      <c r="Q1141" s="1121"/>
      <c r="R1141" s="1121"/>
      <c r="S1141" s="1121"/>
      <c r="T1141" s="1121"/>
      <c r="U1141" s="1122"/>
      <c r="V1141" s="1158" t="s">
        <v>89</v>
      </c>
      <c r="W1141" s="1159"/>
      <c r="X1141" s="1159"/>
      <c r="Y1141" s="1160"/>
      <c r="Z1141" s="1120" t="str">
        <f>LOOKUP(H1140,$C$2:$C$583,$F$2:$F$583)</f>
        <v>0</v>
      </c>
      <c r="AA1141" s="1122"/>
      <c r="AB1141" s="1158" t="s">
        <v>90</v>
      </c>
      <c r="AC1141" s="1159"/>
      <c r="AD1141" s="1159"/>
      <c r="AE1141" s="1160"/>
      <c r="AF1141" s="1120" t="str">
        <f>LOOKUP(H1140,$C$2:$C$583,$G$2:$G$583)</f>
        <v>0</v>
      </c>
      <c r="AG1141" s="1122"/>
      <c r="AH1141" s="1202"/>
      <c r="AI1141" s="1203"/>
      <c r="AJ1141" s="1203"/>
      <c r="AK1141" s="1203"/>
      <c r="AL1141" s="1203"/>
      <c r="AM1141" s="1203"/>
      <c r="AN1141" s="1204"/>
      <c r="AO1141" s="1225"/>
      <c r="AP1141" s="1226"/>
      <c r="AQ1141" s="1226"/>
      <c r="AR1141" s="1226"/>
      <c r="AS1141" s="1226"/>
      <c r="AT1141" s="1226"/>
      <c r="AU1141" s="1226"/>
      <c r="AV1141" s="1226"/>
      <c r="AW1141" s="1226"/>
      <c r="AX1141" s="1227"/>
      <c r="AY1141" s="1208"/>
      <c r="AZ1141" s="1209"/>
      <c r="BA1141" s="1209"/>
      <c r="BB1141" s="1209"/>
      <c r="BC1141" s="1210"/>
      <c r="BD1141" s="87"/>
    </row>
    <row r="1142" spans="1:64" customHeight="1" ht="12.75">
      <c r="A1142" s="238"/>
      <c r="B1142" s="238"/>
      <c r="C1142" s="243"/>
      <c r="D1142" s="243"/>
      <c r="E1142" s="243"/>
      <c r="F1142" s="243"/>
      <c r="G1142" s="243"/>
      <c r="H1142" s="1147" t="str">
        <f>LOOKUP(H1140,$C$2:$C$583,$K$2:$K$583)</f>
        <v>0</v>
      </c>
      <c r="I1142" s="1148"/>
      <c r="J1142" s="1148"/>
      <c r="K1142" s="1148"/>
      <c r="L1142" s="1148"/>
      <c r="M1142" s="1148"/>
      <c r="N1142" s="1148"/>
      <c r="O1142" s="1148"/>
      <c r="P1142" s="1148"/>
      <c r="Q1142" s="1148"/>
      <c r="R1142" s="1148"/>
      <c r="S1142" s="1148"/>
      <c r="T1142" s="1148"/>
      <c r="U1142" s="1148"/>
      <c r="V1142" s="1148"/>
      <c r="W1142" s="1148"/>
      <c r="X1142" s="1148"/>
      <c r="Y1142" s="1148"/>
      <c r="Z1142" s="1148"/>
      <c r="AA1142" s="1148"/>
      <c r="AB1142" s="1148"/>
      <c r="AC1142" s="1148"/>
      <c r="AD1142" s="1148"/>
      <c r="AE1142" s="1148"/>
      <c r="AF1142" s="1148"/>
      <c r="AG1142" s="1149"/>
      <c r="AH1142" s="1190"/>
      <c r="AI1142" s="1191"/>
      <c r="AJ1142" s="1191"/>
      <c r="AK1142" s="1191"/>
      <c r="AL1142" s="1191"/>
      <c r="AM1142" s="1191"/>
      <c r="AN1142" s="1191"/>
      <c r="AO1142" s="1191"/>
      <c r="AP1142" s="1191"/>
      <c r="AQ1142" s="1191"/>
      <c r="AR1142" s="1191"/>
      <c r="AS1142" s="1191"/>
      <c r="AT1142" s="1191"/>
      <c r="AU1142" s="1191"/>
      <c r="AV1142" s="1191"/>
      <c r="AW1142" s="1191"/>
      <c r="AX1142" s="1191"/>
      <c r="AY1142" s="1191"/>
      <c r="AZ1142" s="1191"/>
      <c r="BA1142" s="1191"/>
      <c r="BB1142" s="1191"/>
      <c r="BC1142" s="1192"/>
      <c r="BD1142" s="87"/>
    </row>
    <row r="1143" spans="1:64" customHeight="1" ht="12.75">
      <c r="A1143" s="238"/>
      <c r="B1143" s="238"/>
      <c r="C1143" s="243"/>
      <c r="D1143" s="243"/>
      <c r="E1143" s="243"/>
      <c r="F1143" s="243"/>
      <c r="G1143" s="243"/>
      <c r="H1143" s="1150"/>
      <c r="I1143" s="1151"/>
      <c r="J1143" s="1151"/>
      <c r="K1143" s="1151"/>
      <c r="L1143" s="1151"/>
      <c r="M1143" s="1151"/>
      <c r="N1143" s="1151"/>
      <c r="O1143" s="1151"/>
      <c r="P1143" s="1151"/>
      <c r="Q1143" s="1151"/>
      <c r="R1143" s="1151"/>
      <c r="S1143" s="1151"/>
      <c r="T1143" s="1151"/>
      <c r="U1143" s="1151"/>
      <c r="V1143" s="1151"/>
      <c r="W1143" s="1151"/>
      <c r="X1143" s="1151"/>
      <c r="Y1143" s="1151"/>
      <c r="Z1143" s="1151"/>
      <c r="AA1143" s="1151"/>
      <c r="AB1143" s="1151"/>
      <c r="AC1143" s="1151"/>
      <c r="AD1143" s="1151"/>
      <c r="AE1143" s="1151"/>
      <c r="AF1143" s="1151"/>
      <c r="AG1143" s="1152"/>
      <c r="AH1143" s="1193"/>
      <c r="AI1143" s="1194"/>
      <c r="AJ1143" s="1194"/>
      <c r="AK1143" s="1194"/>
      <c r="AL1143" s="1194"/>
      <c r="AM1143" s="1194"/>
      <c r="AN1143" s="1194"/>
      <c r="AO1143" s="1194"/>
      <c r="AP1143" s="1194"/>
      <c r="AQ1143" s="1194"/>
      <c r="AR1143" s="1194"/>
      <c r="AS1143" s="1194"/>
      <c r="AT1143" s="1194"/>
      <c r="AU1143" s="1194"/>
      <c r="AV1143" s="1194"/>
      <c r="AW1143" s="1194"/>
      <c r="AX1143" s="1194"/>
      <c r="AY1143" s="1194"/>
      <c r="AZ1143" s="1194"/>
      <c r="BA1143" s="1194"/>
      <c r="BB1143" s="1194"/>
      <c r="BC1143" s="1195"/>
      <c r="BD1143" s="87"/>
    </row>
    <row r="1144" spans="1:64" customHeight="1" ht="12.75">
      <c r="A1144" s="238"/>
      <c r="B1144" s="238"/>
      <c r="C1144" s="243"/>
      <c r="D1144" s="243"/>
      <c r="E1144" s="243"/>
      <c r="F1144" s="243"/>
      <c r="G1144" s="243"/>
      <c r="H1144" s="1150"/>
      <c r="I1144" s="1151"/>
      <c r="J1144" s="1151"/>
      <c r="K1144" s="1151"/>
      <c r="L1144" s="1151"/>
      <c r="M1144" s="1151"/>
      <c r="N1144" s="1151"/>
      <c r="O1144" s="1151"/>
      <c r="P1144" s="1151"/>
      <c r="Q1144" s="1151"/>
      <c r="R1144" s="1151"/>
      <c r="S1144" s="1151"/>
      <c r="T1144" s="1151"/>
      <c r="U1144" s="1151"/>
      <c r="V1144" s="1151"/>
      <c r="W1144" s="1151"/>
      <c r="X1144" s="1151"/>
      <c r="Y1144" s="1151"/>
      <c r="Z1144" s="1151"/>
      <c r="AA1144" s="1151"/>
      <c r="AB1144" s="1151"/>
      <c r="AC1144" s="1151"/>
      <c r="AD1144" s="1151"/>
      <c r="AE1144" s="1151"/>
      <c r="AF1144" s="1151"/>
      <c r="AG1144" s="1152"/>
      <c r="AH1144" s="1193"/>
      <c r="AI1144" s="1194"/>
      <c r="AJ1144" s="1194"/>
      <c r="AK1144" s="1194"/>
      <c r="AL1144" s="1194"/>
      <c r="AM1144" s="1194"/>
      <c r="AN1144" s="1194"/>
      <c r="AO1144" s="1194"/>
      <c r="AP1144" s="1194"/>
      <c r="AQ1144" s="1194"/>
      <c r="AR1144" s="1194"/>
      <c r="AS1144" s="1194"/>
      <c r="AT1144" s="1194"/>
      <c r="AU1144" s="1194"/>
      <c r="AV1144" s="1194"/>
      <c r="AW1144" s="1194"/>
      <c r="AX1144" s="1194"/>
      <c r="AY1144" s="1194"/>
      <c r="AZ1144" s="1194"/>
      <c r="BA1144" s="1194"/>
      <c r="BB1144" s="1194"/>
      <c r="BC1144" s="1195"/>
      <c r="BD1144" s="87"/>
    </row>
    <row r="1145" spans="1:64" customHeight="1" ht="12.75">
      <c r="A1145" s="238"/>
      <c r="B1145" s="238"/>
      <c r="C1145" s="243"/>
      <c r="D1145" s="243"/>
      <c r="E1145" s="243"/>
      <c r="F1145" s="243"/>
      <c r="G1145" s="243"/>
      <c r="H1145" s="1150"/>
      <c r="I1145" s="1151"/>
      <c r="J1145" s="1151"/>
      <c r="K1145" s="1151"/>
      <c r="L1145" s="1151"/>
      <c r="M1145" s="1151"/>
      <c r="N1145" s="1151"/>
      <c r="O1145" s="1151"/>
      <c r="P1145" s="1151"/>
      <c r="Q1145" s="1151"/>
      <c r="R1145" s="1151"/>
      <c r="S1145" s="1151"/>
      <c r="T1145" s="1151"/>
      <c r="U1145" s="1151"/>
      <c r="V1145" s="1151"/>
      <c r="W1145" s="1151"/>
      <c r="X1145" s="1151"/>
      <c r="Y1145" s="1151"/>
      <c r="Z1145" s="1151"/>
      <c r="AA1145" s="1151"/>
      <c r="AB1145" s="1151"/>
      <c r="AC1145" s="1151"/>
      <c r="AD1145" s="1151"/>
      <c r="AE1145" s="1151"/>
      <c r="AF1145" s="1151"/>
      <c r="AG1145" s="1152"/>
      <c r="AH1145" s="1193"/>
      <c r="AI1145" s="1194"/>
      <c r="AJ1145" s="1194"/>
      <c r="AK1145" s="1194"/>
      <c r="AL1145" s="1194"/>
      <c r="AM1145" s="1194"/>
      <c r="AN1145" s="1194"/>
      <c r="AO1145" s="1194"/>
      <c r="AP1145" s="1194"/>
      <c r="AQ1145" s="1194"/>
      <c r="AR1145" s="1194"/>
      <c r="AS1145" s="1194"/>
      <c r="AT1145" s="1194"/>
      <c r="AU1145" s="1194"/>
      <c r="AV1145" s="1194"/>
      <c r="AW1145" s="1194"/>
      <c r="AX1145" s="1194"/>
      <c r="AY1145" s="1194"/>
      <c r="AZ1145" s="1194"/>
      <c r="BA1145" s="1194"/>
      <c r="BB1145" s="1194"/>
      <c r="BC1145" s="1195"/>
      <c r="BD1145" s="87"/>
    </row>
    <row r="1146" spans="1:64" customHeight="1" ht="12.75">
      <c r="A1146" s="238"/>
      <c r="B1146" s="238"/>
      <c r="C1146" s="243"/>
      <c r="D1146" s="243"/>
      <c r="E1146" s="243"/>
      <c r="F1146" s="243"/>
      <c r="G1146" s="243"/>
      <c r="H1146" s="1150"/>
      <c r="I1146" s="1151"/>
      <c r="J1146" s="1151"/>
      <c r="K1146" s="1151"/>
      <c r="L1146" s="1151"/>
      <c r="M1146" s="1151"/>
      <c r="N1146" s="1151"/>
      <c r="O1146" s="1151"/>
      <c r="P1146" s="1151"/>
      <c r="Q1146" s="1151"/>
      <c r="R1146" s="1151"/>
      <c r="S1146" s="1151"/>
      <c r="T1146" s="1151"/>
      <c r="U1146" s="1151"/>
      <c r="V1146" s="1151"/>
      <c r="W1146" s="1151"/>
      <c r="X1146" s="1151"/>
      <c r="Y1146" s="1151"/>
      <c r="Z1146" s="1151"/>
      <c r="AA1146" s="1151"/>
      <c r="AB1146" s="1151"/>
      <c r="AC1146" s="1151"/>
      <c r="AD1146" s="1151"/>
      <c r="AE1146" s="1151"/>
      <c r="AF1146" s="1151"/>
      <c r="AG1146" s="1152"/>
      <c r="AH1146" s="1193"/>
      <c r="AI1146" s="1194"/>
      <c r="AJ1146" s="1194"/>
      <c r="AK1146" s="1194"/>
      <c r="AL1146" s="1194"/>
      <c r="AM1146" s="1194"/>
      <c r="AN1146" s="1194"/>
      <c r="AO1146" s="1194"/>
      <c r="AP1146" s="1194"/>
      <c r="AQ1146" s="1194"/>
      <c r="AR1146" s="1194"/>
      <c r="AS1146" s="1194"/>
      <c r="AT1146" s="1194"/>
      <c r="AU1146" s="1194"/>
      <c r="AV1146" s="1194"/>
      <c r="AW1146" s="1194"/>
      <c r="AX1146" s="1194"/>
      <c r="AY1146" s="1194"/>
      <c r="AZ1146" s="1194"/>
      <c r="BA1146" s="1194"/>
      <c r="BB1146" s="1194"/>
      <c r="BC1146" s="1195"/>
      <c r="BD1146" s="87"/>
    </row>
    <row r="1147" spans="1:64" customHeight="1" ht="13.5">
      <c r="A1147" s="238"/>
      <c r="B1147" s="238"/>
      <c r="C1147" s="243"/>
      <c r="D1147" s="243"/>
      <c r="E1147" s="243"/>
      <c r="F1147" s="243"/>
      <c r="G1147" s="243"/>
      <c r="H1147" s="1153"/>
      <c r="I1147" s="1154"/>
      <c r="J1147" s="1154"/>
      <c r="K1147" s="1154"/>
      <c r="L1147" s="1154"/>
      <c r="M1147" s="1154"/>
      <c r="N1147" s="1154"/>
      <c r="O1147" s="1154"/>
      <c r="P1147" s="1154"/>
      <c r="Q1147" s="1154"/>
      <c r="R1147" s="1154"/>
      <c r="S1147" s="1154"/>
      <c r="T1147" s="1154"/>
      <c r="U1147" s="1154"/>
      <c r="V1147" s="1154"/>
      <c r="W1147" s="1154"/>
      <c r="X1147" s="1154"/>
      <c r="Y1147" s="1154"/>
      <c r="Z1147" s="1154"/>
      <c r="AA1147" s="1154"/>
      <c r="AB1147" s="1154"/>
      <c r="AC1147" s="1154"/>
      <c r="AD1147" s="1154"/>
      <c r="AE1147" s="1154"/>
      <c r="AF1147" s="1154"/>
      <c r="AG1147" s="1155"/>
      <c r="AH1147" s="1196"/>
      <c r="AI1147" s="1197"/>
      <c r="AJ1147" s="1197"/>
      <c r="AK1147" s="1197"/>
      <c r="AL1147" s="1197"/>
      <c r="AM1147" s="1197"/>
      <c r="AN1147" s="1197"/>
      <c r="AO1147" s="1197"/>
      <c r="AP1147" s="1197"/>
      <c r="AQ1147" s="1197"/>
      <c r="AR1147" s="1197"/>
      <c r="AS1147" s="1197"/>
      <c r="AT1147" s="1197"/>
      <c r="AU1147" s="1197"/>
      <c r="AV1147" s="1197"/>
      <c r="AW1147" s="1197"/>
      <c r="AX1147" s="1197"/>
      <c r="AY1147" s="1197"/>
      <c r="AZ1147" s="1197"/>
      <c r="BA1147" s="1197"/>
      <c r="BB1147" s="1197"/>
      <c r="BC1147" s="1198"/>
      <c r="BD1147" s="87"/>
    </row>
    <row r="1148" spans="1:64" customHeight="1" ht="13.5">
      <c r="A1148" s="238">
        <f>IF(B1148&lt;$C$584,B1148,IF(B1148=$C$584,B1148,0))</f>
        <v>0</v>
      </c>
      <c r="B1148" s="238">
        <v>68</v>
      </c>
      <c r="C1148" s="243"/>
      <c r="D1148" s="243"/>
      <c r="E1148" s="243"/>
      <c r="F1148" s="243"/>
      <c r="G1148" s="243"/>
      <c r="H1148" s="1158">
        <f>A1148</f>
        <v>0</v>
      </c>
      <c r="I1148" s="1160"/>
      <c r="J1148" s="1120" t="s">
        <v>2</v>
      </c>
      <c r="K1148" s="1121"/>
      <c r="L1148" s="1121"/>
      <c r="M1148" s="1122"/>
      <c r="N1148" s="1144" t="str">
        <f>LOOKUP(H1148,$C$1:$C$583,$J$1:$J$612)</f>
        <v>0</v>
      </c>
      <c r="O1148" s="1145"/>
      <c r="P1148" s="1145"/>
      <c r="Q1148" s="1145"/>
      <c r="R1148" s="1145"/>
      <c r="S1148" s="1145"/>
      <c r="T1148" s="1145"/>
      <c r="U1148" s="1145"/>
      <c r="V1148" s="1145"/>
      <c r="W1148" s="1145"/>
      <c r="X1148" s="1145"/>
      <c r="Y1148" s="1145"/>
      <c r="Z1148" s="1145"/>
      <c r="AA1148" s="1145"/>
      <c r="AB1148" s="1145"/>
      <c r="AC1148" s="1145"/>
      <c r="AD1148" s="1145"/>
      <c r="AE1148" s="1145"/>
      <c r="AF1148" s="1145"/>
      <c r="AG1148" s="1146"/>
      <c r="AH1148" s="1199" t="s">
        <v>86</v>
      </c>
      <c r="AI1148" s="1200"/>
      <c r="AJ1148" s="1200"/>
      <c r="AK1148" s="1200"/>
      <c r="AL1148" s="1200"/>
      <c r="AM1148" s="1200"/>
      <c r="AN1148" s="1201"/>
      <c r="AO1148" s="1222" t="s">
        <v>21</v>
      </c>
      <c r="AP1148" s="1223"/>
      <c r="AQ1148" s="1223"/>
      <c r="AR1148" s="1223"/>
      <c r="AS1148" s="1223"/>
      <c r="AT1148" s="1223"/>
      <c r="AU1148" s="1223"/>
      <c r="AV1148" s="1223"/>
      <c r="AW1148" s="1223"/>
      <c r="AX1148" s="1224"/>
      <c r="AY1148" s="1205" t="s">
        <v>88</v>
      </c>
      <c r="AZ1148" s="1206"/>
      <c r="BA1148" s="1206"/>
      <c r="BB1148" s="1206"/>
      <c r="BC1148" s="1207"/>
      <c r="BD1148" s="87"/>
    </row>
    <row r="1149" spans="1:64" customHeight="1" ht="13.5">
      <c r="A1149" s="238"/>
      <c r="B1149" s="238"/>
      <c r="C1149" s="243"/>
      <c r="D1149" s="243"/>
      <c r="E1149" s="243"/>
      <c r="F1149" s="243"/>
      <c r="G1149" s="243"/>
      <c r="H1149" s="1158" t="s">
        <v>3</v>
      </c>
      <c r="I1149" s="1159"/>
      <c r="J1149" s="1159"/>
      <c r="K1149" s="1160"/>
      <c r="L1149" s="1120" t="str">
        <f>LOOKUP(H1148,$C$2:$C$583,$I$2:$I$583)</f>
        <v>0</v>
      </c>
      <c r="M1149" s="1121"/>
      <c r="N1149" s="1121"/>
      <c r="O1149" s="1121"/>
      <c r="P1149" s="1121"/>
      <c r="Q1149" s="1121"/>
      <c r="R1149" s="1121"/>
      <c r="S1149" s="1121"/>
      <c r="T1149" s="1121"/>
      <c r="U1149" s="1122"/>
      <c r="V1149" s="1158" t="s">
        <v>89</v>
      </c>
      <c r="W1149" s="1159"/>
      <c r="X1149" s="1159"/>
      <c r="Y1149" s="1160"/>
      <c r="Z1149" s="1120" t="str">
        <f>LOOKUP(H1148,$C$2:$C$583,$F$2:$F$583)</f>
        <v>0</v>
      </c>
      <c r="AA1149" s="1122"/>
      <c r="AB1149" s="1158" t="s">
        <v>90</v>
      </c>
      <c r="AC1149" s="1159"/>
      <c r="AD1149" s="1159"/>
      <c r="AE1149" s="1160"/>
      <c r="AF1149" s="1120" t="str">
        <f>LOOKUP(H1148,$C$2:$C$583,$G$2:$G$583)</f>
        <v>0</v>
      </c>
      <c r="AG1149" s="1122"/>
      <c r="AH1149" s="1202"/>
      <c r="AI1149" s="1203"/>
      <c r="AJ1149" s="1203"/>
      <c r="AK1149" s="1203"/>
      <c r="AL1149" s="1203"/>
      <c r="AM1149" s="1203"/>
      <c r="AN1149" s="1204"/>
      <c r="AO1149" s="1225"/>
      <c r="AP1149" s="1226"/>
      <c r="AQ1149" s="1226"/>
      <c r="AR1149" s="1226"/>
      <c r="AS1149" s="1226"/>
      <c r="AT1149" s="1226"/>
      <c r="AU1149" s="1226"/>
      <c r="AV1149" s="1226"/>
      <c r="AW1149" s="1226"/>
      <c r="AX1149" s="1227"/>
      <c r="AY1149" s="1208"/>
      <c r="AZ1149" s="1209"/>
      <c r="BA1149" s="1209"/>
      <c r="BB1149" s="1209"/>
      <c r="BC1149" s="1210"/>
      <c r="BD1149" s="87"/>
    </row>
    <row r="1150" spans="1:64" customHeight="1" ht="12.75">
      <c r="A1150" s="238"/>
      <c r="B1150" s="238"/>
      <c r="C1150" s="243"/>
      <c r="D1150" s="243"/>
      <c r="E1150" s="243"/>
      <c r="F1150" s="243"/>
      <c r="G1150" s="243"/>
      <c r="H1150" s="1147" t="str">
        <f>LOOKUP(H1148,$C$2:$C$583,$K$2:$K$583)</f>
        <v>0</v>
      </c>
      <c r="I1150" s="1148"/>
      <c r="J1150" s="1148"/>
      <c r="K1150" s="1148"/>
      <c r="L1150" s="1148"/>
      <c r="M1150" s="1148"/>
      <c r="N1150" s="1148"/>
      <c r="O1150" s="1148"/>
      <c r="P1150" s="1148"/>
      <c r="Q1150" s="1148"/>
      <c r="R1150" s="1148"/>
      <c r="S1150" s="1148"/>
      <c r="T1150" s="1148"/>
      <c r="U1150" s="1148"/>
      <c r="V1150" s="1148"/>
      <c r="W1150" s="1148"/>
      <c r="X1150" s="1148"/>
      <c r="Y1150" s="1148"/>
      <c r="Z1150" s="1148"/>
      <c r="AA1150" s="1148"/>
      <c r="AB1150" s="1148"/>
      <c r="AC1150" s="1148"/>
      <c r="AD1150" s="1148"/>
      <c r="AE1150" s="1148"/>
      <c r="AF1150" s="1148"/>
      <c r="AG1150" s="1149"/>
      <c r="AH1150" s="1190"/>
      <c r="AI1150" s="1191"/>
      <c r="AJ1150" s="1191"/>
      <c r="AK1150" s="1191"/>
      <c r="AL1150" s="1191"/>
      <c r="AM1150" s="1191"/>
      <c r="AN1150" s="1191"/>
      <c r="AO1150" s="1191"/>
      <c r="AP1150" s="1191"/>
      <c r="AQ1150" s="1191"/>
      <c r="AR1150" s="1191"/>
      <c r="AS1150" s="1191"/>
      <c r="AT1150" s="1191"/>
      <c r="AU1150" s="1191"/>
      <c r="AV1150" s="1191"/>
      <c r="AW1150" s="1191"/>
      <c r="AX1150" s="1191"/>
      <c r="AY1150" s="1191"/>
      <c r="AZ1150" s="1191"/>
      <c r="BA1150" s="1191"/>
      <c r="BB1150" s="1191"/>
      <c r="BC1150" s="1192"/>
      <c r="BD1150" s="87"/>
    </row>
    <row r="1151" spans="1:64" customHeight="1" ht="12.75">
      <c r="A1151" s="238"/>
      <c r="B1151" s="238"/>
      <c r="C1151" s="243"/>
      <c r="D1151" s="243"/>
      <c r="E1151" s="243"/>
      <c r="F1151" s="243"/>
      <c r="G1151" s="243"/>
      <c r="H1151" s="1150"/>
      <c r="I1151" s="1151"/>
      <c r="J1151" s="1151"/>
      <c r="K1151" s="1151"/>
      <c r="L1151" s="1151"/>
      <c r="M1151" s="1151"/>
      <c r="N1151" s="1151"/>
      <c r="O1151" s="1151"/>
      <c r="P1151" s="1151"/>
      <c r="Q1151" s="1151"/>
      <c r="R1151" s="1151"/>
      <c r="S1151" s="1151"/>
      <c r="T1151" s="1151"/>
      <c r="U1151" s="1151"/>
      <c r="V1151" s="1151"/>
      <c r="W1151" s="1151"/>
      <c r="X1151" s="1151"/>
      <c r="Y1151" s="1151"/>
      <c r="Z1151" s="1151"/>
      <c r="AA1151" s="1151"/>
      <c r="AB1151" s="1151"/>
      <c r="AC1151" s="1151"/>
      <c r="AD1151" s="1151"/>
      <c r="AE1151" s="1151"/>
      <c r="AF1151" s="1151"/>
      <c r="AG1151" s="1152"/>
      <c r="AH1151" s="1193"/>
      <c r="AI1151" s="1194"/>
      <c r="AJ1151" s="1194"/>
      <c r="AK1151" s="1194"/>
      <c r="AL1151" s="1194"/>
      <c r="AM1151" s="1194"/>
      <c r="AN1151" s="1194"/>
      <c r="AO1151" s="1194"/>
      <c r="AP1151" s="1194"/>
      <c r="AQ1151" s="1194"/>
      <c r="AR1151" s="1194"/>
      <c r="AS1151" s="1194"/>
      <c r="AT1151" s="1194"/>
      <c r="AU1151" s="1194"/>
      <c r="AV1151" s="1194"/>
      <c r="AW1151" s="1194"/>
      <c r="AX1151" s="1194"/>
      <c r="AY1151" s="1194"/>
      <c r="AZ1151" s="1194"/>
      <c r="BA1151" s="1194"/>
      <c r="BB1151" s="1194"/>
      <c r="BC1151" s="1195"/>
      <c r="BD1151" s="87"/>
    </row>
    <row r="1152" spans="1:64" customHeight="1" ht="12.75">
      <c r="A1152" s="238"/>
      <c r="B1152" s="238"/>
      <c r="C1152" s="243"/>
      <c r="D1152" s="243"/>
      <c r="E1152" s="243"/>
      <c r="F1152" s="243"/>
      <c r="G1152" s="243"/>
      <c r="H1152" s="1150"/>
      <c r="I1152" s="1151"/>
      <c r="J1152" s="1151"/>
      <c r="K1152" s="1151"/>
      <c r="L1152" s="1151"/>
      <c r="M1152" s="1151"/>
      <c r="N1152" s="1151"/>
      <c r="O1152" s="1151"/>
      <c r="P1152" s="1151"/>
      <c r="Q1152" s="1151"/>
      <c r="R1152" s="1151"/>
      <c r="S1152" s="1151"/>
      <c r="T1152" s="1151"/>
      <c r="U1152" s="1151"/>
      <c r="V1152" s="1151"/>
      <c r="W1152" s="1151"/>
      <c r="X1152" s="1151"/>
      <c r="Y1152" s="1151"/>
      <c r="Z1152" s="1151"/>
      <c r="AA1152" s="1151"/>
      <c r="AB1152" s="1151"/>
      <c r="AC1152" s="1151"/>
      <c r="AD1152" s="1151"/>
      <c r="AE1152" s="1151"/>
      <c r="AF1152" s="1151"/>
      <c r="AG1152" s="1152"/>
      <c r="AH1152" s="1193"/>
      <c r="AI1152" s="1194"/>
      <c r="AJ1152" s="1194"/>
      <c r="AK1152" s="1194"/>
      <c r="AL1152" s="1194"/>
      <c r="AM1152" s="1194"/>
      <c r="AN1152" s="1194"/>
      <c r="AO1152" s="1194"/>
      <c r="AP1152" s="1194"/>
      <c r="AQ1152" s="1194"/>
      <c r="AR1152" s="1194"/>
      <c r="AS1152" s="1194"/>
      <c r="AT1152" s="1194"/>
      <c r="AU1152" s="1194"/>
      <c r="AV1152" s="1194"/>
      <c r="AW1152" s="1194"/>
      <c r="AX1152" s="1194"/>
      <c r="AY1152" s="1194"/>
      <c r="AZ1152" s="1194"/>
      <c r="BA1152" s="1194"/>
      <c r="BB1152" s="1194"/>
      <c r="BC1152" s="1195"/>
      <c r="BD1152" s="87"/>
    </row>
    <row r="1153" spans="1:64" customHeight="1" ht="12.75">
      <c r="A1153" s="238"/>
      <c r="B1153" s="238"/>
      <c r="C1153" s="243"/>
      <c r="D1153" s="243"/>
      <c r="E1153" s="243"/>
      <c r="F1153" s="243"/>
      <c r="G1153" s="243"/>
      <c r="H1153" s="1150"/>
      <c r="I1153" s="1151"/>
      <c r="J1153" s="1151"/>
      <c r="K1153" s="1151"/>
      <c r="L1153" s="1151"/>
      <c r="M1153" s="1151"/>
      <c r="N1153" s="1151"/>
      <c r="O1153" s="1151"/>
      <c r="P1153" s="1151"/>
      <c r="Q1153" s="1151"/>
      <c r="R1153" s="1151"/>
      <c r="S1153" s="1151"/>
      <c r="T1153" s="1151"/>
      <c r="U1153" s="1151"/>
      <c r="V1153" s="1151"/>
      <c r="W1153" s="1151"/>
      <c r="X1153" s="1151"/>
      <c r="Y1153" s="1151"/>
      <c r="Z1153" s="1151"/>
      <c r="AA1153" s="1151"/>
      <c r="AB1153" s="1151"/>
      <c r="AC1153" s="1151"/>
      <c r="AD1153" s="1151"/>
      <c r="AE1153" s="1151"/>
      <c r="AF1153" s="1151"/>
      <c r="AG1153" s="1152"/>
      <c r="AH1153" s="1193"/>
      <c r="AI1153" s="1194"/>
      <c r="AJ1153" s="1194"/>
      <c r="AK1153" s="1194"/>
      <c r="AL1153" s="1194"/>
      <c r="AM1153" s="1194"/>
      <c r="AN1153" s="1194"/>
      <c r="AO1153" s="1194"/>
      <c r="AP1153" s="1194"/>
      <c r="AQ1153" s="1194"/>
      <c r="AR1153" s="1194"/>
      <c r="AS1153" s="1194"/>
      <c r="AT1153" s="1194"/>
      <c r="AU1153" s="1194"/>
      <c r="AV1153" s="1194"/>
      <c r="AW1153" s="1194"/>
      <c r="AX1153" s="1194"/>
      <c r="AY1153" s="1194"/>
      <c r="AZ1153" s="1194"/>
      <c r="BA1153" s="1194"/>
      <c r="BB1153" s="1194"/>
      <c r="BC1153" s="1195"/>
      <c r="BD1153" s="87"/>
    </row>
    <row r="1154" spans="1:64" customHeight="1" ht="12.75">
      <c r="A1154" s="238"/>
      <c r="B1154" s="238"/>
      <c r="C1154" s="243"/>
      <c r="D1154" s="243"/>
      <c r="E1154" s="243"/>
      <c r="F1154" s="243"/>
      <c r="G1154" s="243"/>
      <c r="H1154" s="1150"/>
      <c r="I1154" s="1151"/>
      <c r="J1154" s="1151"/>
      <c r="K1154" s="1151"/>
      <c r="L1154" s="1151"/>
      <c r="M1154" s="1151"/>
      <c r="N1154" s="1151"/>
      <c r="O1154" s="1151"/>
      <c r="P1154" s="1151"/>
      <c r="Q1154" s="1151"/>
      <c r="R1154" s="1151"/>
      <c r="S1154" s="1151"/>
      <c r="T1154" s="1151"/>
      <c r="U1154" s="1151"/>
      <c r="V1154" s="1151"/>
      <c r="W1154" s="1151"/>
      <c r="X1154" s="1151"/>
      <c r="Y1154" s="1151"/>
      <c r="Z1154" s="1151"/>
      <c r="AA1154" s="1151"/>
      <c r="AB1154" s="1151"/>
      <c r="AC1154" s="1151"/>
      <c r="AD1154" s="1151"/>
      <c r="AE1154" s="1151"/>
      <c r="AF1154" s="1151"/>
      <c r="AG1154" s="1152"/>
      <c r="AH1154" s="1193"/>
      <c r="AI1154" s="1194"/>
      <c r="AJ1154" s="1194"/>
      <c r="AK1154" s="1194"/>
      <c r="AL1154" s="1194"/>
      <c r="AM1154" s="1194"/>
      <c r="AN1154" s="1194"/>
      <c r="AO1154" s="1194"/>
      <c r="AP1154" s="1194"/>
      <c r="AQ1154" s="1194"/>
      <c r="AR1154" s="1194"/>
      <c r="AS1154" s="1194"/>
      <c r="AT1154" s="1194"/>
      <c r="AU1154" s="1194"/>
      <c r="AV1154" s="1194"/>
      <c r="AW1154" s="1194"/>
      <c r="AX1154" s="1194"/>
      <c r="AY1154" s="1194"/>
      <c r="AZ1154" s="1194"/>
      <c r="BA1154" s="1194"/>
      <c r="BB1154" s="1194"/>
      <c r="BC1154" s="1195"/>
      <c r="BD1154" s="87"/>
    </row>
    <row r="1155" spans="1:64" customHeight="1" ht="13.5">
      <c r="A1155" s="238"/>
      <c r="B1155" s="238"/>
      <c r="C1155" s="243"/>
      <c r="D1155" s="243"/>
      <c r="E1155" s="243"/>
      <c r="F1155" s="243"/>
      <c r="G1155" s="243"/>
      <c r="H1155" s="1153"/>
      <c r="I1155" s="1154"/>
      <c r="J1155" s="1154"/>
      <c r="K1155" s="1154"/>
      <c r="L1155" s="1154"/>
      <c r="M1155" s="1154"/>
      <c r="N1155" s="1154"/>
      <c r="O1155" s="1154"/>
      <c r="P1155" s="1154"/>
      <c r="Q1155" s="1154"/>
      <c r="R1155" s="1154"/>
      <c r="S1155" s="1154"/>
      <c r="T1155" s="1154"/>
      <c r="U1155" s="1154"/>
      <c r="V1155" s="1154"/>
      <c r="W1155" s="1154"/>
      <c r="X1155" s="1154"/>
      <c r="Y1155" s="1154"/>
      <c r="Z1155" s="1154"/>
      <c r="AA1155" s="1154"/>
      <c r="AB1155" s="1154"/>
      <c r="AC1155" s="1154"/>
      <c r="AD1155" s="1154"/>
      <c r="AE1155" s="1154"/>
      <c r="AF1155" s="1154"/>
      <c r="AG1155" s="1155"/>
      <c r="AH1155" s="1196"/>
      <c r="AI1155" s="1197"/>
      <c r="AJ1155" s="1197"/>
      <c r="AK1155" s="1197"/>
      <c r="AL1155" s="1197"/>
      <c r="AM1155" s="1197"/>
      <c r="AN1155" s="1197"/>
      <c r="AO1155" s="1197"/>
      <c r="AP1155" s="1197"/>
      <c r="AQ1155" s="1197"/>
      <c r="AR1155" s="1197"/>
      <c r="AS1155" s="1197"/>
      <c r="AT1155" s="1197"/>
      <c r="AU1155" s="1197"/>
      <c r="AV1155" s="1197"/>
      <c r="AW1155" s="1197"/>
      <c r="AX1155" s="1197"/>
      <c r="AY1155" s="1197"/>
      <c r="AZ1155" s="1197"/>
      <c r="BA1155" s="1197"/>
      <c r="BB1155" s="1197"/>
      <c r="BC1155" s="1198"/>
      <c r="BD1155" s="87"/>
    </row>
    <row r="1156" spans="1:64" customHeight="1" ht="13.5">
      <c r="A1156" s="238">
        <f>IF(B1156&lt;$C$584,B1156,IF(B1156=$C$584,B1156,0))</f>
        <v>0</v>
      </c>
      <c r="B1156" s="238">
        <v>69</v>
      </c>
      <c r="C1156" s="243"/>
      <c r="D1156" s="243"/>
      <c r="E1156" s="243"/>
      <c r="F1156" s="243"/>
      <c r="G1156" s="243"/>
      <c r="H1156" s="1158">
        <f>A1156</f>
        <v>0</v>
      </c>
      <c r="I1156" s="1160"/>
      <c r="J1156" s="1120" t="s">
        <v>2</v>
      </c>
      <c r="K1156" s="1121"/>
      <c r="L1156" s="1121"/>
      <c r="M1156" s="1122"/>
      <c r="N1156" s="1144" t="str">
        <f>LOOKUP(H1156,$C$1:$C$583,$J$1:$J$612)</f>
        <v>0</v>
      </c>
      <c r="O1156" s="1145"/>
      <c r="P1156" s="1145"/>
      <c r="Q1156" s="1145"/>
      <c r="R1156" s="1145"/>
      <c r="S1156" s="1145"/>
      <c r="T1156" s="1145"/>
      <c r="U1156" s="1145"/>
      <c r="V1156" s="1145"/>
      <c r="W1156" s="1145"/>
      <c r="X1156" s="1145"/>
      <c r="Y1156" s="1145"/>
      <c r="Z1156" s="1145"/>
      <c r="AA1156" s="1145"/>
      <c r="AB1156" s="1145"/>
      <c r="AC1156" s="1145"/>
      <c r="AD1156" s="1145"/>
      <c r="AE1156" s="1145"/>
      <c r="AF1156" s="1145"/>
      <c r="AG1156" s="1146"/>
      <c r="AH1156" s="1199" t="s">
        <v>86</v>
      </c>
      <c r="AI1156" s="1200"/>
      <c r="AJ1156" s="1200"/>
      <c r="AK1156" s="1200"/>
      <c r="AL1156" s="1200"/>
      <c r="AM1156" s="1200"/>
      <c r="AN1156" s="1201"/>
      <c r="AO1156" s="1222" t="s">
        <v>21</v>
      </c>
      <c r="AP1156" s="1223"/>
      <c r="AQ1156" s="1223"/>
      <c r="AR1156" s="1223"/>
      <c r="AS1156" s="1223"/>
      <c r="AT1156" s="1223"/>
      <c r="AU1156" s="1223"/>
      <c r="AV1156" s="1223"/>
      <c r="AW1156" s="1223"/>
      <c r="AX1156" s="1224"/>
      <c r="AY1156" s="1205" t="s">
        <v>88</v>
      </c>
      <c r="AZ1156" s="1206"/>
      <c r="BA1156" s="1206"/>
      <c r="BB1156" s="1206"/>
      <c r="BC1156" s="1207"/>
      <c r="BD1156" s="87"/>
    </row>
    <row r="1157" spans="1:64" customHeight="1" ht="13.5">
      <c r="A1157" s="238"/>
      <c r="B1157" s="238"/>
      <c r="C1157" s="243"/>
      <c r="D1157" s="243"/>
      <c r="E1157" s="243"/>
      <c r="F1157" s="243"/>
      <c r="G1157" s="243"/>
      <c r="H1157" s="1158" t="s">
        <v>3</v>
      </c>
      <c r="I1157" s="1159"/>
      <c r="J1157" s="1159"/>
      <c r="K1157" s="1160"/>
      <c r="L1157" s="1120" t="str">
        <f>LOOKUP(H1156,$C$2:$C$583,$I$2:$I$583)</f>
        <v>0</v>
      </c>
      <c r="M1157" s="1121"/>
      <c r="N1157" s="1121"/>
      <c r="O1157" s="1121"/>
      <c r="P1157" s="1121"/>
      <c r="Q1157" s="1121"/>
      <c r="R1157" s="1121"/>
      <c r="S1157" s="1121"/>
      <c r="T1157" s="1121"/>
      <c r="U1157" s="1122"/>
      <c r="V1157" s="1158" t="s">
        <v>89</v>
      </c>
      <c r="W1157" s="1159"/>
      <c r="X1157" s="1159"/>
      <c r="Y1157" s="1160"/>
      <c r="Z1157" s="1120" t="str">
        <f>LOOKUP(H1156,$C$2:$C$583,$F$2:$F$583)</f>
        <v>0</v>
      </c>
      <c r="AA1157" s="1122"/>
      <c r="AB1157" s="1158" t="s">
        <v>90</v>
      </c>
      <c r="AC1157" s="1159"/>
      <c r="AD1157" s="1159"/>
      <c r="AE1157" s="1160"/>
      <c r="AF1157" s="1120" t="str">
        <f>LOOKUP(H1156,$C$2:$C$583,$G$2:$G$583)</f>
        <v>0</v>
      </c>
      <c r="AG1157" s="1122"/>
      <c r="AH1157" s="1202"/>
      <c r="AI1157" s="1203"/>
      <c r="AJ1157" s="1203"/>
      <c r="AK1157" s="1203"/>
      <c r="AL1157" s="1203"/>
      <c r="AM1157" s="1203"/>
      <c r="AN1157" s="1204"/>
      <c r="AO1157" s="1225"/>
      <c r="AP1157" s="1226"/>
      <c r="AQ1157" s="1226"/>
      <c r="AR1157" s="1226"/>
      <c r="AS1157" s="1226"/>
      <c r="AT1157" s="1226"/>
      <c r="AU1157" s="1226"/>
      <c r="AV1157" s="1226"/>
      <c r="AW1157" s="1226"/>
      <c r="AX1157" s="1227"/>
      <c r="AY1157" s="1208"/>
      <c r="AZ1157" s="1209"/>
      <c r="BA1157" s="1209"/>
      <c r="BB1157" s="1209"/>
      <c r="BC1157" s="1210"/>
      <c r="BD1157" s="87"/>
    </row>
    <row r="1158" spans="1:64" customHeight="1" ht="12.75">
      <c r="A1158" s="238"/>
      <c r="B1158" s="238"/>
      <c r="C1158" s="243"/>
      <c r="D1158" s="243"/>
      <c r="E1158" s="243"/>
      <c r="F1158" s="243"/>
      <c r="G1158" s="243"/>
      <c r="H1158" s="1147" t="str">
        <f>LOOKUP(H1156,$C$2:$C$583,$K$2:$K$583)</f>
        <v>0</v>
      </c>
      <c r="I1158" s="1148"/>
      <c r="J1158" s="1148"/>
      <c r="K1158" s="1148"/>
      <c r="L1158" s="1148"/>
      <c r="M1158" s="1148"/>
      <c r="N1158" s="1148"/>
      <c r="O1158" s="1148"/>
      <c r="P1158" s="1148"/>
      <c r="Q1158" s="1148"/>
      <c r="R1158" s="1148"/>
      <c r="S1158" s="1148"/>
      <c r="T1158" s="1148"/>
      <c r="U1158" s="1148"/>
      <c r="V1158" s="1148"/>
      <c r="W1158" s="1148"/>
      <c r="X1158" s="1148"/>
      <c r="Y1158" s="1148"/>
      <c r="Z1158" s="1148"/>
      <c r="AA1158" s="1148"/>
      <c r="AB1158" s="1148"/>
      <c r="AC1158" s="1148"/>
      <c r="AD1158" s="1148"/>
      <c r="AE1158" s="1148"/>
      <c r="AF1158" s="1148"/>
      <c r="AG1158" s="1149"/>
      <c r="AH1158" s="1190"/>
      <c r="AI1158" s="1191"/>
      <c r="AJ1158" s="1191"/>
      <c r="AK1158" s="1191"/>
      <c r="AL1158" s="1191"/>
      <c r="AM1158" s="1191"/>
      <c r="AN1158" s="1191"/>
      <c r="AO1158" s="1191"/>
      <c r="AP1158" s="1191"/>
      <c r="AQ1158" s="1191"/>
      <c r="AR1158" s="1191"/>
      <c r="AS1158" s="1191"/>
      <c r="AT1158" s="1191"/>
      <c r="AU1158" s="1191"/>
      <c r="AV1158" s="1191"/>
      <c r="AW1158" s="1191"/>
      <c r="AX1158" s="1191"/>
      <c r="AY1158" s="1191"/>
      <c r="AZ1158" s="1191"/>
      <c r="BA1158" s="1191"/>
      <c r="BB1158" s="1191"/>
      <c r="BC1158" s="1192"/>
      <c r="BD1158" s="87"/>
    </row>
    <row r="1159" spans="1:64" customHeight="1" ht="12.75">
      <c r="A1159" s="238"/>
      <c r="B1159" s="238"/>
      <c r="C1159" s="243"/>
      <c r="D1159" s="243"/>
      <c r="E1159" s="243"/>
      <c r="F1159" s="243"/>
      <c r="G1159" s="243"/>
      <c r="H1159" s="1150"/>
      <c r="I1159" s="1151"/>
      <c r="J1159" s="1151"/>
      <c r="K1159" s="1151"/>
      <c r="L1159" s="1151"/>
      <c r="M1159" s="1151"/>
      <c r="N1159" s="1151"/>
      <c r="O1159" s="1151"/>
      <c r="P1159" s="1151"/>
      <c r="Q1159" s="1151"/>
      <c r="R1159" s="1151"/>
      <c r="S1159" s="1151"/>
      <c r="T1159" s="1151"/>
      <c r="U1159" s="1151"/>
      <c r="V1159" s="1151"/>
      <c r="W1159" s="1151"/>
      <c r="X1159" s="1151"/>
      <c r="Y1159" s="1151"/>
      <c r="Z1159" s="1151"/>
      <c r="AA1159" s="1151"/>
      <c r="AB1159" s="1151"/>
      <c r="AC1159" s="1151"/>
      <c r="AD1159" s="1151"/>
      <c r="AE1159" s="1151"/>
      <c r="AF1159" s="1151"/>
      <c r="AG1159" s="1152"/>
      <c r="AH1159" s="1193"/>
      <c r="AI1159" s="1194"/>
      <c r="AJ1159" s="1194"/>
      <c r="AK1159" s="1194"/>
      <c r="AL1159" s="1194"/>
      <c r="AM1159" s="1194"/>
      <c r="AN1159" s="1194"/>
      <c r="AO1159" s="1194"/>
      <c r="AP1159" s="1194"/>
      <c r="AQ1159" s="1194"/>
      <c r="AR1159" s="1194"/>
      <c r="AS1159" s="1194"/>
      <c r="AT1159" s="1194"/>
      <c r="AU1159" s="1194"/>
      <c r="AV1159" s="1194"/>
      <c r="AW1159" s="1194"/>
      <c r="AX1159" s="1194"/>
      <c r="AY1159" s="1194"/>
      <c r="AZ1159" s="1194"/>
      <c r="BA1159" s="1194"/>
      <c r="BB1159" s="1194"/>
      <c r="BC1159" s="1195"/>
      <c r="BD1159" s="87"/>
    </row>
    <row r="1160" spans="1:64" customHeight="1" ht="12.75">
      <c r="A1160" s="238"/>
      <c r="B1160" s="238"/>
      <c r="C1160" s="243"/>
      <c r="D1160" s="243"/>
      <c r="E1160" s="243"/>
      <c r="F1160" s="243"/>
      <c r="G1160" s="243"/>
      <c r="H1160" s="1150"/>
      <c r="I1160" s="1151"/>
      <c r="J1160" s="1151"/>
      <c r="K1160" s="1151"/>
      <c r="L1160" s="1151"/>
      <c r="M1160" s="1151"/>
      <c r="N1160" s="1151"/>
      <c r="O1160" s="1151"/>
      <c r="P1160" s="1151"/>
      <c r="Q1160" s="1151"/>
      <c r="R1160" s="1151"/>
      <c r="S1160" s="1151"/>
      <c r="T1160" s="1151"/>
      <c r="U1160" s="1151"/>
      <c r="V1160" s="1151"/>
      <c r="W1160" s="1151"/>
      <c r="X1160" s="1151"/>
      <c r="Y1160" s="1151"/>
      <c r="Z1160" s="1151"/>
      <c r="AA1160" s="1151"/>
      <c r="AB1160" s="1151"/>
      <c r="AC1160" s="1151"/>
      <c r="AD1160" s="1151"/>
      <c r="AE1160" s="1151"/>
      <c r="AF1160" s="1151"/>
      <c r="AG1160" s="1152"/>
      <c r="AH1160" s="1193"/>
      <c r="AI1160" s="1194"/>
      <c r="AJ1160" s="1194"/>
      <c r="AK1160" s="1194"/>
      <c r="AL1160" s="1194"/>
      <c r="AM1160" s="1194"/>
      <c r="AN1160" s="1194"/>
      <c r="AO1160" s="1194"/>
      <c r="AP1160" s="1194"/>
      <c r="AQ1160" s="1194"/>
      <c r="AR1160" s="1194"/>
      <c r="AS1160" s="1194"/>
      <c r="AT1160" s="1194"/>
      <c r="AU1160" s="1194"/>
      <c r="AV1160" s="1194"/>
      <c r="AW1160" s="1194"/>
      <c r="AX1160" s="1194"/>
      <c r="AY1160" s="1194"/>
      <c r="AZ1160" s="1194"/>
      <c r="BA1160" s="1194"/>
      <c r="BB1160" s="1194"/>
      <c r="BC1160" s="1195"/>
      <c r="BD1160" s="87"/>
    </row>
    <row r="1161" spans="1:64" customHeight="1" ht="12.75">
      <c r="A1161" s="238"/>
      <c r="B1161" s="238"/>
      <c r="C1161" s="243"/>
      <c r="D1161" s="243"/>
      <c r="E1161" s="243"/>
      <c r="F1161" s="243"/>
      <c r="G1161" s="243"/>
      <c r="H1161" s="1150"/>
      <c r="I1161" s="1151"/>
      <c r="J1161" s="1151"/>
      <c r="K1161" s="1151"/>
      <c r="L1161" s="1151"/>
      <c r="M1161" s="1151"/>
      <c r="N1161" s="1151"/>
      <c r="O1161" s="1151"/>
      <c r="P1161" s="1151"/>
      <c r="Q1161" s="1151"/>
      <c r="R1161" s="1151"/>
      <c r="S1161" s="1151"/>
      <c r="T1161" s="1151"/>
      <c r="U1161" s="1151"/>
      <c r="V1161" s="1151"/>
      <c r="W1161" s="1151"/>
      <c r="X1161" s="1151"/>
      <c r="Y1161" s="1151"/>
      <c r="Z1161" s="1151"/>
      <c r="AA1161" s="1151"/>
      <c r="AB1161" s="1151"/>
      <c r="AC1161" s="1151"/>
      <c r="AD1161" s="1151"/>
      <c r="AE1161" s="1151"/>
      <c r="AF1161" s="1151"/>
      <c r="AG1161" s="1152"/>
      <c r="AH1161" s="1193"/>
      <c r="AI1161" s="1194"/>
      <c r="AJ1161" s="1194"/>
      <c r="AK1161" s="1194"/>
      <c r="AL1161" s="1194"/>
      <c r="AM1161" s="1194"/>
      <c r="AN1161" s="1194"/>
      <c r="AO1161" s="1194"/>
      <c r="AP1161" s="1194"/>
      <c r="AQ1161" s="1194"/>
      <c r="AR1161" s="1194"/>
      <c r="AS1161" s="1194"/>
      <c r="AT1161" s="1194"/>
      <c r="AU1161" s="1194"/>
      <c r="AV1161" s="1194"/>
      <c r="AW1161" s="1194"/>
      <c r="AX1161" s="1194"/>
      <c r="AY1161" s="1194"/>
      <c r="AZ1161" s="1194"/>
      <c r="BA1161" s="1194"/>
      <c r="BB1161" s="1194"/>
      <c r="BC1161" s="1195"/>
      <c r="BD1161" s="87"/>
    </row>
    <row r="1162" spans="1:64" customHeight="1" ht="12.75">
      <c r="A1162" s="238"/>
      <c r="B1162" s="238"/>
      <c r="C1162" s="243"/>
      <c r="D1162" s="243"/>
      <c r="E1162" s="243"/>
      <c r="F1162" s="243"/>
      <c r="G1162" s="243"/>
      <c r="H1162" s="1150"/>
      <c r="I1162" s="1151"/>
      <c r="J1162" s="1151"/>
      <c r="K1162" s="1151"/>
      <c r="L1162" s="1151"/>
      <c r="M1162" s="1151"/>
      <c r="N1162" s="1151"/>
      <c r="O1162" s="1151"/>
      <c r="P1162" s="1151"/>
      <c r="Q1162" s="1151"/>
      <c r="R1162" s="1151"/>
      <c r="S1162" s="1151"/>
      <c r="T1162" s="1151"/>
      <c r="U1162" s="1151"/>
      <c r="V1162" s="1151"/>
      <c r="W1162" s="1151"/>
      <c r="X1162" s="1151"/>
      <c r="Y1162" s="1151"/>
      <c r="Z1162" s="1151"/>
      <c r="AA1162" s="1151"/>
      <c r="AB1162" s="1151"/>
      <c r="AC1162" s="1151"/>
      <c r="AD1162" s="1151"/>
      <c r="AE1162" s="1151"/>
      <c r="AF1162" s="1151"/>
      <c r="AG1162" s="1152"/>
      <c r="AH1162" s="1193"/>
      <c r="AI1162" s="1194"/>
      <c r="AJ1162" s="1194"/>
      <c r="AK1162" s="1194"/>
      <c r="AL1162" s="1194"/>
      <c r="AM1162" s="1194"/>
      <c r="AN1162" s="1194"/>
      <c r="AO1162" s="1194"/>
      <c r="AP1162" s="1194"/>
      <c r="AQ1162" s="1194"/>
      <c r="AR1162" s="1194"/>
      <c r="AS1162" s="1194"/>
      <c r="AT1162" s="1194"/>
      <c r="AU1162" s="1194"/>
      <c r="AV1162" s="1194"/>
      <c r="AW1162" s="1194"/>
      <c r="AX1162" s="1194"/>
      <c r="AY1162" s="1194"/>
      <c r="AZ1162" s="1194"/>
      <c r="BA1162" s="1194"/>
      <c r="BB1162" s="1194"/>
      <c r="BC1162" s="1195"/>
      <c r="BD1162" s="87"/>
    </row>
    <row r="1163" spans="1:64" customHeight="1" ht="13.5">
      <c r="A1163" s="238"/>
      <c r="B1163" s="238"/>
      <c r="C1163" s="243"/>
      <c r="D1163" s="243"/>
      <c r="E1163" s="243"/>
      <c r="F1163" s="243"/>
      <c r="G1163" s="243"/>
      <c r="H1163" s="1153"/>
      <c r="I1163" s="1154"/>
      <c r="J1163" s="1154"/>
      <c r="K1163" s="1154"/>
      <c r="L1163" s="1154"/>
      <c r="M1163" s="1154"/>
      <c r="N1163" s="1154"/>
      <c r="O1163" s="1154"/>
      <c r="P1163" s="1154"/>
      <c r="Q1163" s="1154"/>
      <c r="R1163" s="1154"/>
      <c r="S1163" s="1154"/>
      <c r="T1163" s="1154"/>
      <c r="U1163" s="1154"/>
      <c r="V1163" s="1154"/>
      <c r="W1163" s="1154"/>
      <c r="X1163" s="1154"/>
      <c r="Y1163" s="1154"/>
      <c r="Z1163" s="1154"/>
      <c r="AA1163" s="1154"/>
      <c r="AB1163" s="1154"/>
      <c r="AC1163" s="1154"/>
      <c r="AD1163" s="1154"/>
      <c r="AE1163" s="1154"/>
      <c r="AF1163" s="1154"/>
      <c r="AG1163" s="1155"/>
      <c r="AH1163" s="1196"/>
      <c r="AI1163" s="1197"/>
      <c r="AJ1163" s="1197"/>
      <c r="AK1163" s="1197"/>
      <c r="AL1163" s="1197"/>
      <c r="AM1163" s="1197"/>
      <c r="AN1163" s="1197"/>
      <c r="AO1163" s="1197"/>
      <c r="AP1163" s="1197"/>
      <c r="AQ1163" s="1197"/>
      <c r="AR1163" s="1197"/>
      <c r="AS1163" s="1197"/>
      <c r="AT1163" s="1197"/>
      <c r="AU1163" s="1197"/>
      <c r="AV1163" s="1197"/>
      <c r="AW1163" s="1197"/>
      <c r="AX1163" s="1197"/>
      <c r="AY1163" s="1197"/>
      <c r="AZ1163" s="1197"/>
      <c r="BA1163" s="1197"/>
      <c r="BB1163" s="1197"/>
      <c r="BC1163" s="1198"/>
      <c r="BD1163" s="87"/>
    </row>
    <row r="1164" spans="1:64" customHeight="1" ht="13.5">
      <c r="A1164" s="238">
        <f>IF(B1164&lt;$C$584,B1164,IF(B1164=$C$584,B1164,0))</f>
        <v>0</v>
      </c>
      <c r="B1164" s="238">
        <v>70</v>
      </c>
      <c r="C1164" s="243"/>
      <c r="D1164" s="243"/>
      <c r="E1164" s="243"/>
      <c r="F1164" s="243"/>
      <c r="G1164" s="243"/>
      <c r="H1164" s="1158">
        <f>A1164</f>
        <v>0</v>
      </c>
      <c r="I1164" s="1160"/>
      <c r="J1164" s="1120" t="s">
        <v>2</v>
      </c>
      <c r="K1164" s="1121"/>
      <c r="L1164" s="1121"/>
      <c r="M1164" s="1122"/>
      <c r="N1164" s="1144" t="str">
        <f>LOOKUP(H1164,$C$1:$C$583,$J$1:$J$612)</f>
        <v>0</v>
      </c>
      <c r="O1164" s="1145"/>
      <c r="P1164" s="1145"/>
      <c r="Q1164" s="1145"/>
      <c r="R1164" s="1145"/>
      <c r="S1164" s="1145"/>
      <c r="T1164" s="1145"/>
      <c r="U1164" s="1145"/>
      <c r="V1164" s="1145"/>
      <c r="W1164" s="1145"/>
      <c r="X1164" s="1145"/>
      <c r="Y1164" s="1145"/>
      <c r="Z1164" s="1145"/>
      <c r="AA1164" s="1145"/>
      <c r="AB1164" s="1145"/>
      <c r="AC1164" s="1145"/>
      <c r="AD1164" s="1145"/>
      <c r="AE1164" s="1145"/>
      <c r="AF1164" s="1145"/>
      <c r="AG1164" s="1146"/>
      <c r="AH1164" s="1199" t="s">
        <v>86</v>
      </c>
      <c r="AI1164" s="1200"/>
      <c r="AJ1164" s="1200"/>
      <c r="AK1164" s="1200"/>
      <c r="AL1164" s="1200"/>
      <c r="AM1164" s="1200"/>
      <c r="AN1164" s="1201"/>
      <c r="AO1164" s="1222" t="s">
        <v>21</v>
      </c>
      <c r="AP1164" s="1223"/>
      <c r="AQ1164" s="1223"/>
      <c r="AR1164" s="1223"/>
      <c r="AS1164" s="1223"/>
      <c r="AT1164" s="1223"/>
      <c r="AU1164" s="1223"/>
      <c r="AV1164" s="1223"/>
      <c r="AW1164" s="1223"/>
      <c r="AX1164" s="1224"/>
      <c r="AY1164" s="1205" t="s">
        <v>88</v>
      </c>
      <c r="AZ1164" s="1206"/>
      <c r="BA1164" s="1206"/>
      <c r="BB1164" s="1206"/>
      <c r="BC1164" s="1207"/>
      <c r="BD1164" s="87"/>
    </row>
    <row r="1165" spans="1:64" customHeight="1" ht="13.5">
      <c r="A1165" s="238"/>
      <c r="B1165" s="238"/>
      <c r="C1165" s="243"/>
      <c r="D1165" s="243"/>
      <c r="E1165" s="243"/>
      <c r="F1165" s="243"/>
      <c r="G1165" s="243"/>
      <c r="H1165" s="1158" t="s">
        <v>3</v>
      </c>
      <c r="I1165" s="1159"/>
      <c r="J1165" s="1159"/>
      <c r="K1165" s="1160"/>
      <c r="L1165" s="1120" t="str">
        <f>LOOKUP(H1164,$C$2:$C$583,$I$2:$I$583)</f>
        <v>0</v>
      </c>
      <c r="M1165" s="1121"/>
      <c r="N1165" s="1121"/>
      <c r="O1165" s="1121"/>
      <c r="P1165" s="1121"/>
      <c r="Q1165" s="1121"/>
      <c r="R1165" s="1121"/>
      <c r="S1165" s="1121"/>
      <c r="T1165" s="1121"/>
      <c r="U1165" s="1122"/>
      <c r="V1165" s="1158" t="s">
        <v>89</v>
      </c>
      <c r="W1165" s="1159"/>
      <c r="X1165" s="1159"/>
      <c r="Y1165" s="1160"/>
      <c r="Z1165" s="1120" t="str">
        <f>LOOKUP(H1164,$C$2:$C$583,$F$2:$F$583)</f>
        <v>0</v>
      </c>
      <c r="AA1165" s="1122"/>
      <c r="AB1165" s="1158" t="s">
        <v>90</v>
      </c>
      <c r="AC1165" s="1159"/>
      <c r="AD1165" s="1159"/>
      <c r="AE1165" s="1160"/>
      <c r="AF1165" s="1120" t="str">
        <f>LOOKUP(H1164,$C$2:$C$583,$G$2:$G$583)</f>
        <v>0</v>
      </c>
      <c r="AG1165" s="1122"/>
      <c r="AH1165" s="1202"/>
      <c r="AI1165" s="1203"/>
      <c r="AJ1165" s="1203"/>
      <c r="AK1165" s="1203"/>
      <c r="AL1165" s="1203"/>
      <c r="AM1165" s="1203"/>
      <c r="AN1165" s="1204"/>
      <c r="AO1165" s="1225"/>
      <c r="AP1165" s="1226"/>
      <c r="AQ1165" s="1226"/>
      <c r="AR1165" s="1226"/>
      <c r="AS1165" s="1226"/>
      <c r="AT1165" s="1226"/>
      <c r="AU1165" s="1226"/>
      <c r="AV1165" s="1226"/>
      <c r="AW1165" s="1226"/>
      <c r="AX1165" s="1227"/>
      <c r="AY1165" s="1208"/>
      <c r="AZ1165" s="1209"/>
      <c r="BA1165" s="1209"/>
      <c r="BB1165" s="1209"/>
      <c r="BC1165" s="1210"/>
      <c r="BD1165" s="87"/>
    </row>
    <row r="1166" spans="1:64" customHeight="1" ht="12.75">
      <c r="A1166" s="238"/>
      <c r="B1166" s="238"/>
      <c r="C1166" s="243"/>
      <c r="D1166" s="243"/>
      <c r="E1166" s="243"/>
      <c r="F1166" s="243"/>
      <c r="G1166" s="243"/>
      <c r="H1166" s="1147" t="str">
        <f>LOOKUP(H1164,$C$2:$C$583,$K$2:$K$583)</f>
        <v>0</v>
      </c>
      <c r="I1166" s="1148"/>
      <c r="J1166" s="1148"/>
      <c r="K1166" s="1148"/>
      <c r="L1166" s="1148"/>
      <c r="M1166" s="1148"/>
      <c r="N1166" s="1148"/>
      <c r="O1166" s="1148"/>
      <c r="P1166" s="1148"/>
      <c r="Q1166" s="1148"/>
      <c r="R1166" s="1148"/>
      <c r="S1166" s="1148"/>
      <c r="T1166" s="1148"/>
      <c r="U1166" s="1148"/>
      <c r="V1166" s="1148"/>
      <c r="W1166" s="1148"/>
      <c r="X1166" s="1148"/>
      <c r="Y1166" s="1148"/>
      <c r="Z1166" s="1148"/>
      <c r="AA1166" s="1148"/>
      <c r="AB1166" s="1148"/>
      <c r="AC1166" s="1148"/>
      <c r="AD1166" s="1148"/>
      <c r="AE1166" s="1148"/>
      <c r="AF1166" s="1148"/>
      <c r="AG1166" s="1149"/>
      <c r="AH1166" s="1190"/>
      <c r="AI1166" s="1191"/>
      <c r="AJ1166" s="1191"/>
      <c r="AK1166" s="1191"/>
      <c r="AL1166" s="1191"/>
      <c r="AM1166" s="1191"/>
      <c r="AN1166" s="1191"/>
      <c r="AO1166" s="1191"/>
      <c r="AP1166" s="1191"/>
      <c r="AQ1166" s="1191"/>
      <c r="AR1166" s="1191"/>
      <c r="AS1166" s="1191"/>
      <c r="AT1166" s="1191"/>
      <c r="AU1166" s="1191"/>
      <c r="AV1166" s="1191"/>
      <c r="AW1166" s="1191"/>
      <c r="AX1166" s="1191"/>
      <c r="AY1166" s="1191"/>
      <c r="AZ1166" s="1191"/>
      <c r="BA1166" s="1191"/>
      <c r="BB1166" s="1191"/>
      <c r="BC1166" s="1192"/>
      <c r="BD1166" s="87"/>
    </row>
    <row r="1167" spans="1:64" customHeight="1" ht="12.75">
      <c r="A1167" s="238"/>
      <c r="B1167" s="238"/>
      <c r="C1167" s="243"/>
      <c r="D1167" s="243"/>
      <c r="E1167" s="243"/>
      <c r="F1167" s="243"/>
      <c r="G1167" s="243"/>
      <c r="H1167" s="1150"/>
      <c r="I1167" s="1151"/>
      <c r="J1167" s="1151"/>
      <c r="K1167" s="1151"/>
      <c r="L1167" s="1151"/>
      <c r="M1167" s="1151"/>
      <c r="N1167" s="1151"/>
      <c r="O1167" s="1151"/>
      <c r="P1167" s="1151"/>
      <c r="Q1167" s="1151"/>
      <c r="R1167" s="1151"/>
      <c r="S1167" s="1151"/>
      <c r="T1167" s="1151"/>
      <c r="U1167" s="1151"/>
      <c r="V1167" s="1151"/>
      <c r="W1167" s="1151"/>
      <c r="X1167" s="1151"/>
      <c r="Y1167" s="1151"/>
      <c r="Z1167" s="1151"/>
      <c r="AA1167" s="1151"/>
      <c r="AB1167" s="1151"/>
      <c r="AC1167" s="1151"/>
      <c r="AD1167" s="1151"/>
      <c r="AE1167" s="1151"/>
      <c r="AF1167" s="1151"/>
      <c r="AG1167" s="1152"/>
      <c r="AH1167" s="1193"/>
      <c r="AI1167" s="1194"/>
      <c r="AJ1167" s="1194"/>
      <c r="AK1167" s="1194"/>
      <c r="AL1167" s="1194"/>
      <c r="AM1167" s="1194"/>
      <c r="AN1167" s="1194"/>
      <c r="AO1167" s="1194"/>
      <c r="AP1167" s="1194"/>
      <c r="AQ1167" s="1194"/>
      <c r="AR1167" s="1194"/>
      <c r="AS1167" s="1194"/>
      <c r="AT1167" s="1194"/>
      <c r="AU1167" s="1194"/>
      <c r="AV1167" s="1194"/>
      <c r="AW1167" s="1194"/>
      <c r="AX1167" s="1194"/>
      <c r="AY1167" s="1194"/>
      <c r="AZ1167" s="1194"/>
      <c r="BA1167" s="1194"/>
      <c r="BB1167" s="1194"/>
      <c r="BC1167" s="1195"/>
      <c r="BD1167" s="87"/>
    </row>
    <row r="1168" spans="1:64" customHeight="1" ht="12.75">
      <c r="A1168" s="238"/>
      <c r="B1168" s="238"/>
      <c r="C1168" s="243"/>
      <c r="D1168" s="243"/>
      <c r="E1168" s="243"/>
      <c r="F1168" s="243"/>
      <c r="G1168" s="243"/>
      <c r="H1168" s="1150"/>
      <c r="I1168" s="1151"/>
      <c r="J1168" s="1151"/>
      <c r="K1168" s="1151"/>
      <c r="L1168" s="1151"/>
      <c r="M1168" s="1151"/>
      <c r="N1168" s="1151"/>
      <c r="O1168" s="1151"/>
      <c r="P1168" s="1151"/>
      <c r="Q1168" s="1151"/>
      <c r="R1168" s="1151"/>
      <c r="S1168" s="1151"/>
      <c r="T1168" s="1151"/>
      <c r="U1168" s="1151"/>
      <c r="V1168" s="1151"/>
      <c r="W1168" s="1151"/>
      <c r="X1168" s="1151"/>
      <c r="Y1168" s="1151"/>
      <c r="Z1168" s="1151"/>
      <c r="AA1168" s="1151"/>
      <c r="AB1168" s="1151"/>
      <c r="AC1168" s="1151"/>
      <c r="AD1168" s="1151"/>
      <c r="AE1168" s="1151"/>
      <c r="AF1168" s="1151"/>
      <c r="AG1168" s="1152"/>
      <c r="AH1168" s="1193"/>
      <c r="AI1168" s="1194"/>
      <c r="AJ1168" s="1194"/>
      <c r="AK1168" s="1194"/>
      <c r="AL1168" s="1194"/>
      <c r="AM1168" s="1194"/>
      <c r="AN1168" s="1194"/>
      <c r="AO1168" s="1194"/>
      <c r="AP1168" s="1194"/>
      <c r="AQ1168" s="1194"/>
      <c r="AR1168" s="1194"/>
      <c r="AS1168" s="1194"/>
      <c r="AT1168" s="1194"/>
      <c r="AU1168" s="1194"/>
      <c r="AV1168" s="1194"/>
      <c r="AW1168" s="1194"/>
      <c r="AX1168" s="1194"/>
      <c r="AY1168" s="1194"/>
      <c r="AZ1168" s="1194"/>
      <c r="BA1168" s="1194"/>
      <c r="BB1168" s="1194"/>
      <c r="BC1168" s="1195"/>
      <c r="BD1168" s="87"/>
    </row>
    <row r="1169" spans="1:64" customHeight="1" ht="12.75">
      <c r="A1169" s="238"/>
      <c r="B1169" s="238"/>
      <c r="C1169" s="243"/>
      <c r="D1169" s="243"/>
      <c r="E1169" s="243"/>
      <c r="F1169" s="243"/>
      <c r="G1169" s="243"/>
      <c r="H1169" s="1150"/>
      <c r="I1169" s="1151"/>
      <c r="J1169" s="1151"/>
      <c r="K1169" s="1151"/>
      <c r="L1169" s="1151"/>
      <c r="M1169" s="1151"/>
      <c r="N1169" s="1151"/>
      <c r="O1169" s="1151"/>
      <c r="P1169" s="1151"/>
      <c r="Q1169" s="1151"/>
      <c r="R1169" s="1151"/>
      <c r="S1169" s="1151"/>
      <c r="T1169" s="1151"/>
      <c r="U1169" s="1151"/>
      <c r="V1169" s="1151"/>
      <c r="W1169" s="1151"/>
      <c r="X1169" s="1151"/>
      <c r="Y1169" s="1151"/>
      <c r="Z1169" s="1151"/>
      <c r="AA1169" s="1151"/>
      <c r="AB1169" s="1151"/>
      <c r="AC1169" s="1151"/>
      <c r="AD1169" s="1151"/>
      <c r="AE1169" s="1151"/>
      <c r="AF1169" s="1151"/>
      <c r="AG1169" s="1152"/>
      <c r="AH1169" s="1193"/>
      <c r="AI1169" s="1194"/>
      <c r="AJ1169" s="1194"/>
      <c r="AK1169" s="1194"/>
      <c r="AL1169" s="1194"/>
      <c r="AM1169" s="1194"/>
      <c r="AN1169" s="1194"/>
      <c r="AO1169" s="1194"/>
      <c r="AP1169" s="1194"/>
      <c r="AQ1169" s="1194"/>
      <c r="AR1169" s="1194"/>
      <c r="AS1169" s="1194"/>
      <c r="AT1169" s="1194"/>
      <c r="AU1169" s="1194"/>
      <c r="AV1169" s="1194"/>
      <c r="AW1169" s="1194"/>
      <c r="AX1169" s="1194"/>
      <c r="AY1169" s="1194"/>
      <c r="AZ1169" s="1194"/>
      <c r="BA1169" s="1194"/>
      <c r="BB1169" s="1194"/>
      <c r="BC1169" s="1195"/>
      <c r="BD1169" s="87"/>
    </row>
    <row r="1170" spans="1:64" customHeight="1" ht="12.75">
      <c r="A1170" s="238"/>
      <c r="B1170" s="238"/>
      <c r="C1170" s="243"/>
      <c r="D1170" s="243"/>
      <c r="E1170" s="243"/>
      <c r="F1170" s="243"/>
      <c r="G1170" s="243"/>
      <c r="H1170" s="1150"/>
      <c r="I1170" s="1151"/>
      <c r="J1170" s="1151"/>
      <c r="K1170" s="1151"/>
      <c r="L1170" s="1151"/>
      <c r="M1170" s="1151"/>
      <c r="N1170" s="1151"/>
      <c r="O1170" s="1151"/>
      <c r="P1170" s="1151"/>
      <c r="Q1170" s="1151"/>
      <c r="R1170" s="1151"/>
      <c r="S1170" s="1151"/>
      <c r="T1170" s="1151"/>
      <c r="U1170" s="1151"/>
      <c r="V1170" s="1151"/>
      <c r="W1170" s="1151"/>
      <c r="X1170" s="1151"/>
      <c r="Y1170" s="1151"/>
      <c r="Z1170" s="1151"/>
      <c r="AA1170" s="1151"/>
      <c r="AB1170" s="1151"/>
      <c r="AC1170" s="1151"/>
      <c r="AD1170" s="1151"/>
      <c r="AE1170" s="1151"/>
      <c r="AF1170" s="1151"/>
      <c r="AG1170" s="1152"/>
      <c r="AH1170" s="1193"/>
      <c r="AI1170" s="1194"/>
      <c r="AJ1170" s="1194"/>
      <c r="AK1170" s="1194"/>
      <c r="AL1170" s="1194"/>
      <c r="AM1170" s="1194"/>
      <c r="AN1170" s="1194"/>
      <c r="AO1170" s="1194"/>
      <c r="AP1170" s="1194"/>
      <c r="AQ1170" s="1194"/>
      <c r="AR1170" s="1194"/>
      <c r="AS1170" s="1194"/>
      <c r="AT1170" s="1194"/>
      <c r="AU1170" s="1194"/>
      <c r="AV1170" s="1194"/>
      <c r="AW1170" s="1194"/>
      <c r="AX1170" s="1194"/>
      <c r="AY1170" s="1194"/>
      <c r="AZ1170" s="1194"/>
      <c r="BA1170" s="1194"/>
      <c r="BB1170" s="1194"/>
      <c r="BC1170" s="1195"/>
      <c r="BD1170" s="87"/>
    </row>
    <row r="1171" spans="1:64" customHeight="1" ht="13.5">
      <c r="A1171" s="238"/>
      <c r="B1171" s="238"/>
      <c r="C1171" s="243"/>
      <c r="D1171" s="243"/>
      <c r="E1171" s="243"/>
      <c r="F1171" s="243"/>
      <c r="G1171" s="243"/>
      <c r="H1171" s="1153"/>
      <c r="I1171" s="1154"/>
      <c r="J1171" s="1154"/>
      <c r="K1171" s="1154"/>
      <c r="L1171" s="1154"/>
      <c r="M1171" s="1154"/>
      <c r="N1171" s="1154"/>
      <c r="O1171" s="1154"/>
      <c r="P1171" s="1154"/>
      <c r="Q1171" s="1154"/>
      <c r="R1171" s="1154"/>
      <c r="S1171" s="1154"/>
      <c r="T1171" s="1154"/>
      <c r="U1171" s="1154"/>
      <c r="V1171" s="1154"/>
      <c r="W1171" s="1154"/>
      <c r="X1171" s="1154"/>
      <c r="Y1171" s="1154"/>
      <c r="Z1171" s="1154"/>
      <c r="AA1171" s="1154"/>
      <c r="AB1171" s="1154"/>
      <c r="AC1171" s="1154"/>
      <c r="AD1171" s="1154"/>
      <c r="AE1171" s="1154"/>
      <c r="AF1171" s="1154"/>
      <c r="AG1171" s="1155"/>
      <c r="AH1171" s="1196"/>
      <c r="AI1171" s="1197"/>
      <c r="AJ1171" s="1197"/>
      <c r="AK1171" s="1197"/>
      <c r="AL1171" s="1197"/>
      <c r="AM1171" s="1197"/>
      <c r="AN1171" s="1197"/>
      <c r="AO1171" s="1197"/>
      <c r="AP1171" s="1197"/>
      <c r="AQ1171" s="1197"/>
      <c r="AR1171" s="1197"/>
      <c r="AS1171" s="1197"/>
      <c r="AT1171" s="1197"/>
      <c r="AU1171" s="1197"/>
      <c r="AV1171" s="1197"/>
      <c r="AW1171" s="1197"/>
      <c r="AX1171" s="1197"/>
      <c r="AY1171" s="1197"/>
      <c r="AZ1171" s="1197"/>
      <c r="BA1171" s="1197"/>
      <c r="BB1171" s="1197"/>
      <c r="BC1171" s="1198"/>
      <c r="BD1171" s="87"/>
    </row>
    <row r="1172" spans="1:64" customHeight="1" ht="13.5">
      <c r="A1172" s="238">
        <f>IF(B1172&lt;$C$584,B1172,IF(B1172=$C$584,B1172,0))</f>
        <v>0</v>
      </c>
      <c r="B1172" s="238">
        <v>71</v>
      </c>
      <c r="C1172" s="243"/>
      <c r="D1172" s="243"/>
      <c r="E1172" s="243"/>
      <c r="F1172" s="243"/>
      <c r="G1172" s="243"/>
      <c r="H1172" s="1158">
        <f>A1172</f>
        <v>0</v>
      </c>
      <c r="I1172" s="1160"/>
      <c r="J1172" s="1120" t="s">
        <v>2</v>
      </c>
      <c r="K1172" s="1121"/>
      <c r="L1172" s="1121"/>
      <c r="M1172" s="1122"/>
      <c r="N1172" s="1144" t="str">
        <f>LOOKUP(H1172,$C$1:$C$583,$J$1:$J$612)</f>
        <v>0</v>
      </c>
      <c r="O1172" s="1145"/>
      <c r="P1172" s="1145"/>
      <c r="Q1172" s="1145"/>
      <c r="R1172" s="1145"/>
      <c r="S1172" s="1145"/>
      <c r="T1172" s="1145"/>
      <c r="U1172" s="1145"/>
      <c r="V1172" s="1145"/>
      <c r="W1172" s="1145"/>
      <c r="X1172" s="1145"/>
      <c r="Y1172" s="1145"/>
      <c r="Z1172" s="1145"/>
      <c r="AA1172" s="1145"/>
      <c r="AB1172" s="1145"/>
      <c r="AC1172" s="1145"/>
      <c r="AD1172" s="1145"/>
      <c r="AE1172" s="1145"/>
      <c r="AF1172" s="1145"/>
      <c r="AG1172" s="1146"/>
      <c r="AH1172" s="1199" t="s">
        <v>86</v>
      </c>
      <c r="AI1172" s="1200"/>
      <c r="AJ1172" s="1200"/>
      <c r="AK1172" s="1200"/>
      <c r="AL1172" s="1200"/>
      <c r="AM1172" s="1200"/>
      <c r="AN1172" s="1201"/>
      <c r="AO1172" s="1222" t="s">
        <v>21</v>
      </c>
      <c r="AP1172" s="1223"/>
      <c r="AQ1172" s="1223"/>
      <c r="AR1172" s="1223"/>
      <c r="AS1172" s="1223"/>
      <c r="AT1172" s="1223"/>
      <c r="AU1172" s="1223"/>
      <c r="AV1172" s="1223"/>
      <c r="AW1172" s="1223"/>
      <c r="AX1172" s="1224"/>
      <c r="AY1172" s="1205" t="s">
        <v>88</v>
      </c>
      <c r="AZ1172" s="1206"/>
      <c r="BA1172" s="1206"/>
      <c r="BB1172" s="1206"/>
      <c r="BC1172" s="1207"/>
      <c r="BD1172" s="87"/>
    </row>
    <row r="1173" spans="1:64" customHeight="1" ht="13.5">
      <c r="A1173" s="238"/>
      <c r="B1173" s="238"/>
      <c r="C1173" s="243"/>
      <c r="D1173" s="243"/>
      <c r="E1173" s="243"/>
      <c r="F1173" s="243"/>
      <c r="G1173" s="243"/>
      <c r="H1173" s="1158" t="s">
        <v>3</v>
      </c>
      <c r="I1173" s="1159"/>
      <c r="J1173" s="1159"/>
      <c r="K1173" s="1160"/>
      <c r="L1173" s="1120" t="str">
        <f>LOOKUP(H1172,$C$2:$C$583,$I$2:$I$583)</f>
        <v>0</v>
      </c>
      <c r="M1173" s="1121"/>
      <c r="N1173" s="1121"/>
      <c r="O1173" s="1121"/>
      <c r="P1173" s="1121"/>
      <c r="Q1173" s="1121"/>
      <c r="R1173" s="1121"/>
      <c r="S1173" s="1121"/>
      <c r="T1173" s="1121"/>
      <c r="U1173" s="1122"/>
      <c r="V1173" s="1158" t="s">
        <v>89</v>
      </c>
      <c r="W1173" s="1159"/>
      <c r="X1173" s="1159"/>
      <c r="Y1173" s="1160"/>
      <c r="Z1173" s="1120" t="str">
        <f>LOOKUP(H1172,$C$2:$C$583,$F$2:$F$583)</f>
        <v>0</v>
      </c>
      <c r="AA1173" s="1122"/>
      <c r="AB1173" s="1158" t="s">
        <v>90</v>
      </c>
      <c r="AC1173" s="1159"/>
      <c r="AD1173" s="1159"/>
      <c r="AE1173" s="1160"/>
      <c r="AF1173" s="1120" t="str">
        <f>LOOKUP(H1172,$C$2:$C$583,$G$2:$G$583)</f>
        <v>0</v>
      </c>
      <c r="AG1173" s="1122"/>
      <c r="AH1173" s="1202"/>
      <c r="AI1173" s="1203"/>
      <c r="AJ1173" s="1203"/>
      <c r="AK1173" s="1203"/>
      <c r="AL1173" s="1203"/>
      <c r="AM1173" s="1203"/>
      <c r="AN1173" s="1204"/>
      <c r="AO1173" s="1225"/>
      <c r="AP1173" s="1226"/>
      <c r="AQ1173" s="1226"/>
      <c r="AR1173" s="1226"/>
      <c r="AS1173" s="1226"/>
      <c r="AT1173" s="1226"/>
      <c r="AU1173" s="1226"/>
      <c r="AV1173" s="1226"/>
      <c r="AW1173" s="1226"/>
      <c r="AX1173" s="1227"/>
      <c r="AY1173" s="1208"/>
      <c r="AZ1173" s="1209"/>
      <c r="BA1173" s="1209"/>
      <c r="BB1173" s="1209"/>
      <c r="BC1173" s="1210"/>
      <c r="BD1173" s="87"/>
    </row>
    <row r="1174" spans="1:64" customHeight="1" ht="12.75">
      <c r="A1174" s="238"/>
      <c r="B1174" s="238"/>
      <c r="C1174" s="243"/>
      <c r="D1174" s="243"/>
      <c r="E1174" s="243"/>
      <c r="F1174" s="243"/>
      <c r="G1174" s="243"/>
      <c r="H1174" s="1147" t="str">
        <f>LOOKUP(H1172,$C$2:$C$583,$K$2:$K$583)</f>
        <v>0</v>
      </c>
      <c r="I1174" s="1148"/>
      <c r="J1174" s="1148"/>
      <c r="K1174" s="1148"/>
      <c r="L1174" s="1148"/>
      <c r="M1174" s="1148"/>
      <c r="N1174" s="1148"/>
      <c r="O1174" s="1148"/>
      <c r="P1174" s="1148"/>
      <c r="Q1174" s="1148"/>
      <c r="R1174" s="1148"/>
      <c r="S1174" s="1148"/>
      <c r="T1174" s="1148"/>
      <c r="U1174" s="1148"/>
      <c r="V1174" s="1148"/>
      <c r="W1174" s="1148"/>
      <c r="X1174" s="1148"/>
      <c r="Y1174" s="1148"/>
      <c r="Z1174" s="1148"/>
      <c r="AA1174" s="1148"/>
      <c r="AB1174" s="1148"/>
      <c r="AC1174" s="1148"/>
      <c r="AD1174" s="1148"/>
      <c r="AE1174" s="1148"/>
      <c r="AF1174" s="1148"/>
      <c r="AG1174" s="1149"/>
      <c r="AH1174" s="1190"/>
      <c r="AI1174" s="1191"/>
      <c r="AJ1174" s="1191"/>
      <c r="AK1174" s="1191"/>
      <c r="AL1174" s="1191"/>
      <c r="AM1174" s="1191"/>
      <c r="AN1174" s="1191"/>
      <c r="AO1174" s="1191"/>
      <c r="AP1174" s="1191"/>
      <c r="AQ1174" s="1191"/>
      <c r="AR1174" s="1191"/>
      <c r="AS1174" s="1191"/>
      <c r="AT1174" s="1191"/>
      <c r="AU1174" s="1191"/>
      <c r="AV1174" s="1191"/>
      <c r="AW1174" s="1191"/>
      <c r="AX1174" s="1191"/>
      <c r="AY1174" s="1191"/>
      <c r="AZ1174" s="1191"/>
      <c r="BA1174" s="1191"/>
      <c r="BB1174" s="1191"/>
      <c r="BC1174" s="1192"/>
      <c r="BD1174" s="87"/>
    </row>
    <row r="1175" spans="1:64" customHeight="1" ht="12.75">
      <c r="A1175" s="238"/>
      <c r="B1175" s="238"/>
      <c r="C1175" s="243"/>
      <c r="D1175" s="243"/>
      <c r="E1175" s="243"/>
      <c r="F1175" s="243"/>
      <c r="G1175" s="243"/>
      <c r="H1175" s="1150"/>
      <c r="I1175" s="1151"/>
      <c r="J1175" s="1151"/>
      <c r="K1175" s="1151"/>
      <c r="L1175" s="1151"/>
      <c r="M1175" s="1151"/>
      <c r="N1175" s="1151"/>
      <c r="O1175" s="1151"/>
      <c r="P1175" s="1151"/>
      <c r="Q1175" s="1151"/>
      <c r="R1175" s="1151"/>
      <c r="S1175" s="1151"/>
      <c r="T1175" s="1151"/>
      <c r="U1175" s="1151"/>
      <c r="V1175" s="1151"/>
      <c r="W1175" s="1151"/>
      <c r="X1175" s="1151"/>
      <c r="Y1175" s="1151"/>
      <c r="Z1175" s="1151"/>
      <c r="AA1175" s="1151"/>
      <c r="AB1175" s="1151"/>
      <c r="AC1175" s="1151"/>
      <c r="AD1175" s="1151"/>
      <c r="AE1175" s="1151"/>
      <c r="AF1175" s="1151"/>
      <c r="AG1175" s="1152"/>
      <c r="AH1175" s="1193"/>
      <c r="AI1175" s="1194"/>
      <c r="AJ1175" s="1194"/>
      <c r="AK1175" s="1194"/>
      <c r="AL1175" s="1194"/>
      <c r="AM1175" s="1194"/>
      <c r="AN1175" s="1194"/>
      <c r="AO1175" s="1194"/>
      <c r="AP1175" s="1194"/>
      <c r="AQ1175" s="1194"/>
      <c r="AR1175" s="1194"/>
      <c r="AS1175" s="1194"/>
      <c r="AT1175" s="1194"/>
      <c r="AU1175" s="1194"/>
      <c r="AV1175" s="1194"/>
      <c r="AW1175" s="1194"/>
      <c r="AX1175" s="1194"/>
      <c r="AY1175" s="1194"/>
      <c r="AZ1175" s="1194"/>
      <c r="BA1175" s="1194"/>
      <c r="BB1175" s="1194"/>
      <c r="BC1175" s="1195"/>
      <c r="BD1175" s="87"/>
    </row>
    <row r="1176" spans="1:64" customHeight="1" ht="12.75">
      <c r="A1176" s="238"/>
      <c r="B1176" s="238"/>
      <c r="C1176" s="243"/>
      <c r="D1176" s="243"/>
      <c r="E1176" s="243"/>
      <c r="F1176" s="243"/>
      <c r="G1176" s="243"/>
      <c r="H1176" s="1150"/>
      <c r="I1176" s="1151"/>
      <c r="J1176" s="1151"/>
      <c r="K1176" s="1151"/>
      <c r="L1176" s="1151"/>
      <c r="M1176" s="1151"/>
      <c r="N1176" s="1151"/>
      <c r="O1176" s="1151"/>
      <c r="P1176" s="1151"/>
      <c r="Q1176" s="1151"/>
      <c r="R1176" s="1151"/>
      <c r="S1176" s="1151"/>
      <c r="T1176" s="1151"/>
      <c r="U1176" s="1151"/>
      <c r="V1176" s="1151"/>
      <c r="W1176" s="1151"/>
      <c r="X1176" s="1151"/>
      <c r="Y1176" s="1151"/>
      <c r="Z1176" s="1151"/>
      <c r="AA1176" s="1151"/>
      <c r="AB1176" s="1151"/>
      <c r="AC1176" s="1151"/>
      <c r="AD1176" s="1151"/>
      <c r="AE1176" s="1151"/>
      <c r="AF1176" s="1151"/>
      <c r="AG1176" s="1152"/>
      <c r="AH1176" s="1193"/>
      <c r="AI1176" s="1194"/>
      <c r="AJ1176" s="1194"/>
      <c r="AK1176" s="1194"/>
      <c r="AL1176" s="1194"/>
      <c r="AM1176" s="1194"/>
      <c r="AN1176" s="1194"/>
      <c r="AO1176" s="1194"/>
      <c r="AP1176" s="1194"/>
      <c r="AQ1176" s="1194"/>
      <c r="AR1176" s="1194"/>
      <c r="AS1176" s="1194"/>
      <c r="AT1176" s="1194"/>
      <c r="AU1176" s="1194"/>
      <c r="AV1176" s="1194"/>
      <c r="AW1176" s="1194"/>
      <c r="AX1176" s="1194"/>
      <c r="AY1176" s="1194"/>
      <c r="AZ1176" s="1194"/>
      <c r="BA1176" s="1194"/>
      <c r="BB1176" s="1194"/>
      <c r="BC1176" s="1195"/>
      <c r="BD1176" s="87"/>
    </row>
    <row r="1177" spans="1:64" customHeight="1" ht="12.75">
      <c r="A1177" s="238"/>
      <c r="B1177" s="238"/>
      <c r="C1177" s="243"/>
      <c r="D1177" s="243"/>
      <c r="E1177" s="243"/>
      <c r="F1177" s="243"/>
      <c r="G1177" s="243"/>
      <c r="H1177" s="1150"/>
      <c r="I1177" s="1151"/>
      <c r="J1177" s="1151"/>
      <c r="K1177" s="1151"/>
      <c r="L1177" s="1151"/>
      <c r="M1177" s="1151"/>
      <c r="N1177" s="1151"/>
      <c r="O1177" s="1151"/>
      <c r="P1177" s="1151"/>
      <c r="Q1177" s="1151"/>
      <c r="R1177" s="1151"/>
      <c r="S1177" s="1151"/>
      <c r="T1177" s="1151"/>
      <c r="U1177" s="1151"/>
      <c r="V1177" s="1151"/>
      <c r="W1177" s="1151"/>
      <c r="X1177" s="1151"/>
      <c r="Y1177" s="1151"/>
      <c r="Z1177" s="1151"/>
      <c r="AA1177" s="1151"/>
      <c r="AB1177" s="1151"/>
      <c r="AC1177" s="1151"/>
      <c r="AD1177" s="1151"/>
      <c r="AE1177" s="1151"/>
      <c r="AF1177" s="1151"/>
      <c r="AG1177" s="1152"/>
      <c r="AH1177" s="1193"/>
      <c r="AI1177" s="1194"/>
      <c r="AJ1177" s="1194"/>
      <c r="AK1177" s="1194"/>
      <c r="AL1177" s="1194"/>
      <c r="AM1177" s="1194"/>
      <c r="AN1177" s="1194"/>
      <c r="AO1177" s="1194"/>
      <c r="AP1177" s="1194"/>
      <c r="AQ1177" s="1194"/>
      <c r="AR1177" s="1194"/>
      <c r="AS1177" s="1194"/>
      <c r="AT1177" s="1194"/>
      <c r="AU1177" s="1194"/>
      <c r="AV1177" s="1194"/>
      <c r="AW1177" s="1194"/>
      <c r="AX1177" s="1194"/>
      <c r="AY1177" s="1194"/>
      <c r="AZ1177" s="1194"/>
      <c r="BA1177" s="1194"/>
      <c r="BB1177" s="1194"/>
      <c r="BC1177" s="1195"/>
      <c r="BD1177" s="87"/>
    </row>
    <row r="1178" spans="1:64" customHeight="1" ht="12.75">
      <c r="A1178" s="238"/>
      <c r="B1178" s="238"/>
      <c r="C1178" s="243"/>
      <c r="D1178" s="243"/>
      <c r="E1178" s="243"/>
      <c r="F1178" s="243"/>
      <c r="G1178" s="243"/>
      <c r="H1178" s="1150"/>
      <c r="I1178" s="1151"/>
      <c r="J1178" s="1151"/>
      <c r="K1178" s="1151"/>
      <c r="L1178" s="1151"/>
      <c r="M1178" s="1151"/>
      <c r="N1178" s="1151"/>
      <c r="O1178" s="1151"/>
      <c r="P1178" s="1151"/>
      <c r="Q1178" s="1151"/>
      <c r="R1178" s="1151"/>
      <c r="S1178" s="1151"/>
      <c r="T1178" s="1151"/>
      <c r="U1178" s="1151"/>
      <c r="V1178" s="1151"/>
      <c r="W1178" s="1151"/>
      <c r="X1178" s="1151"/>
      <c r="Y1178" s="1151"/>
      <c r="Z1178" s="1151"/>
      <c r="AA1178" s="1151"/>
      <c r="AB1178" s="1151"/>
      <c r="AC1178" s="1151"/>
      <c r="AD1178" s="1151"/>
      <c r="AE1178" s="1151"/>
      <c r="AF1178" s="1151"/>
      <c r="AG1178" s="1152"/>
      <c r="AH1178" s="1193"/>
      <c r="AI1178" s="1194"/>
      <c r="AJ1178" s="1194"/>
      <c r="AK1178" s="1194"/>
      <c r="AL1178" s="1194"/>
      <c r="AM1178" s="1194"/>
      <c r="AN1178" s="1194"/>
      <c r="AO1178" s="1194"/>
      <c r="AP1178" s="1194"/>
      <c r="AQ1178" s="1194"/>
      <c r="AR1178" s="1194"/>
      <c r="AS1178" s="1194"/>
      <c r="AT1178" s="1194"/>
      <c r="AU1178" s="1194"/>
      <c r="AV1178" s="1194"/>
      <c r="AW1178" s="1194"/>
      <c r="AX1178" s="1194"/>
      <c r="AY1178" s="1194"/>
      <c r="AZ1178" s="1194"/>
      <c r="BA1178" s="1194"/>
      <c r="BB1178" s="1194"/>
      <c r="BC1178" s="1195"/>
      <c r="BD1178" s="87"/>
    </row>
    <row r="1179" spans="1:64" customHeight="1" ht="13.5">
      <c r="A1179" s="238"/>
      <c r="B1179" s="238"/>
      <c r="C1179" s="243"/>
      <c r="D1179" s="243"/>
      <c r="E1179" s="243"/>
      <c r="F1179" s="243"/>
      <c r="G1179" s="243"/>
      <c r="H1179" s="1153"/>
      <c r="I1179" s="1154"/>
      <c r="J1179" s="1154"/>
      <c r="K1179" s="1154"/>
      <c r="L1179" s="1154"/>
      <c r="M1179" s="1154"/>
      <c r="N1179" s="1154"/>
      <c r="O1179" s="1154"/>
      <c r="P1179" s="1154"/>
      <c r="Q1179" s="1154"/>
      <c r="R1179" s="1154"/>
      <c r="S1179" s="1154"/>
      <c r="T1179" s="1154"/>
      <c r="U1179" s="1154"/>
      <c r="V1179" s="1154"/>
      <c r="W1179" s="1154"/>
      <c r="X1179" s="1154"/>
      <c r="Y1179" s="1154"/>
      <c r="Z1179" s="1154"/>
      <c r="AA1179" s="1154"/>
      <c r="AB1179" s="1154"/>
      <c r="AC1179" s="1154"/>
      <c r="AD1179" s="1154"/>
      <c r="AE1179" s="1154"/>
      <c r="AF1179" s="1154"/>
      <c r="AG1179" s="1155"/>
      <c r="AH1179" s="1196"/>
      <c r="AI1179" s="1197"/>
      <c r="AJ1179" s="1197"/>
      <c r="AK1179" s="1197"/>
      <c r="AL1179" s="1197"/>
      <c r="AM1179" s="1197"/>
      <c r="AN1179" s="1197"/>
      <c r="AO1179" s="1197"/>
      <c r="AP1179" s="1197"/>
      <c r="AQ1179" s="1197"/>
      <c r="AR1179" s="1197"/>
      <c r="AS1179" s="1197"/>
      <c r="AT1179" s="1197"/>
      <c r="AU1179" s="1197"/>
      <c r="AV1179" s="1197"/>
      <c r="AW1179" s="1197"/>
      <c r="AX1179" s="1197"/>
      <c r="AY1179" s="1197"/>
      <c r="AZ1179" s="1197"/>
      <c r="BA1179" s="1197"/>
      <c r="BB1179" s="1197"/>
      <c r="BC1179" s="1198"/>
      <c r="BD1179" s="87"/>
    </row>
    <row r="1180" spans="1:64" customHeight="1" ht="13.5">
      <c r="A1180" s="238">
        <f>IF(B1180&lt;$C$584,B1180,IF(B1180=$C$584,B1180,0))</f>
        <v>0</v>
      </c>
      <c r="B1180" s="238">
        <v>72</v>
      </c>
      <c r="C1180" s="243"/>
      <c r="D1180" s="243"/>
      <c r="E1180" s="243"/>
      <c r="F1180" s="243"/>
      <c r="G1180" s="243"/>
      <c r="H1180" s="1158">
        <f>A1180</f>
        <v>0</v>
      </c>
      <c r="I1180" s="1160"/>
      <c r="J1180" s="1120" t="s">
        <v>2</v>
      </c>
      <c r="K1180" s="1121"/>
      <c r="L1180" s="1121"/>
      <c r="M1180" s="1122"/>
      <c r="N1180" s="1144" t="str">
        <f>LOOKUP(H1180,$C$1:$C$583,$J$1:$J$612)</f>
        <v>0</v>
      </c>
      <c r="O1180" s="1145"/>
      <c r="P1180" s="1145"/>
      <c r="Q1180" s="1145"/>
      <c r="R1180" s="1145"/>
      <c r="S1180" s="1145"/>
      <c r="T1180" s="1145"/>
      <c r="U1180" s="1145"/>
      <c r="V1180" s="1145"/>
      <c r="W1180" s="1145"/>
      <c r="X1180" s="1145"/>
      <c r="Y1180" s="1145"/>
      <c r="Z1180" s="1145"/>
      <c r="AA1180" s="1145"/>
      <c r="AB1180" s="1145"/>
      <c r="AC1180" s="1145"/>
      <c r="AD1180" s="1145"/>
      <c r="AE1180" s="1145"/>
      <c r="AF1180" s="1145"/>
      <c r="AG1180" s="1146"/>
      <c r="AH1180" s="1199" t="s">
        <v>86</v>
      </c>
      <c r="AI1180" s="1200"/>
      <c r="AJ1180" s="1200"/>
      <c r="AK1180" s="1200"/>
      <c r="AL1180" s="1200"/>
      <c r="AM1180" s="1200"/>
      <c r="AN1180" s="1201"/>
      <c r="AO1180" s="1222" t="s">
        <v>21</v>
      </c>
      <c r="AP1180" s="1223"/>
      <c r="AQ1180" s="1223"/>
      <c r="AR1180" s="1223"/>
      <c r="AS1180" s="1223"/>
      <c r="AT1180" s="1223"/>
      <c r="AU1180" s="1223"/>
      <c r="AV1180" s="1223"/>
      <c r="AW1180" s="1223"/>
      <c r="AX1180" s="1224"/>
      <c r="AY1180" s="1205" t="s">
        <v>88</v>
      </c>
      <c r="AZ1180" s="1206"/>
      <c r="BA1180" s="1206"/>
      <c r="BB1180" s="1206"/>
      <c r="BC1180" s="1207"/>
      <c r="BD1180" s="87"/>
    </row>
    <row r="1181" spans="1:64" customHeight="1" ht="13.5">
      <c r="A1181" s="238"/>
      <c r="B1181" s="238"/>
      <c r="C1181" s="243"/>
      <c r="D1181" s="243"/>
      <c r="E1181" s="243"/>
      <c r="F1181" s="243"/>
      <c r="G1181" s="243"/>
      <c r="H1181" s="1158" t="s">
        <v>3</v>
      </c>
      <c r="I1181" s="1159"/>
      <c r="J1181" s="1159"/>
      <c r="K1181" s="1160"/>
      <c r="L1181" s="1120" t="str">
        <f>LOOKUP(H1180,$C$2:$C$583,$I$2:$I$583)</f>
        <v>0</v>
      </c>
      <c r="M1181" s="1121"/>
      <c r="N1181" s="1121"/>
      <c r="O1181" s="1121"/>
      <c r="P1181" s="1121"/>
      <c r="Q1181" s="1121"/>
      <c r="R1181" s="1121"/>
      <c r="S1181" s="1121"/>
      <c r="T1181" s="1121"/>
      <c r="U1181" s="1122"/>
      <c r="V1181" s="1158" t="s">
        <v>89</v>
      </c>
      <c r="W1181" s="1159"/>
      <c r="X1181" s="1159"/>
      <c r="Y1181" s="1160"/>
      <c r="Z1181" s="1120" t="str">
        <f>LOOKUP(H1180,$C$2:$C$583,$F$2:$F$583)</f>
        <v>0</v>
      </c>
      <c r="AA1181" s="1122"/>
      <c r="AB1181" s="1158" t="s">
        <v>90</v>
      </c>
      <c r="AC1181" s="1159"/>
      <c r="AD1181" s="1159"/>
      <c r="AE1181" s="1160"/>
      <c r="AF1181" s="1120" t="str">
        <f>LOOKUP(H1180,$C$2:$C$583,$G$2:$G$583)</f>
        <v>0</v>
      </c>
      <c r="AG1181" s="1122"/>
      <c r="AH1181" s="1202"/>
      <c r="AI1181" s="1203"/>
      <c r="AJ1181" s="1203"/>
      <c r="AK1181" s="1203"/>
      <c r="AL1181" s="1203"/>
      <c r="AM1181" s="1203"/>
      <c r="AN1181" s="1204"/>
      <c r="AO1181" s="1225"/>
      <c r="AP1181" s="1226"/>
      <c r="AQ1181" s="1226"/>
      <c r="AR1181" s="1226"/>
      <c r="AS1181" s="1226"/>
      <c r="AT1181" s="1226"/>
      <c r="AU1181" s="1226"/>
      <c r="AV1181" s="1226"/>
      <c r="AW1181" s="1226"/>
      <c r="AX1181" s="1227"/>
      <c r="AY1181" s="1208"/>
      <c r="AZ1181" s="1209"/>
      <c r="BA1181" s="1209"/>
      <c r="BB1181" s="1209"/>
      <c r="BC1181" s="1210"/>
      <c r="BD1181" s="87"/>
    </row>
    <row r="1182" spans="1:64" customHeight="1" ht="12.75">
      <c r="A1182" s="238"/>
      <c r="B1182" s="238"/>
      <c r="C1182" s="243"/>
      <c r="D1182" s="243"/>
      <c r="E1182" s="243"/>
      <c r="F1182" s="243"/>
      <c r="G1182" s="243"/>
      <c r="H1182" s="1147" t="str">
        <f>LOOKUP(H1180,$C$2:$C$583,$K$2:$K$583)</f>
        <v>0</v>
      </c>
      <c r="I1182" s="1148"/>
      <c r="J1182" s="1148"/>
      <c r="K1182" s="1148"/>
      <c r="L1182" s="1148"/>
      <c r="M1182" s="1148"/>
      <c r="N1182" s="1148"/>
      <c r="O1182" s="1148"/>
      <c r="P1182" s="1148"/>
      <c r="Q1182" s="1148"/>
      <c r="R1182" s="1148"/>
      <c r="S1182" s="1148"/>
      <c r="T1182" s="1148"/>
      <c r="U1182" s="1148"/>
      <c r="V1182" s="1148"/>
      <c r="W1182" s="1148"/>
      <c r="X1182" s="1148"/>
      <c r="Y1182" s="1148"/>
      <c r="Z1182" s="1148"/>
      <c r="AA1182" s="1148"/>
      <c r="AB1182" s="1148"/>
      <c r="AC1182" s="1148"/>
      <c r="AD1182" s="1148"/>
      <c r="AE1182" s="1148"/>
      <c r="AF1182" s="1148"/>
      <c r="AG1182" s="1149"/>
      <c r="AH1182" s="1190"/>
      <c r="AI1182" s="1191"/>
      <c r="AJ1182" s="1191"/>
      <c r="AK1182" s="1191"/>
      <c r="AL1182" s="1191"/>
      <c r="AM1182" s="1191"/>
      <c r="AN1182" s="1191"/>
      <c r="AO1182" s="1191"/>
      <c r="AP1182" s="1191"/>
      <c r="AQ1182" s="1191"/>
      <c r="AR1182" s="1191"/>
      <c r="AS1182" s="1191"/>
      <c r="AT1182" s="1191"/>
      <c r="AU1182" s="1191"/>
      <c r="AV1182" s="1191"/>
      <c r="AW1182" s="1191"/>
      <c r="AX1182" s="1191"/>
      <c r="AY1182" s="1191"/>
      <c r="AZ1182" s="1191"/>
      <c r="BA1182" s="1191"/>
      <c r="BB1182" s="1191"/>
      <c r="BC1182" s="1192"/>
      <c r="BD1182" s="87"/>
    </row>
    <row r="1183" spans="1:64" customHeight="1" ht="12.75">
      <c r="A1183" s="238"/>
      <c r="B1183" s="238"/>
      <c r="C1183" s="243"/>
      <c r="D1183" s="243"/>
      <c r="E1183" s="243"/>
      <c r="F1183" s="243"/>
      <c r="G1183" s="243"/>
      <c r="H1183" s="1150"/>
      <c r="I1183" s="1151"/>
      <c r="J1183" s="1151"/>
      <c r="K1183" s="1151"/>
      <c r="L1183" s="1151"/>
      <c r="M1183" s="1151"/>
      <c r="N1183" s="1151"/>
      <c r="O1183" s="1151"/>
      <c r="P1183" s="1151"/>
      <c r="Q1183" s="1151"/>
      <c r="R1183" s="1151"/>
      <c r="S1183" s="1151"/>
      <c r="T1183" s="1151"/>
      <c r="U1183" s="1151"/>
      <c r="V1183" s="1151"/>
      <c r="W1183" s="1151"/>
      <c r="X1183" s="1151"/>
      <c r="Y1183" s="1151"/>
      <c r="Z1183" s="1151"/>
      <c r="AA1183" s="1151"/>
      <c r="AB1183" s="1151"/>
      <c r="AC1183" s="1151"/>
      <c r="AD1183" s="1151"/>
      <c r="AE1183" s="1151"/>
      <c r="AF1183" s="1151"/>
      <c r="AG1183" s="1152"/>
      <c r="AH1183" s="1193"/>
      <c r="AI1183" s="1194"/>
      <c r="AJ1183" s="1194"/>
      <c r="AK1183" s="1194"/>
      <c r="AL1183" s="1194"/>
      <c r="AM1183" s="1194"/>
      <c r="AN1183" s="1194"/>
      <c r="AO1183" s="1194"/>
      <c r="AP1183" s="1194"/>
      <c r="AQ1183" s="1194"/>
      <c r="AR1183" s="1194"/>
      <c r="AS1183" s="1194"/>
      <c r="AT1183" s="1194"/>
      <c r="AU1183" s="1194"/>
      <c r="AV1183" s="1194"/>
      <c r="AW1183" s="1194"/>
      <c r="AX1183" s="1194"/>
      <c r="AY1183" s="1194"/>
      <c r="AZ1183" s="1194"/>
      <c r="BA1183" s="1194"/>
      <c r="BB1183" s="1194"/>
      <c r="BC1183" s="1195"/>
      <c r="BD1183" s="87"/>
    </row>
    <row r="1184" spans="1:64" customHeight="1" ht="12.75">
      <c r="A1184" s="238"/>
      <c r="B1184" s="238"/>
      <c r="C1184" s="243"/>
      <c r="D1184" s="243"/>
      <c r="E1184" s="243"/>
      <c r="F1184" s="243"/>
      <c r="G1184" s="243"/>
      <c r="H1184" s="1150"/>
      <c r="I1184" s="1151"/>
      <c r="J1184" s="1151"/>
      <c r="K1184" s="1151"/>
      <c r="L1184" s="1151"/>
      <c r="M1184" s="1151"/>
      <c r="N1184" s="1151"/>
      <c r="O1184" s="1151"/>
      <c r="P1184" s="1151"/>
      <c r="Q1184" s="1151"/>
      <c r="R1184" s="1151"/>
      <c r="S1184" s="1151"/>
      <c r="T1184" s="1151"/>
      <c r="U1184" s="1151"/>
      <c r="V1184" s="1151"/>
      <c r="W1184" s="1151"/>
      <c r="X1184" s="1151"/>
      <c r="Y1184" s="1151"/>
      <c r="Z1184" s="1151"/>
      <c r="AA1184" s="1151"/>
      <c r="AB1184" s="1151"/>
      <c r="AC1184" s="1151"/>
      <c r="AD1184" s="1151"/>
      <c r="AE1184" s="1151"/>
      <c r="AF1184" s="1151"/>
      <c r="AG1184" s="1152"/>
      <c r="AH1184" s="1193"/>
      <c r="AI1184" s="1194"/>
      <c r="AJ1184" s="1194"/>
      <c r="AK1184" s="1194"/>
      <c r="AL1184" s="1194"/>
      <c r="AM1184" s="1194"/>
      <c r="AN1184" s="1194"/>
      <c r="AO1184" s="1194"/>
      <c r="AP1184" s="1194"/>
      <c r="AQ1184" s="1194"/>
      <c r="AR1184" s="1194"/>
      <c r="AS1184" s="1194"/>
      <c r="AT1184" s="1194"/>
      <c r="AU1184" s="1194"/>
      <c r="AV1184" s="1194"/>
      <c r="AW1184" s="1194"/>
      <c r="AX1184" s="1194"/>
      <c r="AY1184" s="1194"/>
      <c r="AZ1184" s="1194"/>
      <c r="BA1184" s="1194"/>
      <c r="BB1184" s="1194"/>
      <c r="BC1184" s="1195"/>
      <c r="BD1184" s="87"/>
    </row>
    <row r="1185" spans="1:64" customHeight="1" ht="12.75">
      <c r="A1185" s="238"/>
      <c r="B1185" s="238"/>
      <c r="C1185" s="243"/>
      <c r="D1185" s="243"/>
      <c r="E1185" s="243"/>
      <c r="F1185" s="243"/>
      <c r="G1185" s="243"/>
      <c r="H1185" s="1150"/>
      <c r="I1185" s="1151"/>
      <c r="J1185" s="1151"/>
      <c r="K1185" s="1151"/>
      <c r="L1185" s="1151"/>
      <c r="M1185" s="1151"/>
      <c r="N1185" s="1151"/>
      <c r="O1185" s="1151"/>
      <c r="P1185" s="1151"/>
      <c r="Q1185" s="1151"/>
      <c r="R1185" s="1151"/>
      <c r="S1185" s="1151"/>
      <c r="T1185" s="1151"/>
      <c r="U1185" s="1151"/>
      <c r="V1185" s="1151"/>
      <c r="W1185" s="1151"/>
      <c r="X1185" s="1151"/>
      <c r="Y1185" s="1151"/>
      <c r="Z1185" s="1151"/>
      <c r="AA1185" s="1151"/>
      <c r="AB1185" s="1151"/>
      <c r="AC1185" s="1151"/>
      <c r="AD1185" s="1151"/>
      <c r="AE1185" s="1151"/>
      <c r="AF1185" s="1151"/>
      <c r="AG1185" s="1152"/>
      <c r="AH1185" s="1193"/>
      <c r="AI1185" s="1194"/>
      <c r="AJ1185" s="1194"/>
      <c r="AK1185" s="1194"/>
      <c r="AL1185" s="1194"/>
      <c r="AM1185" s="1194"/>
      <c r="AN1185" s="1194"/>
      <c r="AO1185" s="1194"/>
      <c r="AP1185" s="1194"/>
      <c r="AQ1185" s="1194"/>
      <c r="AR1185" s="1194"/>
      <c r="AS1185" s="1194"/>
      <c r="AT1185" s="1194"/>
      <c r="AU1185" s="1194"/>
      <c r="AV1185" s="1194"/>
      <c r="AW1185" s="1194"/>
      <c r="AX1185" s="1194"/>
      <c r="AY1185" s="1194"/>
      <c r="AZ1185" s="1194"/>
      <c r="BA1185" s="1194"/>
      <c r="BB1185" s="1194"/>
      <c r="BC1185" s="1195"/>
      <c r="BD1185" s="87"/>
    </row>
    <row r="1186" spans="1:64" customHeight="1" ht="12.75">
      <c r="A1186" s="238"/>
      <c r="B1186" s="238"/>
      <c r="C1186" s="243"/>
      <c r="D1186" s="243"/>
      <c r="E1186" s="243"/>
      <c r="F1186" s="243"/>
      <c r="G1186" s="243"/>
      <c r="H1186" s="1150"/>
      <c r="I1186" s="1151"/>
      <c r="J1186" s="1151"/>
      <c r="K1186" s="1151"/>
      <c r="L1186" s="1151"/>
      <c r="M1186" s="1151"/>
      <c r="N1186" s="1151"/>
      <c r="O1186" s="1151"/>
      <c r="P1186" s="1151"/>
      <c r="Q1186" s="1151"/>
      <c r="R1186" s="1151"/>
      <c r="S1186" s="1151"/>
      <c r="T1186" s="1151"/>
      <c r="U1186" s="1151"/>
      <c r="V1186" s="1151"/>
      <c r="W1186" s="1151"/>
      <c r="X1186" s="1151"/>
      <c r="Y1186" s="1151"/>
      <c r="Z1186" s="1151"/>
      <c r="AA1186" s="1151"/>
      <c r="AB1186" s="1151"/>
      <c r="AC1186" s="1151"/>
      <c r="AD1186" s="1151"/>
      <c r="AE1186" s="1151"/>
      <c r="AF1186" s="1151"/>
      <c r="AG1186" s="1152"/>
      <c r="AH1186" s="1193"/>
      <c r="AI1186" s="1194"/>
      <c r="AJ1186" s="1194"/>
      <c r="AK1186" s="1194"/>
      <c r="AL1186" s="1194"/>
      <c r="AM1186" s="1194"/>
      <c r="AN1186" s="1194"/>
      <c r="AO1186" s="1194"/>
      <c r="AP1186" s="1194"/>
      <c r="AQ1186" s="1194"/>
      <c r="AR1186" s="1194"/>
      <c r="AS1186" s="1194"/>
      <c r="AT1186" s="1194"/>
      <c r="AU1186" s="1194"/>
      <c r="AV1186" s="1194"/>
      <c r="AW1186" s="1194"/>
      <c r="AX1186" s="1194"/>
      <c r="AY1186" s="1194"/>
      <c r="AZ1186" s="1194"/>
      <c r="BA1186" s="1194"/>
      <c r="BB1186" s="1194"/>
      <c r="BC1186" s="1195"/>
      <c r="BD1186" s="87"/>
    </row>
    <row r="1187" spans="1:64" customHeight="1" ht="13.5">
      <c r="A1187" s="238"/>
      <c r="B1187" s="238"/>
      <c r="C1187" s="243"/>
      <c r="D1187" s="243"/>
      <c r="E1187" s="243"/>
      <c r="F1187" s="243"/>
      <c r="G1187" s="243"/>
      <c r="H1187" s="1153"/>
      <c r="I1187" s="1154"/>
      <c r="J1187" s="1154"/>
      <c r="K1187" s="1154"/>
      <c r="L1187" s="1154"/>
      <c r="M1187" s="1154"/>
      <c r="N1187" s="1154"/>
      <c r="O1187" s="1154"/>
      <c r="P1187" s="1154"/>
      <c r="Q1187" s="1154"/>
      <c r="R1187" s="1154"/>
      <c r="S1187" s="1154"/>
      <c r="T1187" s="1154"/>
      <c r="U1187" s="1154"/>
      <c r="V1187" s="1154"/>
      <c r="W1187" s="1154"/>
      <c r="X1187" s="1154"/>
      <c r="Y1187" s="1154"/>
      <c r="Z1187" s="1154"/>
      <c r="AA1187" s="1154"/>
      <c r="AB1187" s="1154"/>
      <c r="AC1187" s="1154"/>
      <c r="AD1187" s="1154"/>
      <c r="AE1187" s="1154"/>
      <c r="AF1187" s="1154"/>
      <c r="AG1187" s="1155"/>
      <c r="AH1187" s="1196"/>
      <c r="AI1187" s="1197"/>
      <c r="AJ1187" s="1197"/>
      <c r="AK1187" s="1197"/>
      <c r="AL1187" s="1197"/>
      <c r="AM1187" s="1197"/>
      <c r="AN1187" s="1197"/>
      <c r="AO1187" s="1197"/>
      <c r="AP1187" s="1197"/>
      <c r="AQ1187" s="1197"/>
      <c r="AR1187" s="1197"/>
      <c r="AS1187" s="1197"/>
      <c r="AT1187" s="1197"/>
      <c r="AU1187" s="1197"/>
      <c r="AV1187" s="1197"/>
      <c r="AW1187" s="1197"/>
      <c r="AX1187" s="1197"/>
      <c r="AY1187" s="1197"/>
      <c r="AZ1187" s="1197"/>
      <c r="BA1187" s="1197"/>
      <c r="BB1187" s="1197"/>
      <c r="BC1187" s="1198"/>
      <c r="BD1187" s="87"/>
    </row>
    <row r="1188" spans="1:64" customHeight="1" ht="13.5">
      <c r="A1188" s="238">
        <f>IF(B1188&lt;$C$584,B1188,IF(B1188=$C$584,B1188,0))</f>
        <v>0</v>
      </c>
      <c r="B1188" s="238">
        <v>73</v>
      </c>
      <c r="C1188" s="243"/>
      <c r="D1188" s="243"/>
      <c r="E1188" s="243"/>
      <c r="F1188" s="243"/>
      <c r="G1188" s="243"/>
      <c r="H1188" s="1158">
        <f>A1188</f>
        <v>0</v>
      </c>
      <c r="I1188" s="1160"/>
      <c r="J1188" s="1120" t="s">
        <v>2</v>
      </c>
      <c r="K1188" s="1121"/>
      <c r="L1188" s="1121"/>
      <c r="M1188" s="1122"/>
      <c r="N1188" s="1144" t="str">
        <f>LOOKUP(H1188,$C$1:$C$583,$J$1:$J$612)</f>
        <v>0</v>
      </c>
      <c r="O1188" s="1145"/>
      <c r="P1188" s="1145"/>
      <c r="Q1188" s="1145"/>
      <c r="R1188" s="1145"/>
      <c r="S1188" s="1145"/>
      <c r="T1188" s="1145"/>
      <c r="U1188" s="1145"/>
      <c r="V1188" s="1145"/>
      <c r="W1188" s="1145"/>
      <c r="X1188" s="1145"/>
      <c r="Y1188" s="1145"/>
      <c r="Z1188" s="1145"/>
      <c r="AA1188" s="1145"/>
      <c r="AB1188" s="1145"/>
      <c r="AC1188" s="1145"/>
      <c r="AD1188" s="1145"/>
      <c r="AE1188" s="1145"/>
      <c r="AF1188" s="1145"/>
      <c r="AG1188" s="1146"/>
      <c r="AH1188" s="1199" t="s">
        <v>86</v>
      </c>
      <c r="AI1188" s="1200"/>
      <c r="AJ1188" s="1200"/>
      <c r="AK1188" s="1200"/>
      <c r="AL1188" s="1200"/>
      <c r="AM1188" s="1200"/>
      <c r="AN1188" s="1201"/>
      <c r="AO1188" s="1222" t="s">
        <v>21</v>
      </c>
      <c r="AP1188" s="1223"/>
      <c r="AQ1188" s="1223"/>
      <c r="AR1188" s="1223"/>
      <c r="AS1188" s="1223"/>
      <c r="AT1188" s="1223"/>
      <c r="AU1188" s="1223"/>
      <c r="AV1188" s="1223"/>
      <c r="AW1188" s="1223"/>
      <c r="AX1188" s="1224"/>
      <c r="AY1188" s="1205" t="s">
        <v>88</v>
      </c>
      <c r="AZ1188" s="1206"/>
      <c r="BA1188" s="1206"/>
      <c r="BB1188" s="1206"/>
      <c r="BC1188" s="1207"/>
      <c r="BD1188" s="87"/>
    </row>
    <row r="1189" spans="1:64" customHeight="1" ht="13.5">
      <c r="A1189" s="238"/>
      <c r="B1189" s="238"/>
      <c r="C1189" s="243"/>
      <c r="D1189" s="243"/>
      <c r="E1189" s="243"/>
      <c r="F1189" s="243"/>
      <c r="G1189" s="243"/>
      <c r="H1189" s="1158" t="s">
        <v>3</v>
      </c>
      <c r="I1189" s="1159"/>
      <c r="J1189" s="1159"/>
      <c r="K1189" s="1160"/>
      <c r="L1189" s="1120" t="str">
        <f>LOOKUP(H1188,$C$2:$C$583,$I$2:$I$583)</f>
        <v>0</v>
      </c>
      <c r="M1189" s="1121"/>
      <c r="N1189" s="1121"/>
      <c r="O1189" s="1121"/>
      <c r="P1189" s="1121"/>
      <c r="Q1189" s="1121"/>
      <c r="R1189" s="1121"/>
      <c r="S1189" s="1121"/>
      <c r="T1189" s="1121"/>
      <c r="U1189" s="1122"/>
      <c r="V1189" s="1158" t="s">
        <v>89</v>
      </c>
      <c r="W1189" s="1159"/>
      <c r="X1189" s="1159"/>
      <c r="Y1189" s="1160"/>
      <c r="Z1189" s="1120" t="str">
        <f>LOOKUP(H1188,$C$2:$C$583,$F$2:$F$583)</f>
        <v>0</v>
      </c>
      <c r="AA1189" s="1122"/>
      <c r="AB1189" s="1158" t="s">
        <v>90</v>
      </c>
      <c r="AC1189" s="1159"/>
      <c r="AD1189" s="1159"/>
      <c r="AE1189" s="1160"/>
      <c r="AF1189" s="1120" t="str">
        <f>LOOKUP(H1188,$C$2:$C$583,$G$2:$G$583)</f>
        <v>0</v>
      </c>
      <c r="AG1189" s="1122"/>
      <c r="AH1189" s="1202"/>
      <c r="AI1189" s="1203"/>
      <c r="AJ1189" s="1203"/>
      <c r="AK1189" s="1203"/>
      <c r="AL1189" s="1203"/>
      <c r="AM1189" s="1203"/>
      <c r="AN1189" s="1204"/>
      <c r="AO1189" s="1225"/>
      <c r="AP1189" s="1226"/>
      <c r="AQ1189" s="1226"/>
      <c r="AR1189" s="1226"/>
      <c r="AS1189" s="1226"/>
      <c r="AT1189" s="1226"/>
      <c r="AU1189" s="1226"/>
      <c r="AV1189" s="1226"/>
      <c r="AW1189" s="1226"/>
      <c r="AX1189" s="1227"/>
      <c r="AY1189" s="1208"/>
      <c r="AZ1189" s="1209"/>
      <c r="BA1189" s="1209"/>
      <c r="BB1189" s="1209"/>
      <c r="BC1189" s="1210"/>
      <c r="BD1189" s="87"/>
    </row>
    <row r="1190" spans="1:64" customHeight="1" ht="12.75">
      <c r="A1190" s="238"/>
      <c r="B1190" s="238"/>
      <c r="C1190" s="243"/>
      <c r="D1190" s="243"/>
      <c r="E1190" s="243"/>
      <c r="F1190" s="243"/>
      <c r="G1190" s="243"/>
      <c r="H1190" s="1147" t="str">
        <f>LOOKUP(H1188,$C$2:$C$583,$K$2:$K$583)</f>
        <v>0</v>
      </c>
      <c r="I1190" s="1148"/>
      <c r="J1190" s="1148"/>
      <c r="K1190" s="1148"/>
      <c r="L1190" s="1148"/>
      <c r="M1190" s="1148"/>
      <c r="N1190" s="1148"/>
      <c r="O1190" s="1148"/>
      <c r="P1190" s="1148"/>
      <c r="Q1190" s="1148"/>
      <c r="R1190" s="1148"/>
      <c r="S1190" s="1148"/>
      <c r="T1190" s="1148"/>
      <c r="U1190" s="1148"/>
      <c r="V1190" s="1148"/>
      <c r="W1190" s="1148"/>
      <c r="X1190" s="1148"/>
      <c r="Y1190" s="1148"/>
      <c r="Z1190" s="1148"/>
      <c r="AA1190" s="1148"/>
      <c r="AB1190" s="1148"/>
      <c r="AC1190" s="1148"/>
      <c r="AD1190" s="1148"/>
      <c r="AE1190" s="1148"/>
      <c r="AF1190" s="1148"/>
      <c r="AG1190" s="1149"/>
      <c r="AH1190" s="1190"/>
      <c r="AI1190" s="1191"/>
      <c r="AJ1190" s="1191"/>
      <c r="AK1190" s="1191"/>
      <c r="AL1190" s="1191"/>
      <c r="AM1190" s="1191"/>
      <c r="AN1190" s="1191"/>
      <c r="AO1190" s="1191"/>
      <c r="AP1190" s="1191"/>
      <c r="AQ1190" s="1191"/>
      <c r="AR1190" s="1191"/>
      <c r="AS1190" s="1191"/>
      <c r="AT1190" s="1191"/>
      <c r="AU1190" s="1191"/>
      <c r="AV1190" s="1191"/>
      <c r="AW1190" s="1191"/>
      <c r="AX1190" s="1191"/>
      <c r="AY1190" s="1191"/>
      <c r="AZ1190" s="1191"/>
      <c r="BA1190" s="1191"/>
      <c r="BB1190" s="1191"/>
      <c r="BC1190" s="1192"/>
      <c r="BD1190" s="87"/>
    </row>
    <row r="1191" spans="1:64" customHeight="1" ht="12.75">
      <c r="A1191" s="238"/>
      <c r="B1191" s="238"/>
      <c r="C1191" s="243"/>
      <c r="D1191" s="243"/>
      <c r="E1191" s="243"/>
      <c r="F1191" s="243"/>
      <c r="G1191" s="243"/>
      <c r="H1191" s="1150"/>
      <c r="I1191" s="1151"/>
      <c r="J1191" s="1151"/>
      <c r="K1191" s="1151"/>
      <c r="L1191" s="1151"/>
      <c r="M1191" s="1151"/>
      <c r="N1191" s="1151"/>
      <c r="O1191" s="1151"/>
      <c r="P1191" s="1151"/>
      <c r="Q1191" s="1151"/>
      <c r="R1191" s="1151"/>
      <c r="S1191" s="1151"/>
      <c r="T1191" s="1151"/>
      <c r="U1191" s="1151"/>
      <c r="V1191" s="1151"/>
      <c r="W1191" s="1151"/>
      <c r="X1191" s="1151"/>
      <c r="Y1191" s="1151"/>
      <c r="Z1191" s="1151"/>
      <c r="AA1191" s="1151"/>
      <c r="AB1191" s="1151"/>
      <c r="AC1191" s="1151"/>
      <c r="AD1191" s="1151"/>
      <c r="AE1191" s="1151"/>
      <c r="AF1191" s="1151"/>
      <c r="AG1191" s="1152"/>
      <c r="AH1191" s="1193"/>
      <c r="AI1191" s="1194"/>
      <c r="AJ1191" s="1194"/>
      <c r="AK1191" s="1194"/>
      <c r="AL1191" s="1194"/>
      <c r="AM1191" s="1194"/>
      <c r="AN1191" s="1194"/>
      <c r="AO1191" s="1194"/>
      <c r="AP1191" s="1194"/>
      <c r="AQ1191" s="1194"/>
      <c r="AR1191" s="1194"/>
      <c r="AS1191" s="1194"/>
      <c r="AT1191" s="1194"/>
      <c r="AU1191" s="1194"/>
      <c r="AV1191" s="1194"/>
      <c r="AW1191" s="1194"/>
      <c r="AX1191" s="1194"/>
      <c r="AY1191" s="1194"/>
      <c r="AZ1191" s="1194"/>
      <c r="BA1191" s="1194"/>
      <c r="BB1191" s="1194"/>
      <c r="BC1191" s="1195"/>
      <c r="BD1191" s="87"/>
    </row>
    <row r="1192" spans="1:64" customHeight="1" ht="12.75">
      <c r="A1192" s="238"/>
      <c r="B1192" s="238"/>
      <c r="C1192" s="243"/>
      <c r="D1192" s="243"/>
      <c r="E1192" s="243"/>
      <c r="F1192" s="243"/>
      <c r="G1192" s="243"/>
      <c r="H1192" s="1150"/>
      <c r="I1192" s="1151"/>
      <c r="J1192" s="1151"/>
      <c r="K1192" s="1151"/>
      <c r="L1192" s="1151"/>
      <c r="M1192" s="1151"/>
      <c r="N1192" s="1151"/>
      <c r="O1192" s="1151"/>
      <c r="P1192" s="1151"/>
      <c r="Q1192" s="1151"/>
      <c r="R1192" s="1151"/>
      <c r="S1192" s="1151"/>
      <c r="T1192" s="1151"/>
      <c r="U1192" s="1151"/>
      <c r="V1192" s="1151"/>
      <c r="W1192" s="1151"/>
      <c r="X1192" s="1151"/>
      <c r="Y1192" s="1151"/>
      <c r="Z1192" s="1151"/>
      <c r="AA1192" s="1151"/>
      <c r="AB1192" s="1151"/>
      <c r="AC1192" s="1151"/>
      <c r="AD1192" s="1151"/>
      <c r="AE1192" s="1151"/>
      <c r="AF1192" s="1151"/>
      <c r="AG1192" s="1152"/>
      <c r="AH1192" s="1193"/>
      <c r="AI1192" s="1194"/>
      <c r="AJ1192" s="1194"/>
      <c r="AK1192" s="1194"/>
      <c r="AL1192" s="1194"/>
      <c r="AM1192" s="1194"/>
      <c r="AN1192" s="1194"/>
      <c r="AO1192" s="1194"/>
      <c r="AP1192" s="1194"/>
      <c r="AQ1192" s="1194"/>
      <c r="AR1192" s="1194"/>
      <c r="AS1192" s="1194"/>
      <c r="AT1192" s="1194"/>
      <c r="AU1192" s="1194"/>
      <c r="AV1192" s="1194"/>
      <c r="AW1192" s="1194"/>
      <c r="AX1192" s="1194"/>
      <c r="AY1192" s="1194"/>
      <c r="AZ1192" s="1194"/>
      <c r="BA1192" s="1194"/>
      <c r="BB1192" s="1194"/>
      <c r="BC1192" s="1195"/>
      <c r="BD1192" s="87"/>
    </row>
    <row r="1193" spans="1:64" customHeight="1" ht="12.75">
      <c r="A1193" s="238"/>
      <c r="B1193" s="238"/>
      <c r="C1193" s="243"/>
      <c r="D1193" s="243"/>
      <c r="E1193" s="243"/>
      <c r="F1193" s="243"/>
      <c r="G1193" s="243"/>
      <c r="H1193" s="1150"/>
      <c r="I1193" s="1151"/>
      <c r="J1193" s="1151"/>
      <c r="K1193" s="1151"/>
      <c r="L1193" s="1151"/>
      <c r="M1193" s="1151"/>
      <c r="N1193" s="1151"/>
      <c r="O1193" s="1151"/>
      <c r="P1193" s="1151"/>
      <c r="Q1193" s="1151"/>
      <c r="R1193" s="1151"/>
      <c r="S1193" s="1151"/>
      <c r="T1193" s="1151"/>
      <c r="U1193" s="1151"/>
      <c r="V1193" s="1151"/>
      <c r="W1193" s="1151"/>
      <c r="X1193" s="1151"/>
      <c r="Y1193" s="1151"/>
      <c r="Z1193" s="1151"/>
      <c r="AA1193" s="1151"/>
      <c r="AB1193" s="1151"/>
      <c r="AC1193" s="1151"/>
      <c r="AD1193" s="1151"/>
      <c r="AE1193" s="1151"/>
      <c r="AF1193" s="1151"/>
      <c r="AG1193" s="1152"/>
      <c r="AH1193" s="1193"/>
      <c r="AI1193" s="1194"/>
      <c r="AJ1193" s="1194"/>
      <c r="AK1193" s="1194"/>
      <c r="AL1193" s="1194"/>
      <c r="AM1193" s="1194"/>
      <c r="AN1193" s="1194"/>
      <c r="AO1193" s="1194"/>
      <c r="AP1193" s="1194"/>
      <c r="AQ1193" s="1194"/>
      <c r="AR1193" s="1194"/>
      <c r="AS1193" s="1194"/>
      <c r="AT1193" s="1194"/>
      <c r="AU1193" s="1194"/>
      <c r="AV1193" s="1194"/>
      <c r="AW1193" s="1194"/>
      <c r="AX1193" s="1194"/>
      <c r="AY1193" s="1194"/>
      <c r="AZ1193" s="1194"/>
      <c r="BA1193" s="1194"/>
      <c r="BB1193" s="1194"/>
      <c r="BC1193" s="1195"/>
      <c r="BD1193" s="87"/>
    </row>
    <row r="1194" spans="1:64" customHeight="1" ht="12.75">
      <c r="A1194" s="238"/>
      <c r="B1194" s="238"/>
      <c r="C1194" s="243"/>
      <c r="D1194" s="243"/>
      <c r="E1194" s="243"/>
      <c r="F1194" s="243"/>
      <c r="G1194" s="243"/>
      <c r="H1194" s="1150"/>
      <c r="I1194" s="1151"/>
      <c r="J1194" s="1151"/>
      <c r="K1194" s="1151"/>
      <c r="L1194" s="1151"/>
      <c r="M1194" s="1151"/>
      <c r="N1194" s="1151"/>
      <c r="O1194" s="1151"/>
      <c r="P1194" s="1151"/>
      <c r="Q1194" s="1151"/>
      <c r="R1194" s="1151"/>
      <c r="S1194" s="1151"/>
      <c r="T1194" s="1151"/>
      <c r="U1194" s="1151"/>
      <c r="V1194" s="1151"/>
      <c r="W1194" s="1151"/>
      <c r="X1194" s="1151"/>
      <c r="Y1194" s="1151"/>
      <c r="Z1194" s="1151"/>
      <c r="AA1194" s="1151"/>
      <c r="AB1194" s="1151"/>
      <c r="AC1194" s="1151"/>
      <c r="AD1194" s="1151"/>
      <c r="AE1194" s="1151"/>
      <c r="AF1194" s="1151"/>
      <c r="AG1194" s="1152"/>
      <c r="AH1194" s="1193"/>
      <c r="AI1194" s="1194"/>
      <c r="AJ1194" s="1194"/>
      <c r="AK1194" s="1194"/>
      <c r="AL1194" s="1194"/>
      <c r="AM1194" s="1194"/>
      <c r="AN1194" s="1194"/>
      <c r="AO1194" s="1194"/>
      <c r="AP1194" s="1194"/>
      <c r="AQ1194" s="1194"/>
      <c r="AR1194" s="1194"/>
      <c r="AS1194" s="1194"/>
      <c r="AT1194" s="1194"/>
      <c r="AU1194" s="1194"/>
      <c r="AV1194" s="1194"/>
      <c r="AW1194" s="1194"/>
      <c r="AX1194" s="1194"/>
      <c r="AY1194" s="1194"/>
      <c r="AZ1194" s="1194"/>
      <c r="BA1194" s="1194"/>
      <c r="BB1194" s="1194"/>
      <c r="BC1194" s="1195"/>
      <c r="BD1194" s="87"/>
    </row>
    <row r="1195" spans="1:64" customHeight="1" ht="13.5">
      <c r="A1195" s="238"/>
      <c r="B1195" s="238"/>
      <c r="C1195" s="243"/>
      <c r="D1195" s="243"/>
      <c r="E1195" s="243"/>
      <c r="F1195" s="243"/>
      <c r="G1195" s="243"/>
      <c r="H1195" s="1153"/>
      <c r="I1195" s="1154"/>
      <c r="J1195" s="1154"/>
      <c r="K1195" s="1154"/>
      <c r="L1195" s="1154"/>
      <c r="M1195" s="1154"/>
      <c r="N1195" s="1154"/>
      <c r="O1195" s="1154"/>
      <c r="P1195" s="1154"/>
      <c r="Q1195" s="1154"/>
      <c r="R1195" s="1154"/>
      <c r="S1195" s="1154"/>
      <c r="T1195" s="1154"/>
      <c r="U1195" s="1154"/>
      <c r="V1195" s="1154"/>
      <c r="W1195" s="1154"/>
      <c r="X1195" s="1154"/>
      <c r="Y1195" s="1154"/>
      <c r="Z1195" s="1154"/>
      <c r="AA1195" s="1154"/>
      <c r="AB1195" s="1154"/>
      <c r="AC1195" s="1154"/>
      <c r="AD1195" s="1154"/>
      <c r="AE1195" s="1154"/>
      <c r="AF1195" s="1154"/>
      <c r="AG1195" s="1155"/>
      <c r="AH1195" s="1196"/>
      <c r="AI1195" s="1197"/>
      <c r="AJ1195" s="1197"/>
      <c r="AK1195" s="1197"/>
      <c r="AL1195" s="1197"/>
      <c r="AM1195" s="1197"/>
      <c r="AN1195" s="1197"/>
      <c r="AO1195" s="1197"/>
      <c r="AP1195" s="1197"/>
      <c r="AQ1195" s="1197"/>
      <c r="AR1195" s="1197"/>
      <c r="AS1195" s="1197"/>
      <c r="AT1195" s="1197"/>
      <c r="AU1195" s="1197"/>
      <c r="AV1195" s="1197"/>
      <c r="AW1195" s="1197"/>
      <c r="AX1195" s="1197"/>
      <c r="AY1195" s="1197"/>
      <c r="AZ1195" s="1197"/>
      <c r="BA1195" s="1197"/>
      <c r="BB1195" s="1197"/>
      <c r="BC1195" s="1198"/>
      <c r="BD1195" s="87"/>
    </row>
    <row r="1196" spans="1:64" customHeight="1" ht="13.5">
      <c r="A1196" s="238">
        <f>IF(B1196&lt;$C$584,B1196,IF(B1196=$C$584,B1196,0))</f>
        <v>0</v>
      </c>
      <c r="B1196" s="238">
        <v>74</v>
      </c>
      <c r="C1196" s="243"/>
      <c r="D1196" s="243"/>
      <c r="E1196" s="243"/>
      <c r="F1196" s="243"/>
      <c r="G1196" s="243"/>
      <c r="H1196" s="1158">
        <f>A1196</f>
        <v>0</v>
      </c>
      <c r="I1196" s="1160"/>
      <c r="J1196" s="1120" t="s">
        <v>2</v>
      </c>
      <c r="K1196" s="1121"/>
      <c r="L1196" s="1121"/>
      <c r="M1196" s="1122"/>
      <c r="N1196" s="1144" t="str">
        <f>LOOKUP(H1196,$C$1:$C$583,$J$1:$J$612)</f>
        <v>0</v>
      </c>
      <c r="O1196" s="1145"/>
      <c r="P1196" s="1145"/>
      <c r="Q1196" s="1145"/>
      <c r="R1196" s="1145"/>
      <c r="S1196" s="1145"/>
      <c r="T1196" s="1145"/>
      <c r="U1196" s="1145"/>
      <c r="V1196" s="1145"/>
      <c r="W1196" s="1145"/>
      <c r="X1196" s="1145"/>
      <c r="Y1196" s="1145"/>
      <c r="Z1196" s="1145"/>
      <c r="AA1196" s="1145"/>
      <c r="AB1196" s="1145"/>
      <c r="AC1196" s="1145"/>
      <c r="AD1196" s="1145"/>
      <c r="AE1196" s="1145"/>
      <c r="AF1196" s="1145"/>
      <c r="AG1196" s="1146"/>
      <c r="AH1196" s="1199" t="s">
        <v>86</v>
      </c>
      <c r="AI1196" s="1200"/>
      <c r="AJ1196" s="1200"/>
      <c r="AK1196" s="1200"/>
      <c r="AL1196" s="1200"/>
      <c r="AM1196" s="1200"/>
      <c r="AN1196" s="1201"/>
      <c r="AO1196" s="1222" t="s">
        <v>21</v>
      </c>
      <c r="AP1196" s="1223"/>
      <c r="AQ1196" s="1223"/>
      <c r="AR1196" s="1223"/>
      <c r="AS1196" s="1223"/>
      <c r="AT1196" s="1223"/>
      <c r="AU1196" s="1223"/>
      <c r="AV1196" s="1223"/>
      <c r="AW1196" s="1223"/>
      <c r="AX1196" s="1224"/>
      <c r="AY1196" s="1205" t="s">
        <v>88</v>
      </c>
      <c r="AZ1196" s="1206"/>
      <c r="BA1196" s="1206"/>
      <c r="BB1196" s="1206"/>
      <c r="BC1196" s="1207"/>
      <c r="BD1196" s="87"/>
    </row>
    <row r="1197" spans="1:64" customHeight="1" ht="13.5">
      <c r="A1197" s="238"/>
      <c r="B1197" s="238"/>
      <c r="C1197" s="243"/>
      <c r="D1197" s="243"/>
      <c r="E1197" s="243"/>
      <c r="F1197" s="243"/>
      <c r="G1197" s="243"/>
      <c r="H1197" s="1158" t="s">
        <v>3</v>
      </c>
      <c r="I1197" s="1159"/>
      <c r="J1197" s="1159"/>
      <c r="K1197" s="1160"/>
      <c r="L1197" s="1120" t="str">
        <f>LOOKUP(H1196,$C$2:$C$583,$I$2:$I$583)</f>
        <v>0</v>
      </c>
      <c r="M1197" s="1121"/>
      <c r="N1197" s="1121"/>
      <c r="O1197" s="1121"/>
      <c r="P1197" s="1121"/>
      <c r="Q1197" s="1121"/>
      <c r="R1197" s="1121"/>
      <c r="S1197" s="1121"/>
      <c r="T1197" s="1121"/>
      <c r="U1197" s="1122"/>
      <c r="V1197" s="1158" t="s">
        <v>89</v>
      </c>
      <c r="W1197" s="1159"/>
      <c r="X1197" s="1159"/>
      <c r="Y1197" s="1160"/>
      <c r="Z1197" s="1120" t="str">
        <f>LOOKUP(H1196,$C$2:$C$583,$F$2:$F$583)</f>
        <v>0</v>
      </c>
      <c r="AA1197" s="1122"/>
      <c r="AB1197" s="1158" t="s">
        <v>90</v>
      </c>
      <c r="AC1197" s="1159"/>
      <c r="AD1197" s="1159"/>
      <c r="AE1197" s="1160"/>
      <c r="AF1197" s="1120" t="str">
        <f>LOOKUP(H1196,$C$2:$C$583,$G$2:$G$583)</f>
        <v>0</v>
      </c>
      <c r="AG1197" s="1122"/>
      <c r="AH1197" s="1202"/>
      <c r="AI1197" s="1203"/>
      <c r="AJ1197" s="1203"/>
      <c r="AK1197" s="1203"/>
      <c r="AL1197" s="1203"/>
      <c r="AM1197" s="1203"/>
      <c r="AN1197" s="1204"/>
      <c r="AO1197" s="1225"/>
      <c r="AP1197" s="1226"/>
      <c r="AQ1197" s="1226"/>
      <c r="AR1197" s="1226"/>
      <c r="AS1197" s="1226"/>
      <c r="AT1197" s="1226"/>
      <c r="AU1197" s="1226"/>
      <c r="AV1197" s="1226"/>
      <c r="AW1197" s="1226"/>
      <c r="AX1197" s="1227"/>
      <c r="AY1197" s="1208"/>
      <c r="AZ1197" s="1209"/>
      <c r="BA1197" s="1209"/>
      <c r="BB1197" s="1209"/>
      <c r="BC1197" s="1210"/>
      <c r="BD1197" s="87"/>
    </row>
    <row r="1198" spans="1:64" customHeight="1" ht="12.75">
      <c r="A1198" s="238"/>
      <c r="B1198" s="238"/>
      <c r="C1198" s="243"/>
      <c r="D1198" s="243"/>
      <c r="E1198" s="243"/>
      <c r="F1198" s="243"/>
      <c r="G1198" s="243"/>
      <c r="H1198" s="1147" t="str">
        <f>LOOKUP(H1196,$C$2:$C$583,$K$2:$K$583)</f>
        <v>0</v>
      </c>
      <c r="I1198" s="1148"/>
      <c r="J1198" s="1148"/>
      <c r="K1198" s="1148"/>
      <c r="L1198" s="1148"/>
      <c r="M1198" s="1148"/>
      <c r="N1198" s="1148"/>
      <c r="O1198" s="1148"/>
      <c r="P1198" s="1148"/>
      <c r="Q1198" s="1148"/>
      <c r="R1198" s="1148"/>
      <c r="S1198" s="1148"/>
      <c r="T1198" s="1148"/>
      <c r="U1198" s="1148"/>
      <c r="V1198" s="1148"/>
      <c r="W1198" s="1148"/>
      <c r="X1198" s="1148"/>
      <c r="Y1198" s="1148"/>
      <c r="Z1198" s="1148"/>
      <c r="AA1198" s="1148"/>
      <c r="AB1198" s="1148"/>
      <c r="AC1198" s="1148"/>
      <c r="AD1198" s="1148"/>
      <c r="AE1198" s="1148"/>
      <c r="AF1198" s="1148"/>
      <c r="AG1198" s="1149"/>
      <c r="AH1198" s="1190"/>
      <c r="AI1198" s="1191"/>
      <c r="AJ1198" s="1191"/>
      <c r="AK1198" s="1191"/>
      <c r="AL1198" s="1191"/>
      <c r="AM1198" s="1191"/>
      <c r="AN1198" s="1191"/>
      <c r="AO1198" s="1191"/>
      <c r="AP1198" s="1191"/>
      <c r="AQ1198" s="1191"/>
      <c r="AR1198" s="1191"/>
      <c r="AS1198" s="1191"/>
      <c r="AT1198" s="1191"/>
      <c r="AU1198" s="1191"/>
      <c r="AV1198" s="1191"/>
      <c r="AW1198" s="1191"/>
      <c r="AX1198" s="1191"/>
      <c r="AY1198" s="1191"/>
      <c r="AZ1198" s="1191"/>
      <c r="BA1198" s="1191"/>
      <c r="BB1198" s="1191"/>
      <c r="BC1198" s="1192"/>
      <c r="BD1198" s="87"/>
    </row>
    <row r="1199" spans="1:64" customHeight="1" ht="12.75">
      <c r="A1199" s="238"/>
      <c r="B1199" s="238"/>
      <c r="C1199" s="243"/>
      <c r="D1199" s="243"/>
      <c r="E1199" s="243"/>
      <c r="F1199" s="243"/>
      <c r="G1199" s="243"/>
      <c r="H1199" s="1150"/>
      <c r="I1199" s="1151"/>
      <c r="J1199" s="1151"/>
      <c r="K1199" s="1151"/>
      <c r="L1199" s="1151"/>
      <c r="M1199" s="1151"/>
      <c r="N1199" s="1151"/>
      <c r="O1199" s="1151"/>
      <c r="P1199" s="1151"/>
      <c r="Q1199" s="1151"/>
      <c r="R1199" s="1151"/>
      <c r="S1199" s="1151"/>
      <c r="T1199" s="1151"/>
      <c r="U1199" s="1151"/>
      <c r="V1199" s="1151"/>
      <c r="W1199" s="1151"/>
      <c r="X1199" s="1151"/>
      <c r="Y1199" s="1151"/>
      <c r="Z1199" s="1151"/>
      <c r="AA1199" s="1151"/>
      <c r="AB1199" s="1151"/>
      <c r="AC1199" s="1151"/>
      <c r="AD1199" s="1151"/>
      <c r="AE1199" s="1151"/>
      <c r="AF1199" s="1151"/>
      <c r="AG1199" s="1152"/>
      <c r="AH1199" s="1193"/>
      <c r="AI1199" s="1194"/>
      <c r="AJ1199" s="1194"/>
      <c r="AK1199" s="1194"/>
      <c r="AL1199" s="1194"/>
      <c r="AM1199" s="1194"/>
      <c r="AN1199" s="1194"/>
      <c r="AO1199" s="1194"/>
      <c r="AP1199" s="1194"/>
      <c r="AQ1199" s="1194"/>
      <c r="AR1199" s="1194"/>
      <c r="AS1199" s="1194"/>
      <c r="AT1199" s="1194"/>
      <c r="AU1199" s="1194"/>
      <c r="AV1199" s="1194"/>
      <c r="AW1199" s="1194"/>
      <c r="AX1199" s="1194"/>
      <c r="AY1199" s="1194"/>
      <c r="AZ1199" s="1194"/>
      <c r="BA1199" s="1194"/>
      <c r="BB1199" s="1194"/>
      <c r="BC1199" s="1195"/>
      <c r="BD1199" s="87"/>
    </row>
    <row r="1200" spans="1:64" customHeight="1" ht="12.75">
      <c r="A1200" s="238"/>
      <c r="B1200" s="238"/>
      <c r="C1200" s="243"/>
      <c r="D1200" s="243"/>
      <c r="E1200" s="243"/>
      <c r="F1200" s="243"/>
      <c r="G1200" s="243"/>
      <c r="H1200" s="1150"/>
      <c r="I1200" s="1151"/>
      <c r="J1200" s="1151"/>
      <c r="K1200" s="1151"/>
      <c r="L1200" s="1151"/>
      <c r="M1200" s="1151"/>
      <c r="N1200" s="1151"/>
      <c r="O1200" s="1151"/>
      <c r="P1200" s="1151"/>
      <c r="Q1200" s="1151"/>
      <c r="R1200" s="1151"/>
      <c r="S1200" s="1151"/>
      <c r="T1200" s="1151"/>
      <c r="U1200" s="1151"/>
      <c r="V1200" s="1151"/>
      <c r="W1200" s="1151"/>
      <c r="X1200" s="1151"/>
      <c r="Y1200" s="1151"/>
      <c r="Z1200" s="1151"/>
      <c r="AA1200" s="1151"/>
      <c r="AB1200" s="1151"/>
      <c r="AC1200" s="1151"/>
      <c r="AD1200" s="1151"/>
      <c r="AE1200" s="1151"/>
      <c r="AF1200" s="1151"/>
      <c r="AG1200" s="1152"/>
      <c r="AH1200" s="1193"/>
      <c r="AI1200" s="1194"/>
      <c r="AJ1200" s="1194"/>
      <c r="AK1200" s="1194"/>
      <c r="AL1200" s="1194"/>
      <c r="AM1200" s="1194"/>
      <c r="AN1200" s="1194"/>
      <c r="AO1200" s="1194"/>
      <c r="AP1200" s="1194"/>
      <c r="AQ1200" s="1194"/>
      <c r="AR1200" s="1194"/>
      <c r="AS1200" s="1194"/>
      <c r="AT1200" s="1194"/>
      <c r="AU1200" s="1194"/>
      <c r="AV1200" s="1194"/>
      <c r="AW1200" s="1194"/>
      <c r="AX1200" s="1194"/>
      <c r="AY1200" s="1194"/>
      <c r="AZ1200" s="1194"/>
      <c r="BA1200" s="1194"/>
      <c r="BB1200" s="1194"/>
      <c r="BC1200" s="1195"/>
      <c r="BD1200" s="87"/>
    </row>
    <row r="1201" spans="1:64" customHeight="1" ht="12.75">
      <c r="A1201" s="238"/>
      <c r="B1201" s="238"/>
      <c r="C1201" s="243"/>
      <c r="D1201" s="243"/>
      <c r="E1201" s="243"/>
      <c r="F1201" s="243"/>
      <c r="G1201" s="243"/>
      <c r="H1201" s="1150"/>
      <c r="I1201" s="1151"/>
      <c r="J1201" s="1151"/>
      <c r="K1201" s="1151"/>
      <c r="L1201" s="1151"/>
      <c r="M1201" s="1151"/>
      <c r="N1201" s="1151"/>
      <c r="O1201" s="1151"/>
      <c r="P1201" s="1151"/>
      <c r="Q1201" s="1151"/>
      <c r="R1201" s="1151"/>
      <c r="S1201" s="1151"/>
      <c r="T1201" s="1151"/>
      <c r="U1201" s="1151"/>
      <c r="V1201" s="1151"/>
      <c r="W1201" s="1151"/>
      <c r="X1201" s="1151"/>
      <c r="Y1201" s="1151"/>
      <c r="Z1201" s="1151"/>
      <c r="AA1201" s="1151"/>
      <c r="AB1201" s="1151"/>
      <c r="AC1201" s="1151"/>
      <c r="AD1201" s="1151"/>
      <c r="AE1201" s="1151"/>
      <c r="AF1201" s="1151"/>
      <c r="AG1201" s="1152"/>
      <c r="AH1201" s="1193"/>
      <c r="AI1201" s="1194"/>
      <c r="AJ1201" s="1194"/>
      <c r="AK1201" s="1194"/>
      <c r="AL1201" s="1194"/>
      <c r="AM1201" s="1194"/>
      <c r="AN1201" s="1194"/>
      <c r="AO1201" s="1194"/>
      <c r="AP1201" s="1194"/>
      <c r="AQ1201" s="1194"/>
      <c r="AR1201" s="1194"/>
      <c r="AS1201" s="1194"/>
      <c r="AT1201" s="1194"/>
      <c r="AU1201" s="1194"/>
      <c r="AV1201" s="1194"/>
      <c r="AW1201" s="1194"/>
      <c r="AX1201" s="1194"/>
      <c r="AY1201" s="1194"/>
      <c r="AZ1201" s="1194"/>
      <c r="BA1201" s="1194"/>
      <c r="BB1201" s="1194"/>
      <c r="BC1201" s="1195"/>
      <c r="BD1201" s="87"/>
    </row>
    <row r="1202" spans="1:64" customHeight="1" ht="12.75">
      <c r="A1202" s="238"/>
      <c r="B1202" s="238"/>
      <c r="C1202" s="243"/>
      <c r="D1202" s="243"/>
      <c r="E1202" s="243"/>
      <c r="F1202" s="243"/>
      <c r="G1202" s="243"/>
      <c r="H1202" s="1150"/>
      <c r="I1202" s="1151"/>
      <c r="J1202" s="1151"/>
      <c r="K1202" s="1151"/>
      <c r="L1202" s="1151"/>
      <c r="M1202" s="1151"/>
      <c r="N1202" s="1151"/>
      <c r="O1202" s="1151"/>
      <c r="P1202" s="1151"/>
      <c r="Q1202" s="1151"/>
      <c r="R1202" s="1151"/>
      <c r="S1202" s="1151"/>
      <c r="T1202" s="1151"/>
      <c r="U1202" s="1151"/>
      <c r="V1202" s="1151"/>
      <c r="W1202" s="1151"/>
      <c r="X1202" s="1151"/>
      <c r="Y1202" s="1151"/>
      <c r="Z1202" s="1151"/>
      <c r="AA1202" s="1151"/>
      <c r="AB1202" s="1151"/>
      <c r="AC1202" s="1151"/>
      <c r="AD1202" s="1151"/>
      <c r="AE1202" s="1151"/>
      <c r="AF1202" s="1151"/>
      <c r="AG1202" s="1152"/>
      <c r="AH1202" s="1193"/>
      <c r="AI1202" s="1194"/>
      <c r="AJ1202" s="1194"/>
      <c r="AK1202" s="1194"/>
      <c r="AL1202" s="1194"/>
      <c r="AM1202" s="1194"/>
      <c r="AN1202" s="1194"/>
      <c r="AO1202" s="1194"/>
      <c r="AP1202" s="1194"/>
      <c r="AQ1202" s="1194"/>
      <c r="AR1202" s="1194"/>
      <c r="AS1202" s="1194"/>
      <c r="AT1202" s="1194"/>
      <c r="AU1202" s="1194"/>
      <c r="AV1202" s="1194"/>
      <c r="AW1202" s="1194"/>
      <c r="AX1202" s="1194"/>
      <c r="AY1202" s="1194"/>
      <c r="AZ1202" s="1194"/>
      <c r="BA1202" s="1194"/>
      <c r="BB1202" s="1194"/>
      <c r="BC1202" s="1195"/>
      <c r="BD1202" s="87"/>
    </row>
    <row r="1203" spans="1:64" customHeight="1" ht="13.5">
      <c r="A1203" s="238"/>
      <c r="B1203" s="238"/>
      <c r="C1203" s="243"/>
      <c r="D1203" s="243"/>
      <c r="E1203" s="243"/>
      <c r="F1203" s="243"/>
      <c r="G1203" s="243"/>
      <c r="H1203" s="1153"/>
      <c r="I1203" s="1154"/>
      <c r="J1203" s="1154"/>
      <c r="K1203" s="1154"/>
      <c r="L1203" s="1154"/>
      <c r="M1203" s="1154"/>
      <c r="N1203" s="1154"/>
      <c r="O1203" s="1154"/>
      <c r="P1203" s="1154"/>
      <c r="Q1203" s="1154"/>
      <c r="R1203" s="1154"/>
      <c r="S1203" s="1154"/>
      <c r="T1203" s="1154"/>
      <c r="U1203" s="1154"/>
      <c r="V1203" s="1154"/>
      <c r="W1203" s="1154"/>
      <c r="X1203" s="1154"/>
      <c r="Y1203" s="1154"/>
      <c r="Z1203" s="1154"/>
      <c r="AA1203" s="1154"/>
      <c r="AB1203" s="1154"/>
      <c r="AC1203" s="1154"/>
      <c r="AD1203" s="1154"/>
      <c r="AE1203" s="1154"/>
      <c r="AF1203" s="1154"/>
      <c r="AG1203" s="1155"/>
      <c r="AH1203" s="1196"/>
      <c r="AI1203" s="1197"/>
      <c r="AJ1203" s="1197"/>
      <c r="AK1203" s="1197"/>
      <c r="AL1203" s="1197"/>
      <c r="AM1203" s="1197"/>
      <c r="AN1203" s="1197"/>
      <c r="AO1203" s="1197"/>
      <c r="AP1203" s="1197"/>
      <c r="AQ1203" s="1197"/>
      <c r="AR1203" s="1197"/>
      <c r="AS1203" s="1197"/>
      <c r="AT1203" s="1197"/>
      <c r="AU1203" s="1197"/>
      <c r="AV1203" s="1197"/>
      <c r="AW1203" s="1197"/>
      <c r="AX1203" s="1197"/>
      <c r="AY1203" s="1197"/>
      <c r="AZ1203" s="1197"/>
      <c r="BA1203" s="1197"/>
      <c r="BB1203" s="1197"/>
      <c r="BC1203" s="1198"/>
      <c r="BD1203" s="87"/>
    </row>
    <row r="1204" spans="1:64" customHeight="1" ht="13.5">
      <c r="A1204" s="238">
        <f>IF(B1204&lt;$C$584,B1204,IF(B1204=$C$584,B1204,0))</f>
        <v>0</v>
      </c>
      <c r="B1204" s="238">
        <v>75</v>
      </c>
      <c r="C1204" s="243"/>
      <c r="D1204" s="243"/>
      <c r="E1204" s="243"/>
      <c r="F1204" s="243"/>
      <c r="G1204" s="243"/>
      <c r="H1204" s="1158">
        <f>A1204</f>
        <v>0</v>
      </c>
      <c r="I1204" s="1160"/>
      <c r="J1204" s="1120" t="s">
        <v>2</v>
      </c>
      <c r="K1204" s="1121"/>
      <c r="L1204" s="1121"/>
      <c r="M1204" s="1122"/>
      <c r="N1204" s="1144" t="str">
        <f>LOOKUP(H1204,$C$1:$C$583,$J$1:$J$612)</f>
        <v>0</v>
      </c>
      <c r="O1204" s="1145"/>
      <c r="P1204" s="1145"/>
      <c r="Q1204" s="1145"/>
      <c r="R1204" s="1145"/>
      <c r="S1204" s="1145"/>
      <c r="T1204" s="1145"/>
      <c r="U1204" s="1145"/>
      <c r="V1204" s="1145"/>
      <c r="W1204" s="1145"/>
      <c r="X1204" s="1145"/>
      <c r="Y1204" s="1145"/>
      <c r="Z1204" s="1145"/>
      <c r="AA1204" s="1145"/>
      <c r="AB1204" s="1145"/>
      <c r="AC1204" s="1145"/>
      <c r="AD1204" s="1145"/>
      <c r="AE1204" s="1145"/>
      <c r="AF1204" s="1145"/>
      <c r="AG1204" s="1146"/>
      <c r="AH1204" s="1199" t="s">
        <v>86</v>
      </c>
      <c r="AI1204" s="1200"/>
      <c r="AJ1204" s="1200"/>
      <c r="AK1204" s="1200"/>
      <c r="AL1204" s="1200"/>
      <c r="AM1204" s="1200"/>
      <c r="AN1204" s="1201"/>
      <c r="AO1204" s="1222" t="s">
        <v>21</v>
      </c>
      <c r="AP1204" s="1223"/>
      <c r="AQ1204" s="1223"/>
      <c r="AR1204" s="1223"/>
      <c r="AS1204" s="1223"/>
      <c r="AT1204" s="1223"/>
      <c r="AU1204" s="1223"/>
      <c r="AV1204" s="1223"/>
      <c r="AW1204" s="1223"/>
      <c r="AX1204" s="1224"/>
      <c r="AY1204" s="1205" t="s">
        <v>88</v>
      </c>
      <c r="AZ1204" s="1206"/>
      <c r="BA1204" s="1206"/>
      <c r="BB1204" s="1206"/>
      <c r="BC1204" s="1207"/>
      <c r="BD1204" s="87"/>
    </row>
    <row r="1205" spans="1:64" customHeight="1" ht="13.5">
      <c r="A1205" s="238"/>
      <c r="B1205" s="238"/>
      <c r="C1205" s="243"/>
      <c r="D1205" s="243"/>
      <c r="E1205" s="243"/>
      <c r="F1205" s="243"/>
      <c r="G1205" s="243"/>
      <c r="H1205" s="1158" t="s">
        <v>3</v>
      </c>
      <c r="I1205" s="1159"/>
      <c r="J1205" s="1159"/>
      <c r="K1205" s="1160"/>
      <c r="L1205" s="1120" t="str">
        <f>LOOKUP(H1204,$C$2:$C$583,$I$2:$I$583)</f>
        <v>0</v>
      </c>
      <c r="M1205" s="1121"/>
      <c r="N1205" s="1121"/>
      <c r="O1205" s="1121"/>
      <c r="P1205" s="1121"/>
      <c r="Q1205" s="1121"/>
      <c r="R1205" s="1121"/>
      <c r="S1205" s="1121"/>
      <c r="T1205" s="1121"/>
      <c r="U1205" s="1122"/>
      <c r="V1205" s="1158" t="s">
        <v>89</v>
      </c>
      <c r="W1205" s="1159"/>
      <c r="X1205" s="1159"/>
      <c r="Y1205" s="1160"/>
      <c r="Z1205" s="1120" t="str">
        <f>LOOKUP(H1204,$C$2:$C$583,$F$2:$F$583)</f>
        <v>0</v>
      </c>
      <c r="AA1205" s="1122"/>
      <c r="AB1205" s="1158" t="s">
        <v>90</v>
      </c>
      <c r="AC1205" s="1159"/>
      <c r="AD1205" s="1159"/>
      <c r="AE1205" s="1160"/>
      <c r="AF1205" s="1120" t="str">
        <f>LOOKUP(H1204,$C$2:$C$583,$G$2:$G$583)</f>
        <v>0</v>
      </c>
      <c r="AG1205" s="1122"/>
      <c r="AH1205" s="1202"/>
      <c r="AI1205" s="1203"/>
      <c r="AJ1205" s="1203"/>
      <c r="AK1205" s="1203"/>
      <c r="AL1205" s="1203"/>
      <c r="AM1205" s="1203"/>
      <c r="AN1205" s="1204"/>
      <c r="AO1205" s="1225"/>
      <c r="AP1205" s="1226"/>
      <c r="AQ1205" s="1226"/>
      <c r="AR1205" s="1226"/>
      <c r="AS1205" s="1226"/>
      <c r="AT1205" s="1226"/>
      <c r="AU1205" s="1226"/>
      <c r="AV1205" s="1226"/>
      <c r="AW1205" s="1226"/>
      <c r="AX1205" s="1227"/>
      <c r="AY1205" s="1208"/>
      <c r="AZ1205" s="1209"/>
      <c r="BA1205" s="1209"/>
      <c r="BB1205" s="1209"/>
      <c r="BC1205" s="1210"/>
      <c r="BD1205" s="87"/>
    </row>
    <row r="1206" spans="1:64" customHeight="1" ht="12.75">
      <c r="A1206" s="238"/>
      <c r="B1206" s="238"/>
      <c r="C1206" s="243"/>
      <c r="D1206" s="243"/>
      <c r="E1206" s="243"/>
      <c r="F1206" s="243"/>
      <c r="G1206" s="243"/>
      <c r="H1206" s="1147" t="str">
        <f>LOOKUP(H1204,$C$2:$C$583,$K$2:$K$583)</f>
        <v>0</v>
      </c>
      <c r="I1206" s="1148"/>
      <c r="J1206" s="1148"/>
      <c r="K1206" s="1148"/>
      <c r="L1206" s="1148"/>
      <c r="M1206" s="1148"/>
      <c r="N1206" s="1148"/>
      <c r="O1206" s="1148"/>
      <c r="P1206" s="1148"/>
      <c r="Q1206" s="1148"/>
      <c r="R1206" s="1148"/>
      <c r="S1206" s="1148"/>
      <c r="T1206" s="1148"/>
      <c r="U1206" s="1148"/>
      <c r="V1206" s="1148"/>
      <c r="W1206" s="1148"/>
      <c r="X1206" s="1148"/>
      <c r="Y1206" s="1148"/>
      <c r="Z1206" s="1148"/>
      <c r="AA1206" s="1148"/>
      <c r="AB1206" s="1148"/>
      <c r="AC1206" s="1148"/>
      <c r="AD1206" s="1148"/>
      <c r="AE1206" s="1148"/>
      <c r="AF1206" s="1148"/>
      <c r="AG1206" s="1149"/>
      <c r="AH1206" s="1190"/>
      <c r="AI1206" s="1191"/>
      <c r="AJ1206" s="1191"/>
      <c r="AK1206" s="1191"/>
      <c r="AL1206" s="1191"/>
      <c r="AM1206" s="1191"/>
      <c r="AN1206" s="1191"/>
      <c r="AO1206" s="1191"/>
      <c r="AP1206" s="1191"/>
      <c r="AQ1206" s="1191"/>
      <c r="AR1206" s="1191"/>
      <c r="AS1206" s="1191"/>
      <c r="AT1206" s="1191"/>
      <c r="AU1206" s="1191"/>
      <c r="AV1206" s="1191"/>
      <c r="AW1206" s="1191"/>
      <c r="AX1206" s="1191"/>
      <c r="AY1206" s="1191"/>
      <c r="AZ1206" s="1191"/>
      <c r="BA1206" s="1191"/>
      <c r="BB1206" s="1191"/>
      <c r="BC1206" s="1192"/>
      <c r="BD1206" s="87"/>
    </row>
    <row r="1207" spans="1:64" customHeight="1" ht="12.75">
      <c r="A1207" s="238"/>
      <c r="B1207" s="238"/>
      <c r="C1207" s="243"/>
      <c r="D1207" s="243"/>
      <c r="E1207" s="243"/>
      <c r="F1207" s="243"/>
      <c r="G1207" s="243"/>
      <c r="H1207" s="1150"/>
      <c r="I1207" s="1151"/>
      <c r="J1207" s="1151"/>
      <c r="K1207" s="1151"/>
      <c r="L1207" s="1151"/>
      <c r="M1207" s="1151"/>
      <c r="N1207" s="1151"/>
      <c r="O1207" s="1151"/>
      <c r="P1207" s="1151"/>
      <c r="Q1207" s="1151"/>
      <c r="R1207" s="1151"/>
      <c r="S1207" s="1151"/>
      <c r="T1207" s="1151"/>
      <c r="U1207" s="1151"/>
      <c r="V1207" s="1151"/>
      <c r="W1207" s="1151"/>
      <c r="X1207" s="1151"/>
      <c r="Y1207" s="1151"/>
      <c r="Z1207" s="1151"/>
      <c r="AA1207" s="1151"/>
      <c r="AB1207" s="1151"/>
      <c r="AC1207" s="1151"/>
      <c r="AD1207" s="1151"/>
      <c r="AE1207" s="1151"/>
      <c r="AF1207" s="1151"/>
      <c r="AG1207" s="1152"/>
      <c r="AH1207" s="1193"/>
      <c r="AI1207" s="1194"/>
      <c r="AJ1207" s="1194"/>
      <c r="AK1207" s="1194"/>
      <c r="AL1207" s="1194"/>
      <c r="AM1207" s="1194"/>
      <c r="AN1207" s="1194"/>
      <c r="AO1207" s="1194"/>
      <c r="AP1207" s="1194"/>
      <c r="AQ1207" s="1194"/>
      <c r="AR1207" s="1194"/>
      <c r="AS1207" s="1194"/>
      <c r="AT1207" s="1194"/>
      <c r="AU1207" s="1194"/>
      <c r="AV1207" s="1194"/>
      <c r="AW1207" s="1194"/>
      <c r="AX1207" s="1194"/>
      <c r="AY1207" s="1194"/>
      <c r="AZ1207" s="1194"/>
      <c r="BA1207" s="1194"/>
      <c r="BB1207" s="1194"/>
      <c r="BC1207" s="1195"/>
      <c r="BD1207" s="87"/>
    </row>
    <row r="1208" spans="1:64" customHeight="1" ht="12.75">
      <c r="A1208" s="238"/>
      <c r="B1208" s="238"/>
      <c r="C1208" s="243"/>
      <c r="D1208" s="243"/>
      <c r="E1208" s="243"/>
      <c r="F1208" s="243"/>
      <c r="G1208" s="243"/>
      <c r="H1208" s="1150"/>
      <c r="I1208" s="1151"/>
      <c r="J1208" s="1151"/>
      <c r="K1208" s="1151"/>
      <c r="L1208" s="1151"/>
      <c r="M1208" s="1151"/>
      <c r="N1208" s="1151"/>
      <c r="O1208" s="1151"/>
      <c r="P1208" s="1151"/>
      <c r="Q1208" s="1151"/>
      <c r="R1208" s="1151"/>
      <c r="S1208" s="1151"/>
      <c r="T1208" s="1151"/>
      <c r="U1208" s="1151"/>
      <c r="V1208" s="1151"/>
      <c r="W1208" s="1151"/>
      <c r="X1208" s="1151"/>
      <c r="Y1208" s="1151"/>
      <c r="Z1208" s="1151"/>
      <c r="AA1208" s="1151"/>
      <c r="AB1208" s="1151"/>
      <c r="AC1208" s="1151"/>
      <c r="AD1208" s="1151"/>
      <c r="AE1208" s="1151"/>
      <c r="AF1208" s="1151"/>
      <c r="AG1208" s="1152"/>
      <c r="AH1208" s="1193"/>
      <c r="AI1208" s="1194"/>
      <c r="AJ1208" s="1194"/>
      <c r="AK1208" s="1194"/>
      <c r="AL1208" s="1194"/>
      <c r="AM1208" s="1194"/>
      <c r="AN1208" s="1194"/>
      <c r="AO1208" s="1194"/>
      <c r="AP1208" s="1194"/>
      <c r="AQ1208" s="1194"/>
      <c r="AR1208" s="1194"/>
      <c r="AS1208" s="1194"/>
      <c r="AT1208" s="1194"/>
      <c r="AU1208" s="1194"/>
      <c r="AV1208" s="1194"/>
      <c r="AW1208" s="1194"/>
      <c r="AX1208" s="1194"/>
      <c r="AY1208" s="1194"/>
      <c r="AZ1208" s="1194"/>
      <c r="BA1208" s="1194"/>
      <c r="BB1208" s="1194"/>
      <c r="BC1208" s="1195"/>
      <c r="BD1208" s="87"/>
    </row>
    <row r="1209" spans="1:64" customHeight="1" ht="12.75">
      <c r="A1209" s="238"/>
      <c r="B1209" s="238"/>
      <c r="C1209" s="243"/>
      <c r="D1209" s="243"/>
      <c r="E1209" s="243"/>
      <c r="F1209" s="243"/>
      <c r="G1209" s="243"/>
      <c r="H1209" s="1150"/>
      <c r="I1209" s="1151"/>
      <c r="J1209" s="1151"/>
      <c r="K1209" s="1151"/>
      <c r="L1209" s="1151"/>
      <c r="M1209" s="1151"/>
      <c r="N1209" s="1151"/>
      <c r="O1209" s="1151"/>
      <c r="P1209" s="1151"/>
      <c r="Q1209" s="1151"/>
      <c r="R1209" s="1151"/>
      <c r="S1209" s="1151"/>
      <c r="T1209" s="1151"/>
      <c r="U1209" s="1151"/>
      <c r="V1209" s="1151"/>
      <c r="W1209" s="1151"/>
      <c r="X1209" s="1151"/>
      <c r="Y1209" s="1151"/>
      <c r="Z1209" s="1151"/>
      <c r="AA1209" s="1151"/>
      <c r="AB1209" s="1151"/>
      <c r="AC1209" s="1151"/>
      <c r="AD1209" s="1151"/>
      <c r="AE1209" s="1151"/>
      <c r="AF1209" s="1151"/>
      <c r="AG1209" s="1152"/>
      <c r="AH1209" s="1193"/>
      <c r="AI1209" s="1194"/>
      <c r="AJ1209" s="1194"/>
      <c r="AK1209" s="1194"/>
      <c r="AL1209" s="1194"/>
      <c r="AM1209" s="1194"/>
      <c r="AN1209" s="1194"/>
      <c r="AO1209" s="1194"/>
      <c r="AP1209" s="1194"/>
      <c r="AQ1209" s="1194"/>
      <c r="AR1209" s="1194"/>
      <c r="AS1209" s="1194"/>
      <c r="AT1209" s="1194"/>
      <c r="AU1209" s="1194"/>
      <c r="AV1209" s="1194"/>
      <c r="AW1209" s="1194"/>
      <c r="AX1209" s="1194"/>
      <c r="AY1209" s="1194"/>
      <c r="AZ1209" s="1194"/>
      <c r="BA1209" s="1194"/>
      <c r="BB1209" s="1194"/>
      <c r="BC1209" s="1195"/>
      <c r="BD1209" s="87"/>
    </row>
    <row r="1210" spans="1:64" customHeight="1" ht="12.75">
      <c r="A1210" s="238"/>
      <c r="B1210" s="238"/>
      <c r="C1210" s="243"/>
      <c r="D1210" s="243"/>
      <c r="E1210" s="243"/>
      <c r="F1210" s="243"/>
      <c r="G1210" s="243"/>
      <c r="H1210" s="1150"/>
      <c r="I1210" s="1151"/>
      <c r="J1210" s="1151"/>
      <c r="K1210" s="1151"/>
      <c r="L1210" s="1151"/>
      <c r="M1210" s="1151"/>
      <c r="N1210" s="1151"/>
      <c r="O1210" s="1151"/>
      <c r="P1210" s="1151"/>
      <c r="Q1210" s="1151"/>
      <c r="R1210" s="1151"/>
      <c r="S1210" s="1151"/>
      <c r="T1210" s="1151"/>
      <c r="U1210" s="1151"/>
      <c r="V1210" s="1151"/>
      <c r="W1210" s="1151"/>
      <c r="X1210" s="1151"/>
      <c r="Y1210" s="1151"/>
      <c r="Z1210" s="1151"/>
      <c r="AA1210" s="1151"/>
      <c r="AB1210" s="1151"/>
      <c r="AC1210" s="1151"/>
      <c r="AD1210" s="1151"/>
      <c r="AE1210" s="1151"/>
      <c r="AF1210" s="1151"/>
      <c r="AG1210" s="1152"/>
      <c r="AH1210" s="1193"/>
      <c r="AI1210" s="1194"/>
      <c r="AJ1210" s="1194"/>
      <c r="AK1210" s="1194"/>
      <c r="AL1210" s="1194"/>
      <c r="AM1210" s="1194"/>
      <c r="AN1210" s="1194"/>
      <c r="AO1210" s="1194"/>
      <c r="AP1210" s="1194"/>
      <c r="AQ1210" s="1194"/>
      <c r="AR1210" s="1194"/>
      <c r="AS1210" s="1194"/>
      <c r="AT1210" s="1194"/>
      <c r="AU1210" s="1194"/>
      <c r="AV1210" s="1194"/>
      <c r="AW1210" s="1194"/>
      <c r="AX1210" s="1194"/>
      <c r="AY1210" s="1194"/>
      <c r="AZ1210" s="1194"/>
      <c r="BA1210" s="1194"/>
      <c r="BB1210" s="1194"/>
      <c r="BC1210" s="1195"/>
      <c r="BD1210" s="87"/>
    </row>
    <row r="1211" spans="1:64" customHeight="1" ht="13.5">
      <c r="A1211" s="238"/>
      <c r="B1211" s="238"/>
      <c r="C1211" s="243"/>
      <c r="D1211" s="243"/>
      <c r="E1211" s="243"/>
      <c r="F1211" s="243"/>
      <c r="G1211" s="243"/>
      <c r="H1211" s="1153"/>
      <c r="I1211" s="1154"/>
      <c r="J1211" s="1154"/>
      <c r="K1211" s="1154"/>
      <c r="L1211" s="1154"/>
      <c r="M1211" s="1154"/>
      <c r="N1211" s="1154"/>
      <c r="O1211" s="1154"/>
      <c r="P1211" s="1154"/>
      <c r="Q1211" s="1154"/>
      <c r="R1211" s="1154"/>
      <c r="S1211" s="1154"/>
      <c r="T1211" s="1154"/>
      <c r="U1211" s="1154"/>
      <c r="V1211" s="1154"/>
      <c r="W1211" s="1154"/>
      <c r="X1211" s="1154"/>
      <c r="Y1211" s="1154"/>
      <c r="Z1211" s="1154"/>
      <c r="AA1211" s="1154"/>
      <c r="AB1211" s="1154"/>
      <c r="AC1211" s="1154"/>
      <c r="AD1211" s="1154"/>
      <c r="AE1211" s="1154"/>
      <c r="AF1211" s="1154"/>
      <c r="AG1211" s="1155"/>
      <c r="AH1211" s="1196"/>
      <c r="AI1211" s="1197"/>
      <c r="AJ1211" s="1197"/>
      <c r="AK1211" s="1197"/>
      <c r="AL1211" s="1197"/>
      <c r="AM1211" s="1197"/>
      <c r="AN1211" s="1197"/>
      <c r="AO1211" s="1197"/>
      <c r="AP1211" s="1197"/>
      <c r="AQ1211" s="1197"/>
      <c r="AR1211" s="1197"/>
      <c r="AS1211" s="1197"/>
      <c r="AT1211" s="1197"/>
      <c r="AU1211" s="1197"/>
      <c r="AV1211" s="1197"/>
      <c r="AW1211" s="1197"/>
      <c r="AX1211" s="1197"/>
      <c r="AY1211" s="1197"/>
      <c r="AZ1211" s="1197"/>
      <c r="BA1211" s="1197"/>
      <c r="BB1211" s="1197"/>
      <c r="BC1211" s="1198"/>
      <c r="BD1211" s="87"/>
    </row>
    <row r="1212" spans="1:64" customHeight="1" ht="13.5">
      <c r="A1212" s="238">
        <f>IF(B1212&lt;$C$584,B1212,IF(B1212=$C$584,B1212,0))</f>
        <v>0</v>
      </c>
      <c r="B1212" s="238">
        <v>76</v>
      </c>
      <c r="C1212" s="243"/>
      <c r="D1212" s="243"/>
      <c r="E1212" s="243"/>
      <c r="F1212" s="243"/>
      <c r="G1212" s="243"/>
      <c r="H1212" s="1158">
        <f>A1212</f>
        <v>0</v>
      </c>
      <c r="I1212" s="1160"/>
      <c r="J1212" s="1120" t="s">
        <v>2</v>
      </c>
      <c r="K1212" s="1121"/>
      <c r="L1212" s="1121"/>
      <c r="M1212" s="1122"/>
      <c r="N1212" s="1144" t="str">
        <f>LOOKUP(H1212,$C$1:$C$583,$J$1:$J$612)</f>
        <v>0</v>
      </c>
      <c r="O1212" s="1145"/>
      <c r="P1212" s="1145"/>
      <c r="Q1212" s="1145"/>
      <c r="R1212" s="1145"/>
      <c r="S1212" s="1145"/>
      <c r="T1212" s="1145"/>
      <c r="U1212" s="1145"/>
      <c r="V1212" s="1145"/>
      <c r="W1212" s="1145"/>
      <c r="X1212" s="1145"/>
      <c r="Y1212" s="1145"/>
      <c r="Z1212" s="1145"/>
      <c r="AA1212" s="1145"/>
      <c r="AB1212" s="1145"/>
      <c r="AC1212" s="1145"/>
      <c r="AD1212" s="1145"/>
      <c r="AE1212" s="1145"/>
      <c r="AF1212" s="1145"/>
      <c r="AG1212" s="1146"/>
      <c r="AH1212" s="1199" t="s">
        <v>86</v>
      </c>
      <c r="AI1212" s="1200"/>
      <c r="AJ1212" s="1200"/>
      <c r="AK1212" s="1200"/>
      <c r="AL1212" s="1200"/>
      <c r="AM1212" s="1200"/>
      <c r="AN1212" s="1201"/>
      <c r="AO1212" s="1222" t="s">
        <v>21</v>
      </c>
      <c r="AP1212" s="1223"/>
      <c r="AQ1212" s="1223"/>
      <c r="AR1212" s="1223"/>
      <c r="AS1212" s="1223"/>
      <c r="AT1212" s="1223"/>
      <c r="AU1212" s="1223"/>
      <c r="AV1212" s="1223"/>
      <c r="AW1212" s="1223"/>
      <c r="AX1212" s="1224"/>
      <c r="AY1212" s="1205" t="s">
        <v>88</v>
      </c>
      <c r="AZ1212" s="1206"/>
      <c r="BA1212" s="1206"/>
      <c r="BB1212" s="1206"/>
      <c r="BC1212" s="1207"/>
      <c r="BD1212" s="87"/>
    </row>
    <row r="1213" spans="1:64" customHeight="1" ht="13.5">
      <c r="A1213" s="238"/>
      <c r="B1213" s="238"/>
      <c r="C1213" s="243"/>
      <c r="D1213" s="243"/>
      <c r="E1213" s="243"/>
      <c r="F1213" s="243"/>
      <c r="G1213" s="243"/>
      <c r="H1213" s="1158" t="s">
        <v>3</v>
      </c>
      <c r="I1213" s="1159"/>
      <c r="J1213" s="1159"/>
      <c r="K1213" s="1160"/>
      <c r="L1213" s="1120" t="str">
        <f>LOOKUP(H1212,$C$2:$C$583,$I$2:$I$583)</f>
        <v>0</v>
      </c>
      <c r="M1213" s="1121"/>
      <c r="N1213" s="1121"/>
      <c r="O1213" s="1121"/>
      <c r="P1213" s="1121"/>
      <c r="Q1213" s="1121"/>
      <c r="R1213" s="1121"/>
      <c r="S1213" s="1121"/>
      <c r="T1213" s="1121"/>
      <c r="U1213" s="1122"/>
      <c r="V1213" s="1158" t="s">
        <v>89</v>
      </c>
      <c r="W1213" s="1159"/>
      <c r="X1213" s="1159"/>
      <c r="Y1213" s="1160"/>
      <c r="Z1213" s="1120" t="str">
        <f>LOOKUP(H1212,$C$2:$C$583,$F$2:$F$583)</f>
        <v>0</v>
      </c>
      <c r="AA1213" s="1122"/>
      <c r="AB1213" s="1158" t="s">
        <v>90</v>
      </c>
      <c r="AC1213" s="1159"/>
      <c r="AD1213" s="1159"/>
      <c r="AE1213" s="1160"/>
      <c r="AF1213" s="1120" t="str">
        <f>LOOKUP(H1212,$C$2:$C$583,$G$2:$G$583)</f>
        <v>0</v>
      </c>
      <c r="AG1213" s="1122"/>
      <c r="AH1213" s="1202"/>
      <c r="AI1213" s="1203"/>
      <c r="AJ1213" s="1203"/>
      <c r="AK1213" s="1203"/>
      <c r="AL1213" s="1203"/>
      <c r="AM1213" s="1203"/>
      <c r="AN1213" s="1204"/>
      <c r="AO1213" s="1225"/>
      <c r="AP1213" s="1226"/>
      <c r="AQ1213" s="1226"/>
      <c r="AR1213" s="1226"/>
      <c r="AS1213" s="1226"/>
      <c r="AT1213" s="1226"/>
      <c r="AU1213" s="1226"/>
      <c r="AV1213" s="1226"/>
      <c r="AW1213" s="1226"/>
      <c r="AX1213" s="1227"/>
      <c r="AY1213" s="1208"/>
      <c r="AZ1213" s="1209"/>
      <c r="BA1213" s="1209"/>
      <c r="BB1213" s="1209"/>
      <c r="BC1213" s="1210"/>
      <c r="BD1213" s="87"/>
    </row>
    <row r="1214" spans="1:64" customHeight="1" ht="12.75">
      <c r="A1214" s="238"/>
      <c r="B1214" s="238"/>
      <c r="C1214" s="243"/>
      <c r="D1214" s="243"/>
      <c r="E1214" s="243"/>
      <c r="F1214" s="243"/>
      <c r="G1214" s="243"/>
      <c r="H1214" s="1147" t="str">
        <f>LOOKUP(H1212,$C$2:$C$583,$K$2:$K$583)</f>
        <v>0</v>
      </c>
      <c r="I1214" s="1148"/>
      <c r="J1214" s="1148"/>
      <c r="K1214" s="1148"/>
      <c r="L1214" s="1148"/>
      <c r="M1214" s="1148"/>
      <c r="N1214" s="1148"/>
      <c r="O1214" s="1148"/>
      <c r="P1214" s="1148"/>
      <c r="Q1214" s="1148"/>
      <c r="R1214" s="1148"/>
      <c r="S1214" s="1148"/>
      <c r="T1214" s="1148"/>
      <c r="U1214" s="1148"/>
      <c r="V1214" s="1148"/>
      <c r="W1214" s="1148"/>
      <c r="X1214" s="1148"/>
      <c r="Y1214" s="1148"/>
      <c r="Z1214" s="1148"/>
      <c r="AA1214" s="1148"/>
      <c r="AB1214" s="1148"/>
      <c r="AC1214" s="1148"/>
      <c r="AD1214" s="1148"/>
      <c r="AE1214" s="1148"/>
      <c r="AF1214" s="1148"/>
      <c r="AG1214" s="1149"/>
      <c r="AH1214" s="1190"/>
      <c r="AI1214" s="1191"/>
      <c r="AJ1214" s="1191"/>
      <c r="AK1214" s="1191"/>
      <c r="AL1214" s="1191"/>
      <c r="AM1214" s="1191"/>
      <c r="AN1214" s="1191"/>
      <c r="AO1214" s="1191"/>
      <c r="AP1214" s="1191"/>
      <c r="AQ1214" s="1191"/>
      <c r="AR1214" s="1191"/>
      <c r="AS1214" s="1191"/>
      <c r="AT1214" s="1191"/>
      <c r="AU1214" s="1191"/>
      <c r="AV1214" s="1191"/>
      <c r="AW1214" s="1191"/>
      <c r="AX1214" s="1191"/>
      <c r="AY1214" s="1191"/>
      <c r="AZ1214" s="1191"/>
      <c r="BA1214" s="1191"/>
      <c r="BB1214" s="1191"/>
      <c r="BC1214" s="1192"/>
      <c r="BD1214" s="87"/>
    </row>
    <row r="1215" spans="1:64" customHeight="1" ht="12.75">
      <c r="A1215" s="238"/>
      <c r="B1215" s="238"/>
      <c r="C1215" s="243"/>
      <c r="D1215" s="243"/>
      <c r="E1215" s="243"/>
      <c r="F1215" s="243"/>
      <c r="G1215" s="243"/>
      <c r="H1215" s="1150"/>
      <c r="I1215" s="1151"/>
      <c r="J1215" s="1151"/>
      <c r="K1215" s="1151"/>
      <c r="L1215" s="1151"/>
      <c r="M1215" s="1151"/>
      <c r="N1215" s="1151"/>
      <c r="O1215" s="1151"/>
      <c r="P1215" s="1151"/>
      <c r="Q1215" s="1151"/>
      <c r="R1215" s="1151"/>
      <c r="S1215" s="1151"/>
      <c r="T1215" s="1151"/>
      <c r="U1215" s="1151"/>
      <c r="V1215" s="1151"/>
      <c r="W1215" s="1151"/>
      <c r="X1215" s="1151"/>
      <c r="Y1215" s="1151"/>
      <c r="Z1215" s="1151"/>
      <c r="AA1215" s="1151"/>
      <c r="AB1215" s="1151"/>
      <c r="AC1215" s="1151"/>
      <c r="AD1215" s="1151"/>
      <c r="AE1215" s="1151"/>
      <c r="AF1215" s="1151"/>
      <c r="AG1215" s="1152"/>
      <c r="AH1215" s="1193"/>
      <c r="AI1215" s="1194"/>
      <c r="AJ1215" s="1194"/>
      <c r="AK1215" s="1194"/>
      <c r="AL1215" s="1194"/>
      <c r="AM1215" s="1194"/>
      <c r="AN1215" s="1194"/>
      <c r="AO1215" s="1194"/>
      <c r="AP1215" s="1194"/>
      <c r="AQ1215" s="1194"/>
      <c r="AR1215" s="1194"/>
      <c r="AS1215" s="1194"/>
      <c r="AT1215" s="1194"/>
      <c r="AU1215" s="1194"/>
      <c r="AV1215" s="1194"/>
      <c r="AW1215" s="1194"/>
      <c r="AX1215" s="1194"/>
      <c r="AY1215" s="1194"/>
      <c r="AZ1215" s="1194"/>
      <c r="BA1215" s="1194"/>
      <c r="BB1215" s="1194"/>
      <c r="BC1215" s="1195"/>
      <c r="BD1215" s="87"/>
    </row>
    <row r="1216" spans="1:64" customHeight="1" ht="12.75">
      <c r="A1216" s="238"/>
      <c r="B1216" s="238"/>
      <c r="C1216" s="243"/>
      <c r="D1216" s="243"/>
      <c r="E1216" s="243"/>
      <c r="F1216" s="243"/>
      <c r="G1216" s="243"/>
      <c r="H1216" s="1150"/>
      <c r="I1216" s="1151"/>
      <c r="J1216" s="1151"/>
      <c r="K1216" s="1151"/>
      <c r="L1216" s="1151"/>
      <c r="M1216" s="1151"/>
      <c r="N1216" s="1151"/>
      <c r="O1216" s="1151"/>
      <c r="P1216" s="1151"/>
      <c r="Q1216" s="1151"/>
      <c r="R1216" s="1151"/>
      <c r="S1216" s="1151"/>
      <c r="T1216" s="1151"/>
      <c r="U1216" s="1151"/>
      <c r="V1216" s="1151"/>
      <c r="W1216" s="1151"/>
      <c r="X1216" s="1151"/>
      <c r="Y1216" s="1151"/>
      <c r="Z1216" s="1151"/>
      <c r="AA1216" s="1151"/>
      <c r="AB1216" s="1151"/>
      <c r="AC1216" s="1151"/>
      <c r="AD1216" s="1151"/>
      <c r="AE1216" s="1151"/>
      <c r="AF1216" s="1151"/>
      <c r="AG1216" s="1152"/>
      <c r="AH1216" s="1193"/>
      <c r="AI1216" s="1194"/>
      <c r="AJ1216" s="1194"/>
      <c r="AK1216" s="1194"/>
      <c r="AL1216" s="1194"/>
      <c r="AM1216" s="1194"/>
      <c r="AN1216" s="1194"/>
      <c r="AO1216" s="1194"/>
      <c r="AP1216" s="1194"/>
      <c r="AQ1216" s="1194"/>
      <c r="AR1216" s="1194"/>
      <c r="AS1216" s="1194"/>
      <c r="AT1216" s="1194"/>
      <c r="AU1216" s="1194"/>
      <c r="AV1216" s="1194"/>
      <c r="AW1216" s="1194"/>
      <c r="AX1216" s="1194"/>
      <c r="AY1216" s="1194"/>
      <c r="AZ1216" s="1194"/>
      <c r="BA1216" s="1194"/>
      <c r="BB1216" s="1194"/>
      <c r="BC1216" s="1195"/>
      <c r="BD1216" s="87"/>
    </row>
    <row r="1217" spans="1:64" customHeight="1" ht="12.75">
      <c r="A1217" s="238"/>
      <c r="B1217" s="238"/>
      <c r="C1217" s="243"/>
      <c r="D1217" s="243"/>
      <c r="E1217" s="243"/>
      <c r="F1217" s="243"/>
      <c r="G1217" s="243"/>
      <c r="H1217" s="1150"/>
      <c r="I1217" s="1151"/>
      <c r="J1217" s="1151"/>
      <c r="K1217" s="1151"/>
      <c r="L1217" s="1151"/>
      <c r="M1217" s="1151"/>
      <c r="N1217" s="1151"/>
      <c r="O1217" s="1151"/>
      <c r="P1217" s="1151"/>
      <c r="Q1217" s="1151"/>
      <c r="R1217" s="1151"/>
      <c r="S1217" s="1151"/>
      <c r="T1217" s="1151"/>
      <c r="U1217" s="1151"/>
      <c r="V1217" s="1151"/>
      <c r="W1217" s="1151"/>
      <c r="X1217" s="1151"/>
      <c r="Y1217" s="1151"/>
      <c r="Z1217" s="1151"/>
      <c r="AA1217" s="1151"/>
      <c r="AB1217" s="1151"/>
      <c r="AC1217" s="1151"/>
      <c r="AD1217" s="1151"/>
      <c r="AE1217" s="1151"/>
      <c r="AF1217" s="1151"/>
      <c r="AG1217" s="1152"/>
      <c r="AH1217" s="1193"/>
      <c r="AI1217" s="1194"/>
      <c r="AJ1217" s="1194"/>
      <c r="AK1217" s="1194"/>
      <c r="AL1217" s="1194"/>
      <c r="AM1217" s="1194"/>
      <c r="AN1217" s="1194"/>
      <c r="AO1217" s="1194"/>
      <c r="AP1217" s="1194"/>
      <c r="AQ1217" s="1194"/>
      <c r="AR1217" s="1194"/>
      <c r="AS1217" s="1194"/>
      <c r="AT1217" s="1194"/>
      <c r="AU1217" s="1194"/>
      <c r="AV1217" s="1194"/>
      <c r="AW1217" s="1194"/>
      <c r="AX1217" s="1194"/>
      <c r="AY1217" s="1194"/>
      <c r="AZ1217" s="1194"/>
      <c r="BA1217" s="1194"/>
      <c r="BB1217" s="1194"/>
      <c r="BC1217" s="1195"/>
      <c r="BD1217" s="87"/>
    </row>
    <row r="1218" spans="1:64" customHeight="1" ht="12.75">
      <c r="A1218" s="238"/>
      <c r="B1218" s="238"/>
      <c r="C1218" s="243"/>
      <c r="D1218" s="243"/>
      <c r="E1218" s="243"/>
      <c r="F1218" s="243"/>
      <c r="G1218" s="243"/>
      <c r="H1218" s="1150"/>
      <c r="I1218" s="1151"/>
      <c r="J1218" s="1151"/>
      <c r="K1218" s="1151"/>
      <c r="L1218" s="1151"/>
      <c r="M1218" s="1151"/>
      <c r="N1218" s="1151"/>
      <c r="O1218" s="1151"/>
      <c r="P1218" s="1151"/>
      <c r="Q1218" s="1151"/>
      <c r="R1218" s="1151"/>
      <c r="S1218" s="1151"/>
      <c r="T1218" s="1151"/>
      <c r="U1218" s="1151"/>
      <c r="V1218" s="1151"/>
      <c r="W1218" s="1151"/>
      <c r="X1218" s="1151"/>
      <c r="Y1218" s="1151"/>
      <c r="Z1218" s="1151"/>
      <c r="AA1218" s="1151"/>
      <c r="AB1218" s="1151"/>
      <c r="AC1218" s="1151"/>
      <c r="AD1218" s="1151"/>
      <c r="AE1218" s="1151"/>
      <c r="AF1218" s="1151"/>
      <c r="AG1218" s="1152"/>
      <c r="AH1218" s="1193"/>
      <c r="AI1218" s="1194"/>
      <c r="AJ1218" s="1194"/>
      <c r="AK1218" s="1194"/>
      <c r="AL1218" s="1194"/>
      <c r="AM1218" s="1194"/>
      <c r="AN1218" s="1194"/>
      <c r="AO1218" s="1194"/>
      <c r="AP1218" s="1194"/>
      <c r="AQ1218" s="1194"/>
      <c r="AR1218" s="1194"/>
      <c r="AS1218" s="1194"/>
      <c r="AT1218" s="1194"/>
      <c r="AU1218" s="1194"/>
      <c r="AV1218" s="1194"/>
      <c r="AW1218" s="1194"/>
      <c r="AX1218" s="1194"/>
      <c r="AY1218" s="1194"/>
      <c r="AZ1218" s="1194"/>
      <c r="BA1218" s="1194"/>
      <c r="BB1218" s="1194"/>
      <c r="BC1218" s="1195"/>
      <c r="BD1218" s="87"/>
    </row>
    <row r="1219" spans="1:64" customHeight="1" ht="13.5">
      <c r="A1219" s="238"/>
      <c r="B1219" s="238"/>
      <c r="C1219" s="243"/>
      <c r="D1219" s="243"/>
      <c r="E1219" s="243"/>
      <c r="F1219" s="243"/>
      <c r="G1219" s="243"/>
      <c r="H1219" s="1153"/>
      <c r="I1219" s="1154"/>
      <c r="J1219" s="1154"/>
      <c r="K1219" s="1154"/>
      <c r="L1219" s="1154"/>
      <c r="M1219" s="1154"/>
      <c r="N1219" s="1154"/>
      <c r="O1219" s="1154"/>
      <c r="P1219" s="1154"/>
      <c r="Q1219" s="1154"/>
      <c r="R1219" s="1154"/>
      <c r="S1219" s="1154"/>
      <c r="T1219" s="1154"/>
      <c r="U1219" s="1154"/>
      <c r="V1219" s="1154"/>
      <c r="W1219" s="1154"/>
      <c r="X1219" s="1154"/>
      <c r="Y1219" s="1154"/>
      <c r="Z1219" s="1154"/>
      <c r="AA1219" s="1154"/>
      <c r="AB1219" s="1154"/>
      <c r="AC1219" s="1154"/>
      <c r="AD1219" s="1154"/>
      <c r="AE1219" s="1154"/>
      <c r="AF1219" s="1154"/>
      <c r="AG1219" s="1155"/>
      <c r="AH1219" s="1196"/>
      <c r="AI1219" s="1197"/>
      <c r="AJ1219" s="1197"/>
      <c r="AK1219" s="1197"/>
      <c r="AL1219" s="1197"/>
      <c r="AM1219" s="1197"/>
      <c r="AN1219" s="1197"/>
      <c r="AO1219" s="1197"/>
      <c r="AP1219" s="1197"/>
      <c r="AQ1219" s="1197"/>
      <c r="AR1219" s="1197"/>
      <c r="AS1219" s="1197"/>
      <c r="AT1219" s="1197"/>
      <c r="AU1219" s="1197"/>
      <c r="AV1219" s="1197"/>
      <c r="AW1219" s="1197"/>
      <c r="AX1219" s="1197"/>
      <c r="AY1219" s="1197"/>
      <c r="AZ1219" s="1197"/>
      <c r="BA1219" s="1197"/>
      <c r="BB1219" s="1197"/>
      <c r="BC1219" s="1198"/>
      <c r="BD1219" s="87"/>
    </row>
    <row r="1220" spans="1:64" customHeight="1" ht="13.5">
      <c r="A1220" s="238">
        <f>IF(B1220&lt;$C$584,B1220,IF(B1220=$C$584,B1220,0))</f>
        <v>0</v>
      </c>
      <c r="B1220" s="238">
        <v>77</v>
      </c>
      <c r="C1220" s="243"/>
      <c r="D1220" s="243"/>
      <c r="E1220" s="243"/>
      <c r="F1220" s="243"/>
      <c r="G1220" s="243"/>
      <c r="H1220" s="1158">
        <f>A1220</f>
        <v>0</v>
      </c>
      <c r="I1220" s="1160"/>
      <c r="J1220" s="1120" t="s">
        <v>2</v>
      </c>
      <c r="K1220" s="1121"/>
      <c r="L1220" s="1121"/>
      <c r="M1220" s="1122"/>
      <c r="N1220" s="1144" t="str">
        <f>LOOKUP(H1220,$C$1:$C$583,$J$1:$J$612)</f>
        <v>0</v>
      </c>
      <c r="O1220" s="1145"/>
      <c r="P1220" s="1145"/>
      <c r="Q1220" s="1145"/>
      <c r="R1220" s="1145"/>
      <c r="S1220" s="1145"/>
      <c r="T1220" s="1145"/>
      <c r="U1220" s="1145"/>
      <c r="V1220" s="1145"/>
      <c r="W1220" s="1145"/>
      <c r="X1220" s="1145"/>
      <c r="Y1220" s="1145"/>
      <c r="Z1220" s="1145"/>
      <c r="AA1220" s="1145"/>
      <c r="AB1220" s="1145"/>
      <c r="AC1220" s="1145"/>
      <c r="AD1220" s="1145"/>
      <c r="AE1220" s="1145"/>
      <c r="AF1220" s="1145"/>
      <c r="AG1220" s="1146"/>
      <c r="AH1220" s="1199" t="s">
        <v>86</v>
      </c>
      <c r="AI1220" s="1200"/>
      <c r="AJ1220" s="1200"/>
      <c r="AK1220" s="1200"/>
      <c r="AL1220" s="1200"/>
      <c r="AM1220" s="1200"/>
      <c r="AN1220" s="1201"/>
      <c r="AO1220" s="1222" t="s">
        <v>21</v>
      </c>
      <c r="AP1220" s="1223"/>
      <c r="AQ1220" s="1223"/>
      <c r="AR1220" s="1223"/>
      <c r="AS1220" s="1223"/>
      <c r="AT1220" s="1223"/>
      <c r="AU1220" s="1223"/>
      <c r="AV1220" s="1223"/>
      <c r="AW1220" s="1223"/>
      <c r="AX1220" s="1224"/>
      <c r="AY1220" s="1205" t="s">
        <v>88</v>
      </c>
      <c r="AZ1220" s="1206"/>
      <c r="BA1220" s="1206"/>
      <c r="BB1220" s="1206"/>
      <c r="BC1220" s="1207"/>
      <c r="BD1220" s="87"/>
    </row>
    <row r="1221" spans="1:64" customHeight="1" ht="13.5">
      <c r="A1221" s="238"/>
      <c r="B1221" s="238"/>
      <c r="C1221" s="243"/>
      <c r="D1221" s="243"/>
      <c r="E1221" s="243"/>
      <c r="F1221" s="243"/>
      <c r="G1221" s="243"/>
      <c r="H1221" s="1158" t="s">
        <v>3</v>
      </c>
      <c r="I1221" s="1159"/>
      <c r="J1221" s="1159"/>
      <c r="K1221" s="1160"/>
      <c r="L1221" s="1120" t="str">
        <f>LOOKUP(H1220,$C$2:$C$583,$I$2:$I$583)</f>
        <v>0</v>
      </c>
      <c r="M1221" s="1121"/>
      <c r="N1221" s="1121"/>
      <c r="O1221" s="1121"/>
      <c r="P1221" s="1121"/>
      <c r="Q1221" s="1121"/>
      <c r="R1221" s="1121"/>
      <c r="S1221" s="1121"/>
      <c r="T1221" s="1121"/>
      <c r="U1221" s="1122"/>
      <c r="V1221" s="1158" t="s">
        <v>89</v>
      </c>
      <c r="W1221" s="1159"/>
      <c r="X1221" s="1159"/>
      <c r="Y1221" s="1160"/>
      <c r="Z1221" s="1120" t="str">
        <f>LOOKUP(H1220,$C$2:$C$583,$F$2:$F$583)</f>
        <v>0</v>
      </c>
      <c r="AA1221" s="1122"/>
      <c r="AB1221" s="1158" t="s">
        <v>90</v>
      </c>
      <c r="AC1221" s="1159"/>
      <c r="AD1221" s="1159"/>
      <c r="AE1221" s="1160"/>
      <c r="AF1221" s="1120" t="str">
        <f>LOOKUP(H1220,$C$2:$C$583,$G$2:$G$583)</f>
        <v>0</v>
      </c>
      <c r="AG1221" s="1122"/>
      <c r="AH1221" s="1202"/>
      <c r="AI1221" s="1203"/>
      <c r="AJ1221" s="1203"/>
      <c r="AK1221" s="1203"/>
      <c r="AL1221" s="1203"/>
      <c r="AM1221" s="1203"/>
      <c r="AN1221" s="1204"/>
      <c r="AO1221" s="1225"/>
      <c r="AP1221" s="1226"/>
      <c r="AQ1221" s="1226"/>
      <c r="AR1221" s="1226"/>
      <c r="AS1221" s="1226"/>
      <c r="AT1221" s="1226"/>
      <c r="AU1221" s="1226"/>
      <c r="AV1221" s="1226"/>
      <c r="AW1221" s="1226"/>
      <c r="AX1221" s="1227"/>
      <c r="AY1221" s="1208"/>
      <c r="AZ1221" s="1209"/>
      <c r="BA1221" s="1209"/>
      <c r="BB1221" s="1209"/>
      <c r="BC1221" s="1210"/>
      <c r="BD1221" s="87"/>
    </row>
    <row r="1222" spans="1:64" customHeight="1" ht="12.75">
      <c r="A1222" s="238"/>
      <c r="B1222" s="238"/>
      <c r="C1222" s="243"/>
      <c r="D1222" s="243"/>
      <c r="E1222" s="243"/>
      <c r="F1222" s="243"/>
      <c r="G1222" s="243"/>
      <c r="H1222" s="1147" t="str">
        <f>LOOKUP(H1220,$C$2:$C$583,$K$2:$K$583)</f>
        <v>0</v>
      </c>
      <c r="I1222" s="1148"/>
      <c r="J1222" s="1148"/>
      <c r="K1222" s="1148"/>
      <c r="L1222" s="1148"/>
      <c r="M1222" s="1148"/>
      <c r="N1222" s="1148"/>
      <c r="O1222" s="1148"/>
      <c r="P1222" s="1148"/>
      <c r="Q1222" s="1148"/>
      <c r="R1222" s="1148"/>
      <c r="S1222" s="1148"/>
      <c r="T1222" s="1148"/>
      <c r="U1222" s="1148"/>
      <c r="V1222" s="1148"/>
      <c r="W1222" s="1148"/>
      <c r="X1222" s="1148"/>
      <c r="Y1222" s="1148"/>
      <c r="Z1222" s="1148"/>
      <c r="AA1222" s="1148"/>
      <c r="AB1222" s="1148"/>
      <c r="AC1222" s="1148"/>
      <c r="AD1222" s="1148"/>
      <c r="AE1222" s="1148"/>
      <c r="AF1222" s="1148"/>
      <c r="AG1222" s="1149"/>
      <c r="AH1222" s="1190"/>
      <c r="AI1222" s="1191"/>
      <c r="AJ1222" s="1191"/>
      <c r="AK1222" s="1191"/>
      <c r="AL1222" s="1191"/>
      <c r="AM1222" s="1191"/>
      <c r="AN1222" s="1191"/>
      <c r="AO1222" s="1191"/>
      <c r="AP1222" s="1191"/>
      <c r="AQ1222" s="1191"/>
      <c r="AR1222" s="1191"/>
      <c r="AS1222" s="1191"/>
      <c r="AT1222" s="1191"/>
      <c r="AU1222" s="1191"/>
      <c r="AV1222" s="1191"/>
      <c r="AW1222" s="1191"/>
      <c r="AX1222" s="1191"/>
      <c r="AY1222" s="1191"/>
      <c r="AZ1222" s="1191"/>
      <c r="BA1222" s="1191"/>
      <c r="BB1222" s="1191"/>
      <c r="BC1222" s="1192"/>
      <c r="BD1222" s="87"/>
    </row>
    <row r="1223" spans="1:64" customHeight="1" ht="12.75">
      <c r="A1223" s="238"/>
      <c r="B1223" s="238"/>
      <c r="C1223" s="243"/>
      <c r="D1223" s="243"/>
      <c r="E1223" s="243"/>
      <c r="F1223" s="243"/>
      <c r="G1223" s="243"/>
      <c r="H1223" s="1150"/>
      <c r="I1223" s="1151"/>
      <c r="J1223" s="1151"/>
      <c r="K1223" s="1151"/>
      <c r="L1223" s="1151"/>
      <c r="M1223" s="1151"/>
      <c r="N1223" s="1151"/>
      <c r="O1223" s="1151"/>
      <c r="P1223" s="1151"/>
      <c r="Q1223" s="1151"/>
      <c r="R1223" s="1151"/>
      <c r="S1223" s="1151"/>
      <c r="T1223" s="1151"/>
      <c r="U1223" s="1151"/>
      <c r="V1223" s="1151"/>
      <c r="W1223" s="1151"/>
      <c r="X1223" s="1151"/>
      <c r="Y1223" s="1151"/>
      <c r="Z1223" s="1151"/>
      <c r="AA1223" s="1151"/>
      <c r="AB1223" s="1151"/>
      <c r="AC1223" s="1151"/>
      <c r="AD1223" s="1151"/>
      <c r="AE1223" s="1151"/>
      <c r="AF1223" s="1151"/>
      <c r="AG1223" s="1152"/>
      <c r="AH1223" s="1193"/>
      <c r="AI1223" s="1194"/>
      <c r="AJ1223" s="1194"/>
      <c r="AK1223" s="1194"/>
      <c r="AL1223" s="1194"/>
      <c r="AM1223" s="1194"/>
      <c r="AN1223" s="1194"/>
      <c r="AO1223" s="1194"/>
      <c r="AP1223" s="1194"/>
      <c r="AQ1223" s="1194"/>
      <c r="AR1223" s="1194"/>
      <c r="AS1223" s="1194"/>
      <c r="AT1223" s="1194"/>
      <c r="AU1223" s="1194"/>
      <c r="AV1223" s="1194"/>
      <c r="AW1223" s="1194"/>
      <c r="AX1223" s="1194"/>
      <c r="AY1223" s="1194"/>
      <c r="AZ1223" s="1194"/>
      <c r="BA1223" s="1194"/>
      <c r="BB1223" s="1194"/>
      <c r="BC1223" s="1195"/>
      <c r="BD1223" s="87"/>
    </row>
    <row r="1224" spans="1:64" customHeight="1" ht="12.75">
      <c r="A1224" s="238"/>
      <c r="B1224" s="238"/>
      <c r="C1224" s="243"/>
      <c r="D1224" s="243"/>
      <c r="E1224" s="243"/>
      <c r="F1224" s="243"/>
      <c r="G1224" s="243"/>
      <c r="H1224" s="1150"/>
      <c r="I1224" s="1151"/>
      <c r="J1224" s="1151"/>
      <c r="K1224" s="1151"/>
      <c r="L1224" s="1151"/>
      <c r="M1224" s="1151"/>
      <c r="N1224" s="1151"/>
      <c r="O1224" s="1151"/>
      <c r="P1224" s="1151"/>
      <c r="Q1224" s="1151"/>
      <c r="R1224" s="1151"/>
      <c r="S1224" s="1151"/>
      <c r="T1224" s="1151"/>
      <c r="U1224" s="1151"/>
      <c r="V1224" s="1151"/>
      <c r="W1224" s="1151"/>
      <c r="X1224" s="1151"/>
      <c r="Y1224" s="1151"/>
      <c r="Z1224" s="1151"/>
      <c r="AA1224" s="1151"/>
      <c r="AB1224" s="1151"/>
      <c r="AC1224" s="1151"/>
      <c r="AD1224" s="1151"/>
      <c r="AE1224" s="1151"/>
      <c r="AF1224" s="1151"/>
      <c r="AG1224" s="1152"/>
      <c r="AH1224" s="1193"/>
      <c r="AI1224" s="1194"/>
      <c r="AJ1224" s="1194"/>
      <c r="AK1224" s="1194"/>
      <c r="AL1224" s="1194"/>
      <c r="AM1224" s="1194"/>
      <c r="AN1224" s="1194"/>
      <c r="AO1224" s="1194"/>
      <c r="AP1224" s="1194"/>
      <c r="AQ1224" s="1194"/>
      <c r="AR1224" s="1194"/>
      <c r="AS1224" s="1194"/>
      <c r="AT1224" s="1194"/>
      <c r="AU1224" s="1194"/>
      <c r="AV1224" s="1194"/>
      <c r="AW1224" s="1194"/>
      <c r="AX1224" s="1194"/>
      <c r="AY1224" s="1194"/>
      <c r="AZ1224" s="1194"/>
      <c r="BA1224" s="1194"/>
      <c r="BB1224" s="1194"/>
      <c r="BC1224" s="1195"/>
      <c r="BD1224" s="87"/>
    </row>
    <row r="1225" spans="1:64" customHeight="1" ht="12.75">
      <c r="A1225" s="238"/>
      <c r="B1225" s="238"/>
      <c r="C1225" s="243"/>
      <c r="D1225" s="243"/>
      <c r="E1225" s="243"/>
      <c r="F1225" s="243"/>
      <c r="G1225" s="243"/>
      <c r="H1225" s="1150"/>
      <c r="I1225" s="1151"/>
      <c r="J1225" s="1151"/>
      <c r="K1225" s="1151"/>
      <c r="L1225" s="1151"/>
      <c r="M1225" s="1151"/>
      <c r="N1225" s="1151"/>
      <c r="O1225" s="1151"/>
      <c r="P1225" s="1151"/>
      <c r="Q1225" s="1151"/>
      <c r="R1225" s="1151"/>
      <c r="S1225" s="1151"/>
      <c r="T1225" s="1151"/>
      <c r="U1225" s="1151"/>
      <c r="V1225" s="1151"/>
      <c r="W1225" s="1151"/>
      <c r="X1225" s="1151"/>
      <c r="Y1225" s="1151"/>
      <c r="Z1225" s="1151"/>
      <c r="AA1225" s="1151"/>
      <c r="AB1225" s="1151"/>
      <c r="AC1225" s="1151"/>
      <c r="AD1225" s="1151"/>
      <c r="AE1225" s="1151"/>
      <c r="AF1225" s="1151"/>
      <c r="AG1225" s="1152"/>
      <c r="AH1225" s="1193"/>
      <c r="AI1225" s="1194"/>
      <c r="AJ1225" s="1194"/>
      <c r="AK1225" s="1194"/>
      <c r="AL1225" s="1194"/>
      <c r="AM1225" s="1194"/>
      <c r="AN1225" s="1194"/>
      <c r="AO1225" s="1194"/>
      <c r="AP1225" s="1194"/>
      <c r="AQ1225" s="1194"/>
      <c r="AR1225" s="1194"/>
      <c r="AS1225" s="1194"/>
      <c r="AT1225" s="1194"/>
      <c r="AU1225" s="1194"/>
      <c r="AV1225" s="1194"/>
      <c r="AW1225" s="1194"/>
      <c r="AX1225" s="1194"/>
      <c r="AY1225" s="1194"/>
      <c r="AZ1225" s="1194"/>
      <c r="BA1225" s="1194"/>
      <c r="BB1225" s="1194"/>
      <c r="BC1225" s="1195"/>
      <c r="BD1225" s="87"/>
    </row>
    <row r="1226" spans="1:64" customHeight="1" ht="12.75">
      <c r="A1226" s="238"/>
      <c r="B1226" s="238"/>
      <c r="C1226" s="243"/>
      <c r="D1226" s="243"/>
      <c r="E1226" s="243"/>
      <c r="F1226" s="243"/>
      <c r="G1226" s="243"/>
      <c r="H1226" s="1150"/>
      <c r="I1226" s="1151"/>
      <c r="J1226" s="1151"/>
      <c r="K1226" s="1151"/>
      <c r="L1226" s="1151"/>
      <c r="M1226" s="1151"/>
      <c r="N1226" s="1151"/>
      <c r="O1226" s="1151"/>
      <c r="P1226" s="1151"/>
      <c r="Q1226" s="1151"/>
      <c r="R1226" s="1151"/>
      <c r="S1226" s="1151"/>
      <c r="T1226" s="1151"/>
      <c r="U1226" s="1151"/>
      <c r="V1226" s="1151"/>
      <c r="W1226" s="1151"/>
      <c r="X1226" s="1151"/>
      <c r="Y1226" s="1151"/>
      <c r="Z1226" s="1151"/>
      <c r="AA1226" s="1151"/>
      <c r="AB1226" s="1151"/>
      <c r="AC1226" s="1151"/>
      <c r="AD1226" s="1151"/>
      <c r="AE1226" s="1151"/>
      <c r="AF1226" s="1151"/>
      <c r="AG1226" s="1152"/>
      <c r="AH1226" s="1193"/>
      <c r="AI1226" s="1194"/>
      <c r="AJ1226" s="1194"/>
      <c r="AK1226" s="1194"/>
      <c r="AL1226" s="1194"/>
      <c r="AM1226" s="1194"/>
      <c r="AN1226" s="1194"/>
      <c r="AO1226" s="1194"/>
      <c r="AP1226" s="1194"/>
      <c r="AQ1226" s="1194"/>
      <c r="AR1226" s="1194"/>
      <c r="AS1226" s="1194"/>
      <c r="AT1226" s="1194"/>
      <c r="AU1226" s="1194"/>
      <c r="AV1226" s="1194"/>
      <c r="AW1226" s="1194"/>
      <c r="AX1226" s="1194"/>
      <c r="AY1226" s="1194"/>
      <c r="AZ1226" s="1194"/>
      <c r="BA1226" s="1194"/>
      <c r="BB1226" s="1194"/>
      <c r="BC1226" s="1195"/>
      <c r="BD1226" s="87"/>
    </row>
    <row r="1227" spans="1:64" customHeight="1" ht="13.5">
      <c r="A1227" s="238"/>
      <c r="B1227" s="238"/>
      <c r="C1227" s="243"/>
      <c r="D1227" s="243"/>
      <c r="E1227" s="243"/>
      <c r="F1227" s="243"/>
      <c r="G1227" s="243"/>
      <c r="H1227" s="1153"/>
      <c r="I1227" s="1154"/>
      <c r="J1227" s="1154"/>
      <c r="K1227" s="1154"/>
      <c r="L1227" s="1154"/>
      <c r="M1227" s="1154"/>
      <c r="N1227" s="1154"/>
      <c r="O1227" s="1154"/>
      <c r="P1227" s="1154"/>
      <c r="Q1227" s="1154"/>
      <c r="R1227" s="1154"/>
      <c r="S1227" s="1154"/>
      <c r="T1227" s="1154"/>
      <c r="U1227" s="1154"/>
      <c r="V1227" s="1154"/>
      <c r="W1227" s="1154"/>
      <c r="X1227" s="1154"/>
      <c r="Y1227" s="1154"/>
      <c r="Z1227" s="1154"/>
      <c r="AA1227" s="1154"/>
      <c r="AB1227" s="1154"/>
      <c r="AC1227" s="1154"/>
      <c r="AD1227" s="1154"/>
      <c r="AE1227" s="1154"/>
      <c r="AF1227" s="1154"/>
      <c r="AG1227" s="1155"/>
      <c r="AH1227" s="1196"/>
      <c r="AI1227" s="1197"/>
      <c r="AJ1227" s="1197"/>
      <c r="AK1227" s="1197"/>
      <c r="AL1227" s="1197"/>
      <c r="AM1227" s="1197"/>
      <c r="AN1227" s="1197"/>
      <c r="AO1227" s="1197"/>
      <c r="AP1227" s="1197"/>
      <c r="AQ1227" s="1197"/>
      <c r="AR1227" s="1197"/>
      <c r="AS1227" s="1197"/>
      <c r="AT1227" s="1197"/>
      <c r="AU1227" s="1197"/>
      <c r="AV1227" s="1197"/>
      <c r="AW1227" s="1197"/>
      <c r="AX1227" s="1197"/>
      <c r="AY1227" s="1197"/>
      <c r="AZ1227" s="1197"/>
      <c r="BA1227" s="1197"/>
      <c r="BB1227" s="1197"/>
      <c r="BC1227" s="1198"/>
      <c r="BD1227" s="87"/>
    </row>
    <row r="1228" spans="1:64" customHeight="1" ht="13.5">
      <c r="A1228" s="238">
        <f>IF(B1228&lt;$C$584,B1228,IF(B1228=$C$584,B1228,0))</f>
        <v>0</v>
      </c>
      <c r="B1228" s="238">
        <v>78</v>
      </c>
      <c r="C1228" s="243"/>
      <c r="D1228" s="243"/>
      <c r="E1228" s="243"/>
      <c r="F1228" s="243"/>
      <c r="G1228" s="243"/>
      <c r="H1228" s="1158">
        <f>A1228</f>
        <v>0</v>
      </c>
      <c r="I1228" s="1160"/>
      <c r="J1228" s="1120" t="s">
        <v>2</v>
      </c>
      <c r="K1228" s="1121"/>
      <c r="L1228" s="1121"/>
      <c r="M1228" s="1122"/>
      <c r="N1228" s="1144" t="str">
        <f>LOOKUP(H1228,$C$1:$C$583,$J$1:$J$612)</f>
        <v>0</v>
      </c>
      <c r="O1228" s="1145"/>
      <c r="P1228" s="1145"/>
      <c r="Q1228" s="1145"/>
      <c r="R1228" s="1145"/>
      <c r="S1228" s="1145"/>
      <c r="T1228" s="1145"/>
      <c r="U1228" s="1145"/>
      <c r="V1228" s="1145"/>
      <c r="W1228" s="1145"/>
      <c r="X1228" s="1145"/>
      <c r="Y1228" s="1145"/>
      <c r="Z1228" s="1145"/>
      <c r="AA1228" s="1145"/>
      <c r="AB1228" s="1145"/>
      <c r="AC1228" s="1145"/>
      <c r="AD1228" s="1145"/>
      <c r="AE1228" s="1145"/>
      <c r="AF1228" s="1145"/>
      <c r="AG1228" s="1146"/>
      <c r="AH1228" s="1199" t="s">
        <v>86</v>
      </c>
      <c r="AI1228" s="1200"/>
      <c r="AJ1228" s="1200"/>
      <c r="AK1228" s="1200"/>
      <c r="AL1228" s="1200"/>
      <c r="AM1228" s="1200"/>
      <c r="AN1228" s="1201"/>
      <c r="AO1228" s="1222" t="s">
        <v>21</v>
      </c>
      <c r="AP1228" s="1223"/>
      <c r="AQ1228" s="1223"/>
      <c r="AR1228" s="1223"/>
      <c r="AS1228" s="1223"/>
      <c r="AT1228" s="1223"/>
      <c r="AU1228" s="1223"/>
      <c r="AV1228" s="1223"/>
      <c r="AW1228" s="1223"/>
      <c r="AX1228" s="1224"/>
      <c r="AY1228" s="1205" t="s">
        <v>88</v>
      </c>
      <c r="AZ1228" s="1206"/>
      <c r="BA1228" s="1206"/>
      <c r="BB1228" s="1206"/>
      <c r="BC1228" s="1207"/>
      <c r="BD1228" s="87"/>
    </row>
    <row r="1229" spans="1:64" customHeight="1" ht="13.5">
      <c r="A1229" s="238"/>
      <c r="B1229" s="238"/>
      <c r="C1229" s="243"/>
      <c r="D1229" s="243"/>
      <c r="E1229" s="243"/>
      <c r="F1229" s="243"/>
      <c r="G1229" s="243"/>
      <c r="H1229" s="1158" t="s">
        <v>3</v>
      </c>
      <c r="I1229" s="1159"/>
      <c r="J1229" s="1159"/>
      <c r="K1229" s="1160"/>
      <c r="L1229" s="1120" t="str">
        <f>LOOKUP(H1228,$C$2:$C$583,$I$2:$I$583)</f>
        <v>0</v>
      </c>
      <c r="M1229" s="1121"/>
      <c r="N1229" s="1121"/>
      <c r="O1229" s="1121"/>
      <c r="P1229" s="1121"/>
      <c r="Q1229" s="1121"/>
      <c r="R1229" s="1121"/>
      <c r="S1229" s="1121"/>
      <c r="T1229" s="1121"/>
      <c r="U1229" s="1122"/>
      <c r="V1229" s="1158" t="s">
        <v>89</v>
      </c>
      <c r="W1229" s="1159"/>
      <c r="X1229" s="1159"/>
      <c r="Y1229" s="1160"/>
      <c r="Z1229" s="1120" t="str">
        <f>LOOKUP(H1228,$C$2:$C$583,$F$2:$F$583)</f>
        <v>0</v>
      </c>
      <c r="AA1229" s="1122"/>
      <c r="AB1229" s="1158" t="s">
        <v>90</v>
      </c>
      <c r="AC1229" s="1159"/>
      <c r="AD1229" s="1159"/>
      <c r="AE1229" s="1160"/>
      <c r="AF1229" s="1120" t="str">
        <f>LOOKUP(H1228,$C$2:$C$583,$G$2:$G$583)</f>
        <v>0</v>
      </c>
      <c r="AG1229" s="1122"/>
      <c r="AH1229" s="1202"/>
      <c r="AI1229" s="1203"/>
      <c r="AJ1229" s="1203"/>
      <c r="AK1229" s="1203"/>
      <c r="AL1229" s="1203"/>
      <c r="AM1229" s="1203"/>
      <c r="AN1229" s="1204"/>
      <c r="AO1229" s="1225"/>
      <c r="AP1229" s="1226"/>
      <c r="AQ1229" s="1226"/>
      <c r="AR1229" s="1226"/>
      <c r="AS1229" s="1226"/>
      <c r="AT1229" s="1226"/>
      <c r="AU1229" s="1226"/>
      <c r="AV1229" s="1226"/>
      <c r="AW1229" s="1226"/>
      <c r="AX1229" s="1227"/>
      <c r="AY1229" s="1208"/>
      <c r="AZ1229" s="1209"/>
      <c r="BA1229" s="1209"/>
      <c r="BB1229" s="1209"/>
      <c r="BC1229" s="1210"/>
      <c r="BD1229" s="87"/>
    </row>
    <row r="1230" spans="1:64" customHeight="1" ht="12.75">
      <c r="A1230" s="238"/>
      <c r="B1230" s="238"/>
      <c r="C1230" s="243"/>
      <c r="D1230" s="243"/>
      <c r="E1230" s="243"/>
      <c r="F1230" s="243"/>
      <c r="G1230" s="243"/>
      <c r="H1230" s="1147" t="str">
        <f>LOOKUP(H1228,$C$2:$C$583,$K$2:$K$583)</f>
        <v>0</v>
      </c>
      <c r="I1230" s="1148"/>
      <c r="J1230" s="1148"/>
      <c r="K1230" s="1148"/>
      <c r="L1230" s="1148"/>
      <c r="M1230" s="1148"/>
      <c r="N1230" s="1148"/>
      <c r="O1230" s="1148"/>
      <c r="P1230" s="1148"/>
      <c r="Q1230" s="1148"/>
      <c r="R1230" s="1148"/>
      <c r="S1230" s="1148"/>
      <c r="T1230" s="1148"/>
      <c r="U1230" s="1148"/>
      <c r="V1230" s="1148"/>
      <c r="W1230" s="1148"/>
      <c r="X1230" s="1148"/>
      <c r="Y1230" s="1148"/>
      <c r="Z1230" s="1148"/>
      <c r="AA1230" s="1148"/>
      <c r="AB1230" s="1148"/>
      <c r="AC1230" s="1148"/>
      <c r="AD1230" s="1148"/>
      <c r="AE1230" s="1148"/>
      <c r="AF1230" s="1148"/>
      <c r="AG1230" s="1149"/>
      <c r="AH1230" s="1190"/>
      <c r="AI1230" s="1191"/>
      <c r="AJ1230" s="1191"/>
      <c r="AK1230" s="1191"/>
      <c r="AL1230" s="1191"/>
      <c r="AM1230" s="1191"/>
      <c r="AN1230" s="1191"/>
      <c r="AO1230" s="1191"/>
      <c r="AP1230" s="1191"/>
      <c r="AQ1230" s="1191"/>
      <c r="AR1230" s="1191"/>
      <c r="AS1230" s="1191"/>
      <c r="AT1230" s="1191"/>
      <c r="AU1230" s="1191"/>
      <c r="AV1230" s="1191"/>
      <c r="AW1230" s="1191"/>
      <c r="AX1230" s="1191"/>
      <c r="AY1230" s="1191"/>
      <c r="AZ1230" s="1191"/>
      <c r="BA1230" s="1191"/>
      <c r="BB1230" s="1191"/>
      <c r="BC1230" s="1192"/>
      <c r="BD1230" s="87"/>
    </row>
    <row r="1231" spans="1:64" customHeight="1" ht="12.75">
      <c r="A1231" s="238"/>
      <c r="B1231" s="238"/>
      <c r="C1231" s="243"/>
      <c r="D1231" s="243"/>
      <c r="E1231" s="243"/>
      <c r="F1231" s="243"/>
      <c r="G1231" s="243"/>
      <c r="H1231" s="1150"/>
      <c r="I1231" s="1151"/>
      <c r="J1231" s="1151"/>
      <c r="K1231" s="1151"/>
      <c r="L1231" s="1151"/>
      <c r="M1231" s="1151"/>
      <c r="N1231" s="1151"/>
      <c r="O1231" s="1151"/>
      <c r="P1231" s="1151"/>
      <c r="Q1231" s="1151"/>
      <c r="R1231" s="1151"/>
      <c r="S1231" s="1151"/>
      <c r="T1231" s="1151"/>
      <c r="U1231" s="1151"/>
      <c r="V1231" s="1151"/>
      <c r="W1231" s="1151"/>
      <c r="X1231" s="1151"/>
      <c r="Y1231" s="1151"/>
      <c r="Z1231" s="1151"/>
      <c r="AA1231" s="1151"/>
      <c r="AB1231" s="1151"/>
      <c r="AC1231" s="1151"/>
      <c r="AD1231" s="1151"/>
      <c r="AE1231" s="1151"/>
      <c r="AF1231" s="1151"/>
      <c r="AG1231" s="1152"/>
      <c r="AH1231" s="1193"/>
      <c r="AI1231" s="1194"/>
      <c r="AJ1231" s="1194"/>
      <c r="AK1231" s="1194"/>
      <c r="AL1231" s="1194"/>
      <c r="AM1231" s="1194"/>
      <c r="AN1231" s="1194"/>
      <c r="AO1231" s="1194"/>
      <c r="AP1231" s="1194"/>
      <c r="AQ1231" s="1194"/>
      <c r="AR1231" s="1194"/>
      <c r="AS1231" s="1194"/>
      <c r="AT1231" s="1194"/>
      <c r="AU1231" s="1194"/>
      <c r="AV1231" s="1194"/>
      <c r="AW1231" s="1194"/>
      <c r="AX1231" s="1194"/>
      <c r="AY1231" s="1194"/>
      <c r="AZ1231" s="1194"/>
      <c r="BA1231" s="1194"/>
      <c r="BB1231" s="1194"/>
      <c r="BC1231" s="1195"/>
      <c r="BD1231" s="87"/>
    </row>
    <row r="1232" spans="1:64" customHeight="1" ht="12.75">
      <c r="A1232" s="238"/>
      <c r="B1232" s="238"/>
      <c r="C1232" s="243"/>
      <c r="D1232" s="243"/>
      <c r="E1232" s="243"/>
      <c r="F1232" s="243"/>
      <c r="G1232" s="243"/>
      <c r="H1232" s="1150"/>
      <c r="I1232" s="1151"/>
      <c r="J1232" s="1151"/>
      <c r="K1232" s="1151"/>
      <c r="L1232" s="1151"/>
      <c r="M1232" s="1151"/>
      <c r="N1232" s="1151"/>
      <c r="O1232" s="1151"/>
      <c r="P1232" s="1151"/>
      <c r="Q1232" s="1151"/>
      <c r="R1232" s="1151"/>
      <c r="S1232" s="1151"/>
      <c r="T1232" s="1151"/>
      <c r="U1232" s="1151"/>
      <c r="V1232" s="1151"/>
      <c r="W1232" s="1151"/>
      <c r="X1232" s="1151"/>
      <c r="Y1232" s="1151"/>
      <c r="Z1232" s="1151"/>
      <c r="AA1232" s="1151"/>
      <c r="AB1232" s="1151"/>
      <c r="AC1232" s="1151"/>
      <c r="AD1232" s="1151"/>
      <c r="AE1232" s="1151"/>
      <c r="AF1232" s="1151"/>
      <c r="AG1232" s="1152"/>
      <c r="AH1232" s="1193"/>
      <c r="AI1232" s="1194"/>
      <c r="AJ1232" s="1194"/>
      <c r="AK1232" s="1194"/>
      <c r="AL1232" s="1194"/>
      <c r="AM1232" s="1194"/>
      <c r="AN1232" s="1194"/>
      <c r="AO1232" s="1194"/>
      <c r="AP1232" s="1194"/>
      <c r="AQ1232" s="1194"/>
      <c r="AR1232" s="1194"/>
      <c r="AS1232" s="1194"/>
      <c r="AT1232" s="1194"/>
      <c r="AU1232" s="1194"/>
      <c r="AV1232" s="1194"/>
      <c r="AW1232" s="1194"/>
      <c r="AX1232" s="1194"/>
      <c r="AY1232" s="1194"/>
      <c r="AZ1232" s="1194"/>
      <c r="BA1232" s="1194"/>
      <c r="BB1232" s="1194"/>
      <c r="BC1232" s="1195"/>
      <c r="BD1232" s="87"/>
    </row>
    <row r="1233" spans="1:64" customHeight="1" ht="12.75">
      <c r="A1233" s="238"/>
      <c r="B1233" s="238"/>
      <c r="C1233" s="243"/>
      <c r="D1233" s="243"/>
      <c r="E1233" s="243"/>
      <c r="F1233" s="243"/>
      <c r="G1233" s="243"/>
      <c r="H1233" s="1150"/>
      <c r="I1233" s="1151"/>
      <c r="J1233" s="1151"/>
      <c r="K1233" s="1151"/>
      <c r="L1233" s="1151"/>
      <c r="M1233" s="1151"/>
      <c r="N1233" s="1151"/>
      <c r="O1233" s="1151"/>
      <c r="P1233" s="1151"/>
      <c r="Q1233" s="1151"/>
      <c r="R1233" s="1151"/>
      <c r="S1233" s="1151"/>
      <c r="T1233" s="1151"/>
      <c r="U1233" s="1151"/>
      <c r="V1233" s="1151"/>
      <c r="W1233" s="1151"/>
      <c r="X1233" s="1151"/>
      <c r="Y1233" s="1151"/>
      <c r="Z1233" s="1151"/>
      <c r="AA1233" s="1151"/>
      <c r="AB1233" s="1151"/>
      <c r="AC1233" s="1151"/>
      <c r="AD1233" s="1151"/>
      <c r="AE1233" s="1151"/>
      <c r="AF1233" s="1151"/>
      <c r="AG1233" s="1152"/>
      <c r="AH1233" s="1193"/>
      <c r="AI1233" s="1194"/>
      <c r="AJ1233" s="1194"/>
      <c r="AK1233" s="1194"/>
      <c r="AL1233" s="1194"/>
      <c r="AM1233" s="1194"/>
      <c r="AN1233" s="1194"/>
      <c r="AO1233" s="1194"/>
      <c r="AP1233" s="1194"/>
      <c r="AQ1233" s="1194"/>
      <c r="AR1233" s="1194"/>
      <c r="AS1233" s="1194"/>
      <c r="AT1233" s="1194"/>
      <c r="AU1233" s="1194"/>
      <c r="AV1233" s="1194"/>
      <c r="AW1233" s="1194"/>
      <c r="AX1233" s="1194"/>
      <c r="AY1233" s="1194"/>
      <c r="AZ1233" s="1194"/>
      <c r="BA1233" s="1194"/>
      <c r="BB1233" s="1194"/>
      <c r="BC1233" s="1195"/>
      <c r="BD1233" s="87"/>
    </row>
    <row r="1234" spans="1:64" customHeight="1" ht="12.75">
      <c r="A1234" s="238"/>
      <c r="B1234" s="238"/>
      <c r="C1234" s="243"/>
      <c r="D1234" s="243"/>
      <c r="E1234" s="243"/>
      <c r="F1234" s="243"/>
      <c r="G1234" s="243"/>
      <c r="H1234" s="1150"/>
      <c r="I1234" s="1151"/>
      <c r="J1234" s="1151"/>
      <c r="K1234" s="1151"/>
      <c r="L1234" s="1151"/>
      <c r="M1234" s="1151"/>
      <c r="N1234" s="1151"/>
      <c r="O1234" s="1151"/>
      <c r="P1234" s="1151"/>
      <c r="Q1234" s="1151"/>
      <c r="R1234" s="1151"/>
      <c r="S1234" s="1151"/>
      <c r="T1234" s="1151"/>
      <c r="U1234" s="1151"/>
      <c r="V1234" s="1151"/>
      <c r="W1234" s="1151"/>
      <c r="X1234" s="1151"/>
      <c r="Y1234" s="1151"/>
      <c r="Z1234" s="1151"/>
      <c r="AA1234" s="1151"/>
      <c r="AB1234" s="1151"/>
      <c r="AC1234" s="1151"/>
      <c r="AD1234" s="1151"/>
      <c r="AE1234" s="1151"/>
      <c r="AF1234" s="1151"/>
      <c r="AG1234" s="1152"/>
      <c r="AH1234" s="1193"/>
      <c r="AI1234" s="1194"/>
      <c r="AJ1234" s="1194"/>
      <c r="AK1234" s="1194"/>
      <c r="AL1234" s="1194"/>
      <c r="AM1234" s="1194"/>
      <c r="AN1234" s="1194"/>
      <c r="AO1234" s="1194"/>
      <c r="AP1234" s="1194"/>
      <c r="AQ1234" s="1194"/>
      <c r="AR1234" s="1194"/>
      <c r="AS1234" s="1194"/>
      <c r="AT1234" s="1194"/>
      <c r="AU1234" s="1194"/>
      <c r="AV1234" s="1194"/>
      <c r="AW1234" s="1194"/>
      <c r="AX1234" s="1194"/>
      <c r="AY1234" s="1194"/>
      <c r="AZ1234" s="1194"/>
      <c r="BA1234" s="1194"/>
      <c r="BB1234" s="1194"/>
      <c r="BC1234" s="1195"/>
      <c r="BD1234" s="87"/>
    </row>
    <row r="1235" spans="1:64" customHeight="1" ht="13.5">
      <c r="A1235" s="238"/>
      <c r="B1235" s="238"/>
      <c r="C1235" s="243"/>
      <c r="D1235" s="243"/>
      <c r="E1235" s="243"/>
      <c r="F1235" s="243"/>
      <c r="G1235" s="243"/>
      <c r="H1235" s="1153"/>
      <c r="I1235" s="1154"/>
      <c r="J1235" s="1154"/>
      <c r="K1235" s="1154"/>
      <c r="L1235" s="1154"/>
      <c r="M1235" s="1154"/>
      <c r="N1235" s="1154"/>
      <c r="O1235" s="1154"/>
      <c r="P1235" s="1154"/>
      <c r="Q1235" s="1154"/>
      <c r="R1235" s="1154"/>
      <c r="S1235" s="1154"/>
      <c r="T1235" s="1154"/>
      <c r="U1235" s="1154"/>
      <c r="V1235" s="1154"/>
      <c r="W1235" s="1154"/>
      <c r="X1235" s="1154"/>
      <c r="Y1235" s="1154"/>
      <c r="Z1235" s="1154"/>
      <c r="AA1235" s="1154"/>
      <c r="AB1235" s="1154"/>
      <c r="AC1235" s="1154"/>
      <c r="AD1235" s="1154"/>
      <c r="AE1235" s="1154"/>
      <c r="AF1235" s="1154"/>
      <c r="AG1235" s="1155"/>
      <c r="AH1235" s="1196"/>
      <c r="AI1235" s="1197"/>
      <c r="AJ1235" s="1197"/>
      <c r="AK1235" s="1197"/>
      <c r="AL1235" s="1197"/>
      <c r="AM1235" s="1197"/>
      <c r="AN1235" s="1197"/>
      <c r="AO1235" s="1197"/>
      <c r="AP1235" s="1197"/>
      <c r="AQ1235" s="1197"/>
      <c r="AR1235" s="1197"/>
      <c r="AS1235" s="1197"/>
      <c r="AT1235" s="1197"/>
      <c r="AU1235" s="1197"/>
      <c r="AV1235" s="1197"/>
      <c r="AW1235" s="1197"/>
      <c r="AX1235" s="1197"/>
      <c r="AY1235" s="1197"/>
      <c r="AZ1235" s="1197"/>
      <c r="BA1235" s="1197"/>
      <c r="BB1235" s="1197"/>
      <c r="BC1235" s="1198"/>
      <c r="BD1235" s="87"/>
    </row>
    <row r="1236" spans="1:64" customHeight="1" ht="13.5">
      <c r="A1236" s="238">
        <f>IF(B1236&lt;$C$584,B1236,IF(B1236=$C$584,B1236,0))</f>
        <v>0</v>
      </c>
      <c r="B1236" s="238">
        <v>79</v>
      </c>
      <c r="C1236" s="243"/>
      <c r="D1236" s="243"/>
      <c r="E1236" s="243"/>
      <c r="F1236" s="243"/>
      <c r="G1236" s="243"/>
      <c r="H1236" s="1158">
        <f>A1236</f>
        <v>0</v>
      </c>
      <c r="I1236" s="1160"/>
      <c r="J1236" s="1120" t="s">
        <v>2</v>
      </c>
      <c r="K1236" s="1121"/>
      <c r="L1236" s="1121"/>
      <c r="M1236" s="1122"/>
      <c r="N1236" s="1144" t="str">
        <f>LOOKUP(H1236,$C$1:$C$583,$J$1:$J$612)</f>
        <v>0</v>
      </c>
      <c r="O1236" s="1145"/>
      <c r="P1236" s="1145"/>
      <c r="Q1236" s="1145"/>
      <c r="R1236" s="1145"/>
      <c r="S1236" s="1145"/>
      <c r="T1236" s="1145"/>
      <c r="U1236" s="1145"/>
      <c r="V1236" s="1145"/>
      <c r="W1236" s="1145"/>
      <c r="X1236" s="1145"/>
      <c r="Y1236" s="1145"/>
      <c r="Z1236" s="1145"/>
      <c r="AA1236" s="1145"/>
      <c r="AB1236" s="1145"/>
      <c r="AC1236" s="1145"/>
      <c r="AD1236" s="1145"/>
      <c r="AE1236" s="1145"/>
      <c r="AF1236" s="1145"/>
      <c r="AG1236" s="1146"/>
      <c r="AH1236" s="1199" t="s">
        <v>86</v>
      </c>
      <c r="AI1236" s="1200"/>
      <c r="AJ1236" s="1200"/>
      <c r="AK1236" s="1200"/>
      <c r="AL1236" s="1200"/>
      <c r="AM1236" s="1200"/>
      <c r="AN1236" s="1201"/>
      <c r="AO1236" s="1222" t="s">
        <v>21</v>
      </c>
      <c r="AP1236" s="1223"/>
      <c r="AQ1236" s="1223"/>
      <c r="AR1236" s="1223"/>
      <c r="AS1236" s="1223"/>
      <c r="AT1236" s="1223"/>
      <c r="AU1236" s="1223"/>
      <c r="AV1236" s="1223"/>
      <c r="AW1236" s="1223"/>
      <c r="AX1236" s="1224"/>
      <c r="AY1236" s="1205" t="s">
        <v>88</v>
      </c>
      <c r="AZ1236" s="1206"/>
      <c r="BA1236" s="1206"/>
      <c r="BB1236" s="1206"/>
      <c r="BC1236" s="1207"/>
      <c r="BD1236" s="87"/>
    </row>
    <row r="1237" spans="1:64" customHeight="1" ht="13.5">
      <c r="A1237" s="238"/>
      <c r="B1237" s="238"/>
      <c r="C1237" s="243"/>
      <c r="D1237" s="243"/>
      <c r="E1237" s="243"/>
      <c r="F1237" s="243"/>
      <c r="G1237" s="243"/>
      <c r="H1237" s="1158" t="s">
        <v>3</v>
      </c>
      <c r="I1237" s="1159"/>
      <c r="J1237" s="1159"/>
      <c r="K1237" s="1160"/>
      <c r="L1237" s="1120" t="str">
        <f>LOOKUP(H1236,$C$2:$C$583,$I$2:$I$583)</f>
        <v>0</v>
      </c>
      <c r="M1237" s="1121"/>
      <c r="N1237" s="1121"/>
      <c r="O1237" s="1121"/>
      <c r="P1237" s="1121"/>
      <c r="Q1237" s="1121"/>
      <c r="R1237" s="1121"/>
      <c r="S1237" s="1121"/>
      <c r="T1237" s="1121"/>
      <c r="U1237" s="1122"/>
      <c r="V1237" s="1158" t="s">
        <v>89</v>
      </c>
      <c r="W1237" s="1159"/>
      <c r="X1237" s="1159"/>
      <c r="Y1237" s="1160"/>
      <c r="Z1237" s="1120" t="str">
        <f>LOOKUP(H1236,$C$2:$C$583,$F$2:$F$583)</f>
        <v>0</v>
      </c>
      <c r="AA1237" s="1122"/>
      <c r="AB1237" s="1158" t="s">
        <v>90</v>
      </c>
      <c r="AC1237" s="1159"/>
      <c r="AD1237" s="1159"/>
      <c r="AE1237" s="1160"/>
      <c r="AF1237" s="1120" t="str">
        <f>LOOKUP(H1236,$C$2:$C$583,$G$2:$G$583)</f>
        <v>0</v>
      </c>
      <c r="AG1237" s="1122"/>
      <c r="AH1237" s="1202"/>
      <c r="AI1237" s="1203"/>
      <c r="AJ1237" s="1203"/>
      <c r="AK1237" s="1203"/>
      <c r="AL1237" s="1203"/>
      <c r="AM1237" s="1203"/>
      <c r="AN1237" s="1204"/>
      <c r="AO1237" s="1225"/>
      <c r="AP1237" s="1226"/>
      <c r="AQ1237" s="1226"/>
      <c r="AR1237" s="1226"/>
      <c r="AS1237" s="1226"/>
      <c r="AT1237" s="1226"/>
      <c r="AU1237" s="1226"/>
      <c r="AV1237" s="1226"/>
      <c r="AW1237" s="1226"/>
      <c r="AX1237" s="1227"/>
      <c r="AY1237" s="1208"/>
      <c r="AZ1237" s="1209"/>
      <c r="BA1237" s="1209"/>
      <c r="BB1237" s="1209"/>
      <c r="BC1237" s="1210"/>
      <c r="BD1237" s="87"/>
    </row>
    <row r="1238" spans="1:64" customHeight="1" ht="12.75">
      <c r="A1238" s="238"/>
      <c r="B1238" s="238"/>
      <c r="C1238" s="243"/>
      <c r="D1238" s="243"/>
      <c r="E1238" s="243"/>
      <c r="F1238" s="243"/>
      <c r="G1238" s="243"/>
      <c r="H1238" s="1147" t="str">
        <f>LOOKUP(H1236,$C$2:$C$583,$K$2:$K$583)</f>
        <v>0</v>
      </c>
      <c r="I1238" s="1148"/>
      <c r="J1238" s="1148"/>
      <c r="K1238" s="1148"/>
      <c r="L1238" s="1148"/>
      <c r="M1238" s="1148"/>
      <c r="N1238" s="1148"/>
      <c r="O1238" s="1148"/>
      <c r="P1238" s="1148"/>
      <c r="Q1238" s="1148"/>
      <c r="R1238" s="1148"/>
      <c r="S1238" s="1148"/>
      <c r="T1238" s="1148"/>
      <c r="U1238" s="1148"/>
      <c r="V1238" s="1148"/>
      <c r="W1238" s="1148"/>
      <c r="X1238" s="1148"/>
      <c r="Y1238" s="1148"/>
      <c r="Z1238" s="1148"/>
      <c r="AA1238" s="1148"/>
      <c r="AB1238" s="1148"/>
      <c r="AC1238" s="1148"/>
      <c r="AD1238" s="1148"/>
      <c r="AE1238" s="1148"/>
      <c r="AF1238" s="1148"/>
      <c r="AG1238" s="1149"/>
      <c r="AH1238" s="1190"/>
      <c r="AI1238" s="1191"/>
      <c r="AJ1238" s="1191"/>
      <c r="AK1238" s="1191"/>
      <c r="AL1238" s="1191"/>
      <c r="AM1238" s="1191"/>
      <c r="AN1238" s="1191"/>
      <c r="AO1238" s="1191"/>
      <c r="AP1238" s="1191"/>
      <c r="AQ1238" s="1191"/>
      <c r="AR1238" s="1191"/>
      <c r="AS1238" s="1191"/>
      <c r="AT1238" s="1191"/>
      <c r="AU1238" s="1191"/>
      <c r="AV1238" s="1191"/>
      <c r="AW1238" s="1191"/>
      <c r="AX1238" s="1191"/>
      <c r="AY1238" s="1191"/>
      <c r="AZ1238" s="1191"/>
      <c r="BA1238" s="1191"/>
      <c r="BB1238" s="1191"/>
      <c r="BC1238" s="1192"/>
      <c r="BD1238" s="87"/>
    </row>
    <row r="1239" spans="1:64" customHeight="1" ht="12.75">
      <c r="A1239" s="238"/>
      <c r="B1239" s="238"/>
      <c r="C1239" s="243"/>
      <c r="D1239" s="243"/>
      <c r="E1239" s="243"/>
      <c r="F1239" s="243"/>
      <c r="G1239" s="243"/>
      <c r="H1239" s="1150"/>
      <c r="I1239" s="1151"/>
      <c r="J1239" s="1151"/>
      <c r="K1239" s="1151"/>
      <c r="L1239" s="1151"/>
      <c r="M1239" s="1151"/>
      <c r="N1239" s="1151"/>
      <c r="O1239" s="1151"/>
      <c r="P1239" s="1151"/>
      <c r="Q1239" s="1151"/>
      <c r="R1239" s="1151"/>
      <c r="S1239" s="1151"/>
      <c r="T1239" s="1151"/>
      <c r="U1239" s="1151"/>
      <c r="V1239" s="1151"/>
      <c r="W1239" s="1151"/>
      <c r="X1239" s="1151"/>
      <c r="Y1239" s="1151"/>
      <c r="Z1239" s="1151"/>
      <c r="AA1239" s="1151"/>
      <c r="AB1239" s="1151"/>
      <c r="AC1239" s="1151"/>
      <c r="AD1239" s="1151"/>
      <c r="AE1239" s="1151"/>
      <c r="AF1239" s="1151"/>
      <c r="AG1239" s="1152"/>
      <c r="AH1239" s="1193"/>
      <c r="AI1239" s="1194"/>
      <c r="AJ1239" s="1194"/>
      <c r="AK1239" s="1194"/>
      <c r="AL1239" s="1194"/>
      <c r="AM1239" s="1194"/>
      <c r="AN1239" s="1194"/>
      <c r="AO1239" s="1194"/>
      <c r="AP1239" s="1194"/>
      <c r="AQ1239" s="1194"/>
      <c r="AR1239" s="1194"/>
      <c r="AS1239" s="1194"/>
      <c r="AT1239" s="1194"/>
      <c r="AU1239" s="1194"/>
      <c r="AV1239" s="1194"/>
      <c r="AW1239" s="1194"/>
      <c r="AX1239" s="1194"/>
      <c r="AY1239" s="1194"/>
      <c r="AZ1239" s="1194"/>
      <c r="BA1239" s="1194"/>
      <c r="BB1239" s="1194"/>
      <c r="BC1239" s="1195"/>
      <c r="BD1239" s="87"/>
    </row>
    <row r="1240" spans="1:64" customHeight="1" ht="12.75">
      <c r="A1240" s="238"/>
      <c r="B1240" s="238"/>
      <c r="C1240" s="243"/>
      <c r="D1240" s="243"/>
      <c r="E1240" s="243"/>
      <c r="F1240" s="243"/>
      <c r="G1240" s="243"/>
      <c r="H1240" s="1150"/>
      <c r="I1240" s="1151"/>
      <c r="J1240" s="1151"/>
      <c r="K1240" s="1151"/>
      <c r="L1240" s="1151"/>
      <c r="M1240" s="1151"/>
      <c r="N1240" s="1151"/>
      <c r="O1240" s="1151"/>
      <c r="P1240" s="1151"/>
      <c r="Q1240" s="1151"/>
      <c r="R1240" s="1151"/>
      <c r="S1240" s="1151"/>
      <c r="T1240" s="1151"/>
      <c r="U1240" s="1151"/>
      <c r="V1240" s="1151"/>
      <c r="W1240" s="1151"/>
      <c r="X1240" s="1151"/>
      <c r="Y1240" s="1151"/>
      <c r="Z1240" s="1151"/>
      <c r="AA1240" s="1151"/>
      <c r="AB1240" s="1151"/>
      <c r="AC1240" s="1151"/>
      <c r="AD1240" s="1151"/>
      <c r="AE1240" s="1151"/>
      <c r="AF1240" s="1151"/>
      <c r="AG1240" s="1152"/>
      <c r="AH1240" s="1193"/>
      <c r="AI1240" s="1194"/>
      <c r="AJ1240" s="1194"/>
      <c r="AK1240" s="1194"/>
      <c r="AL1240" s="1194"/>
      <c r="AM1240" s="1194"/>
      <c r="AN1240" s="1194"/>
      <c r="AO1240" s="1194"/>
      <c r="AP1240" s="1194"/>
      <c r="AQ1240" s="1194"/>
      <c r="AR1240" s="1194"/>
      <c r="AS1240" s="1194"/>
      <c r="AT1240" s="1194"/>
      <c r="AU1240" s="1194"/>
      <c r="AV1240" s="1194"/>
      <c r="AW1240" s="1194"/>
      <c r="AX1240" s="1194"/>
      <c r="AY1240" s="1194"/>
      <c r="AZ1240" s="1194"/>
      <c r="BA1240" s="1194"/>
      <c r="BB1240" s="1194"/>
      <c r="BC1240" s="1195"/>
      <c r="BD1240" s="87"/>
    </row>
    <row r="1241" spans="1:64" customHeight="1" ht="12.75">
      <c r="A1241" s="238"/>
      <c r="B1241" s="238"/>
      <c r="C1241" s="243"/>
      <c r="D1241" s="243"/>
      <c r="E1241" s="243"/>
      <c r="F1241" s="243"/>
      <c r="G1241" s="243"/>
      <c r="H1241" s="1150"/>
      <c r="I1241" s="1151"/>
      <c r="J1241" s="1151"/>
      <c r="K1241" s="1151"/>
      <c r="L1241" s="1151"/>
      <c r="M1241" s="1151"/>
      <c r="N1241" s="1151"/>
      <c r="O1241" s="1151"/>
      <c r="P1241" s="1151"/>
      <c r="Q1241" s="1151"/>
      <c r="R1241" s="1151"/>
      <c r="S1241" s="1151"/>
      <c r="T1241" s="1151"/>
      <c r="U1241" s="1151"/>
      <c r="V1241" s="1151"/>
      <c r="W1241" s="1151"/>
      <c r="X1241" s="1151"/>
      <c r="Y1241" s="1151"/>
      <c r="Z1241" s="1151"/>
      <c r="AA1241" s="1151"/>
      <c r="AB1241" s="1151"/>
      <c r="AC1241" s="1151"/>
      <c r="AD1241" s="1151"/>
      <c r="AE1241" s="1151"/>
      <c r="AF1241" s="1151"/>
      <c r="AG1241" s="1152"/>
      <c r="AH1241" s="1193"/>
      <c r="AI1241" s="1194"/>
      <c r="AJ1241" s="1194"/>
      <c r="AK1241" s="1194"/>
      <c r="AL1241" s="1194"/>
      <c r="AM1241" s="1194"/>
      <c r="AN1241" s="1194"/>
      <c r="AO1241" s="1194"/>
      <c r="AP1241" s="1194"/>
      <c r="AQ1241" s="1194"/>
      <c r="AR1241" s="1194"/>
      <c r="AS1241" s="1194"/>
      <c r="AT1241" s="1194"/>
      <c r="AU1241" s="1194"/>
      <c r="AV1241" s="1194"/>
      <c r="AW1241" s="1194"/>
      <c r="AX1241" s="1194"/>
      <c r="AY1241" s="1194"/>
      <c r="AZ1241" s="1194"/>
      <c r="BA1241" s="1194"/>
      <c r="BB1241" s="1194"/>
      <c r="BC1241" s="1195"/>
      <c r="BD1241" s="87"/>
    </row>
    <row r="1242" spans="1:64" customHeight="1" ht="12.75">
      <c r="A1242" s="238"/>
      <c r="B1242" s="238"/>
      <c r="C1242" s="243"/>
      <c r="D1242" s="243"/>
      <c r="E1242" s="243"/>
      <c r="F1242" s="243"/>
      <c r="G1242" s="243"/>
      <c r="H1242" s="1150"/>
      <c r="I1242" s="1151"/>
      <c r="J1242" s="1151"/>
      <c r="K1242" s="1151"/>
      <c r="L1242" s="1151"/>
      <c r="M1242" s="1151"/>
      <c r="N1242" s="1151"/>
      <c r="O1242" s="1151"/>
      <c r="P1242" s="1151"/>
      <c r="Q1242" s="1151"/>
      <c r="R1242" s="1151"/>
      <c r="S1242" s="1151"/>
      <c r="T1242" s="1151"/>
      <c r="U1242" s="1151"/>
      <c r="V1242" s="1151"/>
      <c r="W1242" s="1151"/>
      <c r="X1242" s="1151"/>
      <c r="Y1242" s="1151"/>
      <c r="Z1242" s="1151"/>
      <c r="AA1242" s="1151"/>
      <c r="AB1242" s="1151"/>
      <c r="AC1242" s="1151"/>
      <c r="AD1242" s="1151"/>
      <c r="AE1242" s="1151"/>
      <c r="AF1242" s="1151"/>
      <c r="AG1242" s="1152"/>
      <c r="AH1242" s="1193"/>
      <c r="AI1242" s="1194"/>
      <c r="AJ1242" s="1194"/>
      <c r="AK1242" s="1194"/>
      <c r="AL1242" s="1194"/>
      <c r="AM1242" s="1194"/>
      <c r="AN1242" s="1194"/>
      <c r="AO1242" s="1194"/>
      <c r="AP1242" s="1194"/>
      <c r="AQ1242" s="1194"/>
      <c r="AR1242" s="1194"/>
      <c r="AS1242" s="1194"/>
      <c r="AT1242" s="1194"/>
      <c r="AU1242" s="1194"/>
      <c r="AV1242" s="1194"/>
      <c r="AW1242" s="1194"/>
      <c r="AX1242" s="1194"/>
      <c r="AY1242" s="1194"/>
      <c r="AZ1242" s="1194"/>
      <c r="BA1242" s="1194"/>
      <c r="BB1242" s="1194"/>
      <c r="BC1242" s="1195"/>
      <c r="BD1242" s="87"/>
    </row>
    <row r="1243" spans="1:64" customHeight="1" ht="13.5">
      <c r="A1243" s="238"/>
      <c r="B1243" s="238"/>
      <c r="C1243" s="243"/>
      <c r="D1243" s="243"/>
      <c r="E1243" s="243"/>
      <c r="F1243" s="243"/>
      <c r="G1243" s="243"/>
      <c r="H1243" s="1153"/>
      <c r="I1243" s="1154"/>
      <c r="J1243" s="1154"/>
      <c r="K1243" s="1154"/>
      <c r="L1243" s="1154"/>
      <c r="M1243" s="1154"/>
      <c r="N1243" s="1154"/>
      <c r="O1243" s="1154"/>
      <c r="P1243" s="1154"/>
      <c r="Q1243" s="1154"/>
      <c r="R1243" s="1154"/>
      <c r="S1243" s="1154"/>
      <c r="T1243" s="1154"/>
      <c r="U1243" s="1154"/>
      <c r="V1243" s="1154"/>
      <c r="W1243" s="1154"/>
      <c r="X1243" s="1154"/>
      <c r="Y1243" s="1154"/>
      <c r="Z1243" s="1154"/>
      <c r="AA1243" s="1154"/>
      <c r="AB1243" s="1154"/>
      <c r="AC1243" s="1154"/>
      <c r="AD1243" s="1154"/>
      <c r="AE1243" s="1154"/>
      <c r="AF1243" s="1154"/>
      <c r="AG1243" s="1155"/>
      <c r="AH1243" s="1196"/>
      <c r="AI1243" s="1197"/>
      <c r="AJ1243" s="1197"/>
      <c r="AK1243" s="1197"/>
      <c r="AL1243" s="1197"/>
      <c r="AM1243" s="1197"/>
      <c r="AN1243" s="1197"/>
      <c r="AO1243" s="1197"/>
      <c r="AP1243" s="1197"/>
      <c r="AQ1243" s="1197"/>
      <c r="AR1243" s="1197"/>
      <c r="AS1243" s="1197"/>
      <c r="AT1243" s="1197"/>
      <c r="AU1243" s="1197"/>
      <c r="AV1243" s="1197"/>
      <c r="AW1243" s="1197"/>
      <c r="AX1243" s="1197"/>
      <c r="AY1243" s="1197"/>
      <c r="AZ1243" s="1197"/>
      <c r="BA1243" s="1197"/>
      <c r="BB1243" s="1197"/>
      <c r="BC1243" s="1198"/>
      <c r="BD1243" s="87"/>
    </row>
    <row r="1244" spans="1:64" customHeight="1" ht="13.5">
      <c r="A1244" s="238">
        <f>IF(B1244&lt;$C$584,B1244,IF(B1244=$C$584,B1244,0))</f>
        <v>0</v>
      </c>
      <c r="B1244" s="238">
        <v>80</v>
      </c>
      <c r="C1244" s="243"/>
      <c r="D1244" s="243"/>
      <c r="E1244" s="243"/>
      <c r="F1244" s="243"/>
      <c r="G1244" s="243"/>
      <c r="H1244" s="1158">
        <f>A1244</f>
        <v>0</v>
      </c>
      <c r="I1244" s="1160"/>
      <c r="J1244" s="1120" t="s">
        <v>2</v>
      </c>
      <c r="K1244" s="1121"/>
      <c r="L1244" s="1121"/>
      <c r="M1244" s="1122"/>
      <c r="N1244" s="1144" t="str">
        <f>LOOKUP(H1244,$C$1:$C$583,$J$1:$J$612)</f>
        <v>0</v>
      </c>
      <c r="O1244" s="1145"/>
      <c r="P1244" s="1145"/>
      <c r="Q1244" s="1145"/>
      <c r="R1244" s="1145"/>
      <c r="S1244" s="1145"/>
      <c r="T1244" s="1145"/>
      <c r="U1244" s="1145"/>
      <c r="V1244" s="1145"/>
      <c r="W1244" s="1145"/>
      <c r="X1244" s="1145"/>
      <c r="Y1244" s="1145"/>
      <c r="Z1244" s="1145"/>
      <c r="AA1244" s="1145"/>
      <c r="AB1244" s="1145"/>
      <c r="AC1244" s="1145"/>
      <c r="AD1244" s="1145"/>
      <c r="AE1244" s="1145"/>
      <c r="AF1244" s="1145"/>
      <c r="AG1244" s="1146"/>
      <c r="AH1244" s="1199" t="s">
        <v>86</v>
      </c>
      <c r="AI1244" s="1200"/>
      <c r="AJ1244" s="1200"/>
      <c r="AK1244" s="1200"/>
      <c r="AL1244" s="1200"/>
      <c r="AM1244" s="1200"/>
      <c r="AN1244" s="1201"/>
      <c r="AO1244" s="1222" t="s">
        <v>21</v>
      </c>
      <c r="AP1244" s="1223"/>
      <c r="AQ1244" s="1223"/>
      <c r="AR1244" s="1223"/>
      <c r="AS1244" s="1223"/>
      <c r="AT1244" s="1223"/>
      <c r="AU1244" s="1223"/>
      <c r="AV1244" s="1223"/>
      <c r="AW1244" s="1223"/>
      <c r="AX1244" s="1224"/>
      <c r="AY1244" s="1205" t="s">
        <v>88</v>
      </c>
      <c r="AZ1244" s="1206"/>
      <c r="BA1244" s="1206"/>
      <c r="BB1244" s="1206"/>
      <c r="BC1244" s="1207"/>
      <c r="BD1244" s="87"/>
    </row>
    <row r="1245" spans="1:64" customHeight="1" ht="13.5">
      <c r="A1245" s="238"/>
      <c r="B1245" s="238"/>
      <c r="C1245" s="243"/>
      <c r="D1245" s="243"/>
      <c r="E1245" s="243"/>
      <c r="F1245" s="243"/>
      <c r="G1245" s="243"/>
      <c r="H1245" s="1158" t="s">
        <v>3</v>
      </c>
      <c r="I1245" s="1159"/>
      <c r="J1245" s="1159"/>
      <c r="K1245" s="1160"/>
      <c r="L1245" s="1120" t="str">
        <f>LOOKUP(H1244,$C$2:$C$583,$I$2:$I$583)</f>
        <v>0</v>
      </c>
      <c r="M1245" s="1121"/>
      <c r="N1245" s="1121"/>
      <c r="O1245" s="1121"/>
      <c r="P1245" s="1121"/>
      <c r="Q1245" s="1121"/>
      <c r="R1245" s="1121"/>
      <c r="S1245" s="1121"/>
      <c r="T1245" s="1121"/>
      <c r="U1245" s="1122"/>
      <c r="V1245" s="1158" t="s">
        <v>89</v>
      </c>
      <c r="W1245" s="1159"/>
      <c r="X1245" s="1159"/>
      <c r="Y1245" s="1160"/>
      <c r="Z1245" s="1120" t="str">
        <f>LOOKUP(H1244,$C$2:$C$583,$F$2:$F$583)</f>
        <v>0</v>
      </c>
      <c r="AA1245" s="1122"/>
      <c r="AB1245" s="1158" t="s">
        <v>90</v>
      </c>
      <c r="AC1245" s="1159"/>
      <c r="AD1245" s="1159"/>
      <c r="AE1245" s="1160"/>
      <c r="AF1245" s="1120" t="str">
        <f>LOOKUP(H1244,$C$2:$C$583,$G$2:$G$583)</f>
        <v>0</v>
      </c>
      <c r="AG1245" s="1122"/>
      <c r="AH1245" s="1202"/>
      <c r="AI1245" s="1203"/>
      <c r="AJ1245" s="1203"/>
      <c r="AK1245" s="1203"/>
      <c r="AL1245" s="1203"/>
      <c r="AM1245" s="1203"/>
      <c r="AN1245" s="1204"/>
      <c r="AO1245" s="1225"/>
      <c r="AP1245" s="1226"/>
      <c r="AQ1245" s="1226"/>
      <c r="AR1245" s="1226"/>
      <c r="AS1245" s="1226"/>
      <c r="AT1245" s="1226"/>
      <c r="AU1245" s="1226"/>
      <c r="AV1245" s="1226"/>
      <c r="AW1245" s="1226"/>
      <c r="AX1245" s="1227"/>
      <c r="AY1245" s="1208"/>
      <c r="AZ1245" s="1209"/>
      <c r="BA1245" s="1209"/>
      <c r="BB1245" s="1209"/>
      <c r="BC1245" s="1210"/>
      <c r="BD1245" s="87"/>
    </row>
    <row r="1246" spans="1:64" customHeight="1" ht="12.75">
      <c r="A1246" s="238"/>
      <c r="B1246" s="238"/>
      <c r="C1246" s="243"/>
      <c r="D1246" s="243"/>
      <c r="E1246" s="243"/>
      <c r="F1246" s="243"/>
      <c r="G1246" s="243"/>
      <c r="H1246" s="1147" t="str">
        <f>LOOKUP(H1244,$C$2:$C$583,$K$2:$K$583)</f>
        <v>0</v>
      </c>
      <c r="I1246" s="1148"/>
      <c r="J1246" s="1148"/>
      <c r="K1246" s="1148"/>
      <c r="L1246" s="1148"/>
      <c r="M1246" s="1148"/>
      <c r="N1246" s="1148"/>
      <c r="O1246" s="1148"/>
      <c r="P1246" s="1148"/>
      <c r="Q1246" s="1148"/>
      <c r="R1246" s="1148"/>
      <c r="S1246" s="1148"/>
      <c r="T1246" s="1148"/>
      <c r="U1246" s="1148"/>
      <c r="V1246" s="1148"/>
      <c r="W1246" s="1148"/>
      <c r="X1246" s="1148"/>
      <c r="Y1246" s="1148"/>
      <c r="Z1246" s="1148"/>
      <c r="AA1246" s="1148"/>
      <c r="AB1246" s="1148"/>
      <c r="AC1246" s="1148"/>
      <c r="AD1246" s="1148"/>
      <c r="AE1246" s="1148"/>
      <c r="AF1246" s="1148"/>
      <c r="AG1246" s="1149"/>
      <c r="AH1246" s="1190"/>
      <c r="AI1246" s="1191"/>
      <c r="AJ1246" s="1191"/>
      <c r="AK1246" s="1191"/>
      <c r="AL1246" s="1191"/>
      <c r="AM1246" s="1191"/>
      <c r="AN1246" s="1191"/>
      <c r="AO1246" s="1191"/>
      <c r="AP1246" s="1191"/>
      <c r="AQ1246" s="1191"/>
      <c r="AR1246" s="1191"/>
      <c r="AS1246" s="1191"/>
      <c r="AT1246" s="1191"/>
      <c r="AU1246" s="1191"/>
      <c r="AV1246" s="1191"/>
      <c r="AW1246" s="1191"/>
      <c r="AX1246" s="1191"/>
      <c r="AY1246" s="1191"/>
      <c r="AZ1246" s="1191"/>
      <c r="BA1246" s="1191"/>
      <c r="BB1246" s="1191"/>
      <c r="BC1246" s="1192"/>
      <c r="BD1246" s="87"/>
    </row>
    <row r="1247" spans="1:64" customHeight="1" ht="12.75">
      <c r="A1247" s="238"/>
      <c r="B1247" s="238"/>
      <c r="C1247" s="243"/>
      <c r="D1247" s="243"/>
      <c r="E1247" s="243"/>
      <c r="F1247" s="243"/>
      <c r="G1247" s="243"/>
      <c r="H1247" s="1150"/>
      <c r="I1247" s="1151"/>
      <c r="J1247" s="1151"/>
      <c r="K1247" s="1151"/>
      <c r="L1247" s="1151"/>
      <c r="M1247" s="1151"/>
      <c r="N1247" s="1151"/>
      <c r="O1247" s="1151"/>
      <c r="P1247" s="1151"/>
      <c r="Q1247" s="1151"/>
      <c r="R1247" s="1151"/>
      <c r="S1247" s="1151"/>
      <c r="T1247" s="1151"/>
      <c r="U1247" s="1151"/>
      <c r="V1247" s="1151"/>
      <c r="W1247" s="1151"/>
      <c r="X1247" s="1151"/>
      <c r="Y1247" s="1151"/>
      <c r="Z1247" s="1151"/>
      <c r="AA1247" s="1151"/>
      <c r="AB1247" s="1151"/>
      <c r="AC1247" s="1151"/>
      <c r="AD1247" s="1151"/>
      <c r="AE1247" s="1151"/>
      <c r="AF1247" s="1151"/>
      <c r="AG1247" s="1152"/>
      <c r="AH1247" s="1193"/>
      <c r="AI1247" s="1194"/>
      <c r="AJ1247" s="1194"/>
      <c r="AK1247" s="1194"/>
      <c r="AL1247" s="1194"/>
      <c r="AM1247" s="1194"/>
      <c r="AN1247" s="1194"/>
      <c r="AO1247" s="1194"/>
      <c r="AP1247" s="1194"/>
      <c r="AQ1247" s="1194"/>
      <c r="AR1247" s="1194"/>
      <c r="AS1247" s="1194"/>
      <c r="AT1247" s="1194"/>
      <c r="AU1247" s="1194"/>
      <c r="AV1247" s="1194"/>
      <c r="AW1247" s="1194"/>
      <c r="AX1247" s="1194"/>
      <c r="AY1247" s="1194"/>
      <c r="AZ1247" s="1194"/>
      <c r="BA1247" s="1194"/>
      <c r="BB1247" s="1194"/>
      <c r="BC1247" s="1195"/>
      <c r="BD1247" s="87"/>
    </row>
    <row r="1248" spans="1:64" customHeight="1" ht="12.75">
      <c r="A1248" s="238"/>
      <c r="B1248" s="238"/>
      <c r="C1248" s="243"/>
      <c r="D1248" s="243"/>
      <c r="E1248" s="243"/>
      <c r="F1248" s="243"/>
      <c r="G1248" s="243"/>
      <c r="H1248" s="1150"/>
      <c r="I1248" s="1151"/>
      <c r="J1248" s="1151"/>
      <c r="K1248" s="1151"/>
      <c r="L1248" s="1151"/>
      <c r="M1248" s="1151"/>
      <c r="N1248" s="1151"/>
      <c r="O1248" s="1151"/>
      <c r="P1248" s="1151"/>
      <c r="Q1248" s="1151"/>
      <c r="R1248" s="1151"/>
      <c r="S1248" s="1151"/>
      <c r="T1248" s="1151"/>
      <c r="U1248" s="1151"/>
      <c r="V1248" s="1151"/>
      <c r="W1248" s="1151"/>
      <c r="X1248" s="1151"/>
      <c r="Y1248" s="1151"/>
      <c r="Z1248" s="1151"/>
      <c r="AA1248" s="1151"/>
      <c r="AB1248" s="1151"/>
      <c r="AC1248" s="1151"/>
      <c r="AD1248" s="1151"/>
      <c r="AE1248" s="1151"/>
      <c r="AF1248" s="1151"/>
      <c r="AG1248" s="1152"/>
      <c r="AH1248" s="1193"/>
      <c r="AI1248" s="1194"/>
      <c r="AJ1248" s="1194"/>
      <c r="AK1248" s="1194"/>
      <c r="AL1248" s="1194"/>
      <c r="AM1248" s="1194"/>
      <c r="AN1248" s="1194"/>
      <c r="AO1248" s="1194"/>
      <c r="AP1248" s="1194"/>
      <c r="AQ1248" s="1194"/>
      <c r="AR1248" s="1194"/>
      <c r="AS1248" s="1194"/>
      <c r="AT1248" s="1194"/>
      <c r="AU1248" s="1194"/>
      <c r="AV1248" s="1194"/>
      <c r="AW1248" s="1194"/>
      <c r="AX1248" s="1194"/>
      <c r="AY1248" s="1194"/>
      <c r="AZ1248" s="1194"/>
      <c r="BA1248" s="1194"/>
      <c r="BB1248" s="1194"/>
      <c r="BC1248" s="1195"/>
      <c r="BD1248" s="87"/>
    </row>
    <row r="1249" spans="1:64" customHeight="1" ht="12.75">
      <c r="A1249" s="238"/>
      <c r="B1249" s="238"/>
      <c r="C1249" s="243"/>
      <c r="D1249" s="243"/>
      <c r="E1249" s="243"/>
      <c r="F1249" s="243"/>
      <c r="G1249" s="243"/>
      <c r="H1249" s="1150"/>
      <c r="I1249" s="1151"/>
      <c r="J1249" s="1151"/>
      <c r="K1249" s="1151"/>
      <c r="L1249" s="1151"/>
      <c r="M1249" s="1151"/>
      <c r="N1249" s="1151"/>
      <c r="O1249" s="1151"/>
      <c r="P1249" s="1151"/>
      <c r="Q1249" s="1151"/>
      <c r="R1249" s="1151"/>
      <c r="S1249" s="1151"/>
      <c r="T1249" s="1151"/>
      <c r="U1249" s="1151"/>
      <c r="V1249" s="1151"/>
      <c r="W1249" s="1151"/>
      <c r="X1249" s="1151"/>
      <c r="Y1249" s="1151"/>
      <c r="Z1249" s="1151"/>
      <c r="AA1249" s="1151"/>
      <c r="AB1249" s="1151"/>
      <c r="AC1249" s="1151"/>
      <c r="AD1249" s="1151"/>
      <c r="AE1249" s="1151"/>
      <c r="AF1249" s="1151"/>
      <c r="AG1249" s="1152"/>
      <c r="AH1249" s="1193"/>
      <c r="AI1249" s="1194"/>
      <c r="AJ1249" s="1194"/>
      <c r="AK1249" s="1194"/>
      <c r="AL1249" s="1194"/>
      <c r="AM1249" s="1194"/>
      <c r="AN1249" s="1194"/>
      <c r="AO1249" s="1194"/>
      <c r="AP1249" s="1194"/>
      <c r="AQ1249" s="1194"/>
      <c r="AR1249" s="1194"/>
      <c r="AS1249" s="1194"/>
      <c r="AT1249" s="1194"/>
      <c r="AU1249" s="1194"/>
      <c r="AV1249" s="1194"/>
      <c r="AW1249" s="1194"/>
      <c r="AX1249" s="1194"/>
      <c r="AY1249" s="1194"/>
      <c r="AZ1249" s="1194"/>
      <c r="BA1249" s="1194"/>
      <c r="BB1249" s="1194"/>
      <c r="BC1249" s="1195"/>
      <c r="BD1249" s="87"/>
    </row>
    <row r="1250" spans="1:64" customHeight="1" ht="12.75">
      <c r="A1250" s="238"/>
      <c r="B1250" s="238"/>
      <c r="C1250" s="243"/>
      <c r="D1250" s="243"/>
      <c r="E1250" s="243"/>
      <c r="F1250" s="243"/>
      <c r="G1250" s="243"/>
      <c r="H1250" s="1150"/>
      <c r="I1250" s="1151"/>
      <c r="J1250" s="1151"/>
      <c r="K1250" s="1151"/>
      <c r="L1250" s="1151"/>
      <c r="M1250" s="1151"/>
      <c r="N1250" s="1151"/>
      <c r="O1250" s="1151"/>
      <c r="P1250" s="1151"/>
      <c r="Q1250" s="1151"/>
      <c r="R1250" s="1151"/>
      <c r="S1250" s="1151"/>
      <c r="T1250" s="1151"/>
      <c r="U1250" s="1151"/>
      <c r="V1250" s="1151"/>
      <c r="W1250" s="1151"/>
      <c r="X1250" s="1151"/>
      <c r="Y1250" s="1151"/>
      <c r="Z1250" s="1151"/>
      <c r="AA1250" s="1151"/>
      <c r="AB1250" s="1151"/>
      <c r="AC1250" s="1151"/>
      <c r="AD1250" s="1151"/>
      <c r="AE1250" s="1151"/>
      <c r="AF1250" s="1151"/>
      <c r="AG1250" s="1152"/>
      <c r="AH1250" s="1193"/>
      <c r="AI1250" s="1194"/>
      <c r="AJ1250" s="1194"/>
      <c r="AK1250" s="1194"/>
      <c r="AL1250" s="1194"/>
      <c r="AM1250" s="1194"/>
      <c r="AN1250" s="1194"/>
      <c r="AO1250" s="1194"/>
      <c r="AP1250" s="1194"/>
      <c r="AQ1250" s="1194"/>
      <c r="AR1250" s="1194"/>
      <c r="AS1250" s="1194"/>
      <c r="AT1250" s="1194"/>
      <c r="AU1250" s="1194"/>
      <c r="AV1250" s="1194"/>
      <c r="AW1250" s="1194"/>
      <c r="AX1250" s="1194"/>
      <c r="AY1250" s="1194"/>
      <c r="AZ1250" s="1194"/>
      <c r="BA1250" s="1194"/>
      <c r="BB1250" s="1194"/>
      <c r="BC1250" s="1195"/>
      <c r="BD1250" s="87"/>
    </row>
    <row r="1251" spans="1:64" customHeight="1" ht="13.5">
      <c r="A1251" s="238"/>
      <c r="B1251" s="238"/>
      <c r="C1251" s="243"/>
      <c r="D1251" s="243"/>
      <c r="E1251" s="243"/>
      <c r="F1251" s="243"/>
      <c r="G1251" s="243"/>
      <c r="H1251" s="1153"/>
      <c r="I1251" s="1154"/>
      <c r="J1251" s="1154"/>
      <c r="K1251" s="1154"/>
      <c r="L1251" s="1154"/>
      <c r="M1251" s="1154"/>
      <c r="N1251" s="1154"/>
      <c r="O1251" s="1154"/>
      <c r="P1251" s="1154"/>
      <c r="Q1251" s="1154"/>
      <c r="R1251" s="1154"/>
      <c r="S1251" s="1154"/>
      <c r="T1251" s="1154"/>
      <c r="U1251" s="1154"/>
      <c r="V1251" s="1154"/>
      <c r="W1251" s="1154"/>
      <c r="X1251" s="1154"/>
      <c r="Y1251" s="1154"/>
      <c r="Z1251" s="1154"/>
      <c r="AA1251" s="1154"/>
      <c r="AB1251" s="1154"/>
      <c r="AC1251" s="1154"/>
      <c r="AD1251" s="1154"/>
      <c r="AE1251" s="1154"/>
      <c r="AF1251" s="1154"/>
      <c r="AG1251" s="1155"/>
      <c r="AH1251" s="1196"/>
      <c r="AI1251" s="1197"/>
      <c r="AJ1251" s="1197"/>
      <c r="AK1251" s="1197"/>
      <c r="AL1251" s="1197"/>
      <c r="AM1251" s="1197"/>
      <c r="AN1251" s="1197"/>
      <c r="AO1251" s="1197"/>
      <c r="AP1251" s="1197"/>
      <c r="AQ1251" s="1197"/>
      <c r="AR1251" s="1197"/>
      <c r="AS1251" s="1197"/>
      <c r="AT1251" s="1197"/>
      <c r="AU1251" s="1197"/>
      <c r="AV1251" s="1197"/>
      <c r="AW1251" s="1197"/>
      <c r="AX1251" s="1197"/>
      <c r="AY1251" s="1197"/>
      <c r="AZ1251" s="1197"/>
      <c r="BA1251" s="1197"/>
      <c r="BB1251" s="1197"/>
      <c r="BC1251" s="1198"/>
      <c r="BD1251" s="87"/>
    </row>
    <row r="1252" spans="1:64" customHeight="1" ht="13.5">
      <c r="A1252" s="238">
        <f>IF(B1252&lt;$C$584,B1252,IF(B1252=$C$584,B1252,0))</f>
        <v>0</v>
      </c>
      <c r="B1252" s="238">
        <v>81</v>
      </c>
      <c r="C1252" s="243"/>
      <c r="D1252" s="243"/>
      <c r="E1252" s="243"/>
      <c r="F1252" s="243"/>
      <c r="G1252" s="243"/>
      <c r="H1252" s="1158">
        <f>A1252</f>
        <v>0</v>
      </c>
      <c r="I1252" s="1160"/>
      <c r="J1252" s="1120" t="s">
        <v>2</v>
      </c>
      <c r="K1252" s="1121"/>
      <c r="L1252" s="1121"/>
      <c r="M1252" s="1122"/>
      <c r="N1252" s="1144" t="str">
        <f>LOOKUP(H1252,$C$1:$C$583,$J$1:$J$612)</f>
        <v>0</v>
      </c>
      <c r="O1252" s="1145"/>
      <c r="P1252" s="1145"/>
      <c r="Q1252" s="1145"/>
      <c r="R1252" s="1145"/>
      <c r="S1252" s="1145"/>
      <c r="T1252" s="1145"/>
      <c r="U1252" s="1145"/>
      <c r="V1252" s="1145"/>
      <c r="W1252" s="1145"/>
      <c r="X1252" s="1145"/>
      <c r="Y1252" s="1145"/>
      <c r="Z1252" s="1145"/>
      <c r="AA1252" s="1145"/>
      <c r="AB1252" s="1145"/>
      <c r="AC1252" s="1145"/>
      <c r="AD1252" s="1145"/>
      <c r="AE1252" s="1145"/>
      <c r="AF1252" s="1145"/>
      <c r="AG1252" s="1146"/>
      <c r="AH1252" s="1199" t="s">
        <v>86</v>
      </c>
      <c r="AI1252" s="1200"/>
      <c r="AJ1252" s="1200"/>
      <c r="AK1252" s="1200"/>
      <c r="AL1252" s="1200"/>
      <c r="AM1252" s="1200"/>
      <c r="AN1252" s="1201"/>
      <c r="AO1252" s="1222" t="s">
        <v>21</v>
      </c>
      <c r="AP1252" s="1223"/>
      <c r="AQ1252" s="1223"/>
      <c r="AR1252" s="1223"/>
      <c r="AS1252" s="1223"/>
      <c r="AT1252" s="1223"/>
      <c r="AU1252" s="1223"/>
      <c r="AV1252" s="1223"/>
      <c r="AW1252" s="1223"/>
      <c r="AX1252" s="1224"/>
      <c r="AY1252" s="1205" t="s">
        <v>88</v>
      </c>
      <c r="AZ1252" s="1206"/>
      <c r="BA1252" s="1206"/>
      <c r="BB1252" s="1206"/>
      <c r="BC1252" s="1207"/>
      <c r="BD1252" s="87"/>
    </row>
    <row r="1253" spans="1:64" customHeight="1" ht="13.5">
      <c r="A1253" s="238"/>
      <c r="B1253" s="238"/>
      <c r="C1253" s="243"/>
      <c r="D1253" s="243"/>
      <c r="E1253" s="243"/>
      <c r="F1253" s="243"/>
      <c r="G1253" s="243"/>
      <c r="H1253" s="1158" t="s">
        <v>3</v>
      </c>
      <c r="I1253" s="1159"/>
      <c r="J1253" s="1159"/>
      <c r="K1253" s="1160"/>
      <c r="L1253" s="1120" t="str">
        <f>LOOKUP(H1252,$C$2:$C$583,$I$2:$I$583)</f>
        <v>0</v>
      </c>
      <c r="M1253" s="1121"/>
      <c r="N1253" s="1121"/>
      <c r="O1253" s="1121"/>
      <c r="P1253" s="1121"/>
      <c r="Q1253" s="1121"/>
      <c r="R1253" s="1121"/>
      <c r="S1253" s="1121"/>
      <c r="T1253" s="1121"/>
      <c r="U1253" s="1122"/>
      <c r="V1253" s="1158" t="s">
        <v>89</v>
      </c>
      <c r="W1253" s="1159"/>
      <c r="X1253" s="1159"/>
      <c r="Y1253" s="1160"/>
      <c r="Z1253" s="1120" t="str">
        <f>LOOKUP(H1252,$C$2:$C$583,$F$2:$F$583)</f>
        <v>0</v>
      </c>
      <c r="AA1253" s="1122"/>
      <c r="AB1253" s="1158" t="s">
        <v>90</v>
      </c>
      <c r="AC1253" s="1159"/>
      <c r="AD1253" s="1159"/>
      <c r="AE1253" s="1160"/>
      <c r="AF1253" s="1120" t="str">
        <f>LOOKUP(H1252,$C$2:$C$583,$G$2:$G$583)</f>
        <v>0</v>
      </c>
      <c r="AG1253" s="1122"/>
      <c r="AH1253" s="1202"/>
      <c r="AI1253" s="1203"/>
      <c r="AJ1253" s="1203"/>
      <c r="AK1253" s="1203"/>
      <c r="AL1253" s="1203"/>
      <c r="AM1253" s="1203"/>
      <c r="AN1253" s="1204"/>
      <c r="AO1253" s="1225"/>
      <c r="AP1253" s="1226"/>
      <c r="AQ1253" s="1226"/>
      <c r="AR1253" s="1226"/>
      <c r="AS1253" s="1226"/>
      <c r="AT1253" s="1226"/>
      <c r="AU1253" s="1226"/>
      <c r="AV1253" s="1226"/>
      <c r="AW1253" s="1226"/>
      <c r="AX1253" s="1227"/>
      <c r="AY1253" s="1208"/>
      <c r="AZ1253" s="1209"/>
      <c r="BA1253" s="1209"/>
      <c r="BB1253" s="1209"/>
      <c r="BC1253" s="1210"/>
      <c r="BD1253" s="87"/>
    </row>
    <row r="1254" spans="1:64" customHeight="1" ht="12.75">
      <c r="A1254" s="238"/>
      <c r="B1254" s="238"/>
      <c r="C1254" s="243"/>
      <c r="D1254" s="243"/>
      <c r="E1254" s="243"/>
      <c r="F1254" s="243"/>
      <c r="G1254" s="243"/>
      <c r="H1254" s="1147" t="str">
        <f>LOOKUP(H1252,$C$2:$C$583,$K$2:$K$583)</f>
        <v>0</v>
      </c>
      <c r="I1254" s="1148"/>
      <c r="J1254" s="1148"/>
      <c r="K1254" s="1148"/>
      <c r="L1254" s="1148"/>
      <c r="M1254" s="1148"/>
      <c r="N1254" s="1148"/>
      <c r="O1254" s="1148"/>
      <c r="P1254" s="1148"/>
      <c r="Q1254" s="1148"/>
      <c r="R1254" s="1148"/>
      <c r="S1254" s="1148"/>
      <c r="T1254" s="1148"/>
      <c r="U1254" s="1148"/>
      <c r="V1254" s="1148"/>
      <c r="W1254" s="1148"/>
      <c r="X1254" s="1148"/>
      <c r="Y1254" s="1148"/>
      <c r="Z1254" s="1148"/>
      <c r="AA1254" s="1148"/>
      <c r="AB1254" s="1148"/>
      <c r="AC1254" s="1148"/>
      <c r="AD1254" s="1148"/>
      <c r="AE1254" s="1148"/>
      <c r="AF1254" s="1148"/>
      <c r="AG1254" s="1149"/>
      <c r="AH1254" s="1190"/>
      <c r="AI1254" s="1191"/>
      <c r="AJ1254" s="1191"/>
      <c r="AK1254" s="1191"/>
      <c r="AL1254" s="1191"/>
      <c r="AM1254" s="1191"/>
      <c r="AN1254" s="1191"/>
      <c r="AO1254" s="1191"/>
      <c r="AP1254" s="1191"/>
      <c r="AQ1254" s="1191"/>
      <c r="AR1254" s="1191"/>
      <c r="AS1254" s="1191"/>
      <c r="AT1254" s="1191"/>
      <c r="AU1254" s="1191"/>
      <c r="AV1254" s="1191"/>
      <c r="AW1254" s="1191"/>
      <c r="AX1254" s="1191"/>
      <c r="AY1254" s="1191"/>
      <c r="AZ1254" s="1191"/>
      <c r="BA1254" s="1191"/>
      <c r="BB1254" s="1191"/>
      <c r="BC1254" s="1192"/>
      <c r="BD1254" s="87"/>
    </row>
    <row r="1255" spans="1:64" customHeight="1" ht="12.75">
      <c r="A1255" s="238"/>
      <c r="B1255" s="238"/>
      <c r="C1255" s="243"/>
      <c r="D1255" s="243"/>
      <c r="E1255" s="243"/>
      <c r="F1255" s="243"/>
      <c r="G1255" s="243"/>
      <c r="H1255" s="1150"/>
      <c r="I1255" s="1151"/>
      <c r="J1255" s="1151"/>
      <c r="K1255" s="1151"/>
      <c r="L1255" s="1151"/>
      <c r="M1255" s="1151"/>
      <c r="N1255" s="1151"/>
      <c r="O1255" s="1151"/>
      <c r="P1255" s="1151"/>
      <c r="Q1255" s="1151"/>
      <c r="R1255" s="1151"/>
      <c r="S1255" s="1151"/>
      <c r="T1255" s="1151"/>
      <c r="U1255" s="1151"/>
      <c r="V1255" s="1151"/>
      <c r="W1255" s="1151"/>
      <c r="X1255" s="1151"/>
      <c r="Y1255" s="1151"/>
      <c r="Z1255" s="1151"/>
      <c r="AA1255" s="1151"/>
      <c r="AB1255" s="1151"/>
      <c r="AC1255" s="1151"/>
      <c r="AD1255" s="1151"/>
      <c r="AE1255" s="1151"/>
      <c r="AF1255" s="1151"/>
      <c r="AG1255" s="1152"/>
      <c r="AH1255" s="1193"/>
      <c r="AI1255" s="1194"/>
      <c r="AJ1255" s="1194"/>
      <c r="AK1255" s="1194"/>
      <c r="AL1255" s="1194"/>
      <c r="AM1255" s="1194"/>
      <c r="AN1255" s="1194"/>
      <c r="AO1255" s="1194"/>
      <c r="AP1255" s="1194"/>
      <c r="AQ1255" s="1194"/>
      <c r="AR1255" s="1194"/>
      <c r="AS1255" s="1194"/>
      <c r="AT1255" s="1194"/>
      <c r="AU1255" s="1194"/>
      <c r="AV1255" s="1194"/>
      <c r="AW1255" s="1194"/>
      <c r="AX1255" s="1194"/>
      <c r="AY1255" s="1194"/>
      <c r="AZ1255" s="1194"/>
      <c r="BA1255" s="1194"/>
      <c r="BB1255" s="1194"/>
      <c r="BC1255" s="1195"/>
      <c r="BD1255" s="87"/>
    </row>
    <row r="1256" spans="1:64" customHeight="1" ht="12.75">
      <c r="A1256" s="238"/>
      <c r="B1256" s="238"/>
      <c r="C1256" s="243"/>
      <c r="D1256" s="243"/>
      <c r="E1256" s="243"/>
      <c r="F1256" s="243"/>
      <c r="G1256" s="243"/>
      <c r="H1256" s="1150"/>
      <c r="I1256" s="1151"/>
      <c r="J1256" s="1151"/>
      <c r="K1256" s="1151"/>
      <c r="L1256" s="1151"/>
      <c r="M1256" s="1151"/>
      <c r="N1256" s="1151"/>
      <c r="O1256" s="1151"/>
      <c r="P1256" s="1151"/>
      <c r="Q1256" s="1151"/>
      <c r="R1256" s="1151"/>
      <c r="S1256" s="1151"/>
      <c r="T1256" s="1151"/>
      <c r="U1256" s="1151"/>
      <c r="V1256" s="1151"/>
      <c r="W1256" s="1151"/>
      <c r="X1256" s="1151"/>
      <c r="Y1256" s="1151"/>
      <c r="Z1256" s="1151"/>
      <c r="AA1256" s="1151"/>
      <c r="AB1256" s="1151"/>
      <c r="AC1256" s="1151"/>
      <c r="AD1256" s="1151"/>
      <c r="AE1256" s="1151"/>
      <c r="AF1256" s="1151"/>
      <c r="AG1256" s="1152"/>
      <c r="AH1256" s="1193"/>
      <c r="AI1256" s="1194"/>
      <c r="AJ1256" s="1194"/>
      <c r="AK1256" s="1194"/>
      <c r="AL1256" s="1194"/>
      <c r="AM1256" s="1194"/>
      <c r="AN1256" s="1194"/>
      <c r="AO1256" s="1194"/>
      <c r="AP1256" s="1194"/>
      <c r="AQ1256" s="1194"/>
      <c r="AR1256" s="1194"/>
      <c r="AS1256" s="1194"/>
      <c r="AT1256" s="1194"/>
      <c r="AU1256" s="1194"/>
      <c r="AV1256" s="1194"/>
      <c r="AW1256" s="1194"/>
      <c r="AX1256" s="1194"/>
      <c r="AY1256" s="1194"/>
      <c r="AZ1256" s="1194"/>
      <c r="BA1256" s="1194"/>
      <c r="BB1256" s="1194"/>
      <c r="BC1256" s="1195"/>
      <c r="BD1256" s="87"/>
    </row>
    <row r="1257" spans="1:64" customHeight="1" ht="12.75">
      <c r="A1257" s="238"/>
      <c r="B1257" s="238"/>
      <c r="C1257" s="243"/>
      <c r="D1257" s="243"/>
      <c r="E1257" s="243"/>
      <c r="F1257" s="243"/>
      <c r="G1257" s="243"/>
      <c r="H1257" s="1150"/>
      <c r="I1257" s="1151"/>
      <c r="J1257" s="1151"/>
      <c r="K1257" s="1151"/>
      <c r="L1257" s="1151"/>
      <c r="M1257" s="1151"/>
      <c r="N1257" s="1151"/>
      <c r="O1257" s="1151"/>
      <c r="P1257" s="1151"/>
      <c r="Q1257" s="1151"/>
      <c r="R1257" s="1151"/>
      <c r="S1257" s="1151"/>
      <c r="T1257" s="1151"/>
      <c r="U1257" s="1151"/>
      <c r="V1257" s="1151"/>
      <c r="W1257" s="1151"/>
      <c r="X1257" s="1151"/>
      <c r="Y1257" s="1151"/>
      <c r="Z1257" s="1151"/>
      <c r="AA1257" s="1151"/>
      <c r="AB1257" s="1151"/>
      <c r="AC1257" s="1151"/>
      <c r="AD1257" s="1151"/>
      <c r="AE1257" s="1151"/>
      <c r="AF1257" s="1151"/>
      <c r="AG1257" s="1152"/>
      <c r="AH1257" s="1193"/>
      <c r="AI1257" s="1194"/>
      <c r="AJ1257" s="1194"/>
      <c r="AK1257" s="1194"/>
      <c r="AL1257" s="1194"/>
      <c r="AM1257" s="1194"/>
      <c r="AN1257" s="1194"/>
      <c r="AO1257" s="1194"/>
      <c r="AP1257" s="1194"/>
      <c r="AQ1257" s="1194"/>
      <c r="AR1257" s="1194"/>
      <c r="AS1257" s="1194"/>
      <c r="AT1257" s="1194"/>
      <c r="AU1257" s="1194"/>
      <c r="AV1257" s="1194"/>
      <c r="AW1257" s="1194"/>
      <c r="AX1257" s="1194"/>
      <c r="AY1257" s="1194"/>
      <c r="AZ1257" s="1194"/>
      <c r="BA1257" s="1194"/>
      <c r="BB1257" s="1194"/>
      <c r="BC1257" s="1195"/>
      <c r="BD1257" s="87"/>
    </row>
    <row r="1258" spans="1:64" customHeight="1" ht="12.75">
      <c r="A1258" s="238"/>
      <c r="B1258" s="238"/>
      <c r="C1258" s="243"/>
      <c r="D1258" s="243"/>
      <c r="E1258" s="243"/>
      <c r="F1258" s="243"/>
      <c r="G1258" s="243"/>
      <c r="H1258" s="1150"/>
      <c r="I1258" s="1151"/>
      <c r="J1258" s="1151"/>
      <c r="K1258" s="1151"/>
      <c r="L1258" s="1151"/>
      <c r="M1258" s="1151"/>
      <c r="N1258" s="1151"/>
      <c r="O1258" s="1151"/>
      <c r="P1258" s="1151"/>
      <c r="Q1258" s="1151"/>
      <c r="R1258" s="1151"/>
      <c r="S1258" s="1151"/>
      <c r="T1258" s="1151"/>
      <c r="U1258" s="1151"/>
      <c r="V1258" s="1151"/>
      <c r="W1258" s="1151"/>
      <c r="X1258" s="1151"/>
      <c r="Y1258" s="1151"/>
      <c r="Z1258" s="1151"/>
      <c r="AA1258" s="1151"/>
      <c r="AB1258" s="1151"/>
      <c r="AC1258" s="1151"/>
      <c r="AD1258" s="1151"/>
      <c r="AE1258" s="1151"/>
      <c r="AF1258" s="1151"/>
      <c r="AG1258" s="1152"/>
      <c r="AH1258" s="1193"/>
      <c r="AI1258" s="1194"/>
      <c r="AJ1258" s="1194"/>
      <c r="AK1258" s="1194"/>
      <c r="AL1258" s="1194"/>
      <c r="AM1258" s="1194"/>
      <c r="AN1258" s="1194"/>
      <c r="AO1258" s="1194"/>
      <c r="AP1258" s="1194"/>
      <c r="AQ1258" s="1194"/>
      <c r="AR1258" s="1194"/>
      <c r="AS1258" s="1194"/>
      <c r="AT1258" s="1194"/>
      <c r="AU1258" s="1194"/>
      <c r="AV1258" s="1194"/>
      <c r="AW1258" s="1194"/>
      <c r="AX1258" s="1194"/>
      <c r="AY1258" s="1194"/>
      <c r="AZ1258" s="1194"/>
      <c r="BA1258" s="1194"/>
      <c r="BB1258" s="1194"/>
      <c r="BC1258" s="1195"/>
      <c r="BD1258" s="87"/>
    </row>
    <row r="1259" spans="1:64" customHeight="1" ht="13.5">
      <c r="A1259" s="238"/>
      <c r="B1259" s="238"/>
      <c r="C1259" s="243"/>
      <c r="D1259" s="243"/>
      <c r="E1259" s="243"/>
      <c r="F1259" s="243"/>
      <c r="G1259" s="243"/>
      <c r="H1259" s="1153"/>
      <c r="I1259" s="1154"/>
      <c r="J1259" s="1154"/>
      <c r="K1259" s="1154"/>
      <c r="L1259" s="1154"/>
      <c r="M1259" s="1154"/>
      <c r="N1259" s="1154"/>
      <c r="O1259" s="1154"/>
      <c r="P1259" s="1154"/>
      <c r="Q1259" s="1154"/>
      <c r="R1259" s="1154"/>
      <c r="S1259" s="1154"/>
      <c r="T1259" s="1154"/>
      <c r="U1259" s="1154"/>
      <c r="V1259" s="1154"/>
      <c r="W1259" s="1154"/>
      <c r="X1259" s="1154"/>
      <c r="Y1259" s="1154"/>
      <c r="Z1259" s="1154"/>
      <c r="AA1259" s="1154"/>
      <c r="AB1259" s="1154"/>
      <c r="AC1259" s="1154"/>
      <c r="AD1259" s="1154"/>
      <c r="AE1259" s="1154"/>
      <c r="AF1259" s="1154"/>
      <c r="AG1259" s="1155"/>
      <c r="AH1259" s="1196"/>
      <c r="AI1259" s="1197"/>
      <c r="AJ1259" s="1197"/>
      <c r="AK1259" s="1197"/>
      <c r="AL1259" s="1197"/>
      <c r="AM1259" s="1197"/>
      <c r="AN1259" s="1197"/>
      <c r="AO1259" s="1197"/>
      <c r="AP1259" s="1197"/>
      <c r="AQ1259" s="1197"/>
      <c r="AR1259" s="1197"/>
      <c r="AS1259" s="1197"/>
      <c r="AT1259" s="1197"/>
      <c r="AU1259" s="1197"/>
      <c r="AV1259" s="1197"/>
      <c r="AW1259" s="1197"/>
      <c r="AX1259" s="1197"/>
      <c r="AY1259" s="1197"/>
      <c r="AZ1259" s="1197"/>
      <c r="BA1259" s="1197"/>
      <c r="BB1259" s="1197"/>
      <c r="BC1259" s="1198"/>
      <c r="BD1259" s="87"/>
    </row>
    <row r="1260" spans="1:64" customHeight="1" ht="13.5">
      <c r="A1260" s="238">
        <f>IF(B1260&lt;$C$584,B1260,IF(B1260=$C$584,B1260,0))</f>
        <v>0</v>
      </c>
      <c r="B1260" s="238">
        <v>82</v>
      </c>
      <c r="C1260" s="243"/>
      <c r="D1260" s="243"/>
      <c r="E1260" s="243"/>
      <c r="F1260" s="243"/>
      <c r="G1260" s="243"/>
      <c r="H1260" s="1158">
        <f>A1260</f>
        <v>0</v>
      </c>
      <c r="I1260" s="1160"/>
      <c r="J1260" s="1120" t="s">
        <v>2</v>
      </c>
      <c r="K1260" s="1121"/>
      <c r="L1260" s="1121"/>
      <c r="M1260" s="1122"/>
      <c r="N1260" s="1144" t="str">
        <f>LOOKUP(H1260,$C$1:$C$583,$J$1:$J$612)</f>
        <v>0</v>
      </c>
      <c r="O1260" s="1145"/>
      <c r="P1260" s="1145"/>
      <c r="Q1260" s="1145"/>
      <c r="R1260" s="1145"/>
      <c r="S1260" s="1145"/>
      <c r="T1260" s="1145"/>
      <c r="U1260" s="1145"/>
      <c r="V1260" s="1145"/>
      <c r="W1260" s="1145"/>
      <c r="X1260" s="1145"/>
      <c r="Y1260" s="1145"/>
      <c r="Z1260" s="1145"/>
      <c r="AA1260" s="1145"/>
      <c r="AB1260" s="1145"/>
      <c r="AC1260" s="1145"/>
      <c r="AD1260" s="1145"/>
      <c r="AE1260" s="1145"/>
      <c r="AF1260" s="1145"/>
      <c r="AG1260" s="1146"/>
      <c r="AH1260" s="1199" t="s">
        <v>86</v>
      </c>
      <c r="AI1260" s="1200"/>
      <c r="AJ1260" s="1200"/>
      <c r="AK1260" s="1200"/>
      <c r="AL1260" s="1200"/>
      <c r="AM1260" s="1200"/>
      <c r="AN1260" s="1201"/>
      <c r="AO1260" s="1222" t="s">
        <v>21</v>
      </c>
      <c r="AP1260" s="1223"/>
      <c r="AQ1260" s="1223"/>
      <c r="AR1260" s="1223"/>
      <c r="AS1260" s="1223"/>
      <c r="AT1260" s="1223"/>
      <c r="AU1260" s="1223"/>
      <c r="AV1260" s="1223"/>
      <c r="AW1260" s="1223"/>
      <c r="AX1260" s="1224"/>
      <c r="AY1260" s="1205" t="s">
        <v>88</v>
      </c>
      <c r="AZ1260" s="1206"/>
      <c r="BA1260" s="1206"/>
      <c r="BB1260" s="1206"/>
      <c r="BC1260" s="1207"/>
      <c r="BD1260" s="87"/>
    </row>
    <row r="1261" spans="1:64" customHeight="1" ht="13.5">
      <c r="A1261" s="238"/>
      <c r="B1261" s="238"/>
      <c r="C1261" s="243"/>
      <c r="D1261" s="243"/>
      <c r="E1261" s="243"/>
      <c r="F1261" s="243"/>
      <c r="G1261" s="243"/>
      <c r="H1261" s="1158" t="s">
        <v>3</v>
      </c>
      <c r="I1261" s="1159"/>
      <c r="J1261" s="1159"/>
      <c r="K1261" s="1160"/>
      <c r="L1261" s="1120" t="str">
        <f>LOOKUP(H1260,$C$2:$C$583,$I$2:$I$583)</f>
        <v>0</v>
      </c>
      <c r="M1261" s="1121"/>
      <c r="N1261" s="1121"/>
      <c r="O1261" s="1121"/>
      <c r="P1261" s="1121"/>
      <c r="Q1261" s="1121"/>
      <c r="R1261" s="1121"/>
      <c r="S1261" s="1121"/>
      <c r="T1261" s="1121"/>
      <c r="U1261" s="1122"/>
      <c r="V1261" s="1158" t="s">
        <v>89</v>
      </c>
      <c r="W1261" s="1159"/>
      <c r="X1261" s="1159"/>
      <c r="Y1261" s="1160"/>
      <c r="Z1261" s="1120" t="str">
        <f>LOOKUP(H1260,$C$2:$C$583,$F$2:$F$583)</f>
        <v>0</v>
      </c>
      <c r="AA1261" s="1122"/>
      <c r="AB1261" s="1158" t="s">
        <v>90</v>
      </c>
      <c r="AC1261" s="1159"/>
      <c r="AD1261" s="1159"/>
      <c r="AE1261" s="1160"/>
      <c r="AF1261" s="1120" t="str">
        <f>LOOKUP(H1260,$C$2:$C$583,$G$2:$G$583)</f>
        <v>0</v>
      </c>
      <c r="AG1261" s="1122"/>
      <c r="AH1261" s="1202"/>
      <c r="AI1261" s="1203"/>
      <c r="AJ1261" s="1203"/>
      <c r="AK1261" s="1203"/>
      <c r="AL1261" s="1203"/>
      <c r="AM1261" s="1203"/>
      <c r="AN1261" s="1204"/>
      <c r="AO1261" s="1225"/>
      <c r="AP1261" s="1226"/>
      <c r="AQ1261" s="1226"/>
      <c r="AR1261" s="1226"/>
      <c r="AS1261" s="1226"/>
      <c r="AT1261" s="1226"/>
      <c r="AU1261" s="1226"/>
      <c r="AV1261" s="1226"/>
      <c r="AW1261" s="1226"/>
      <c r="AX1261" s="1227"/>
      <c r="AY1261" s="1208"/>
      <c r="AZ1261" s="1209"/>
      <c r="BA1261" s="1209"/>
      <c r="BB1261" s="1209"/>
      <c r="BC1261" s="1210"/>
      <c r="BD1261" s="87"/>
    </row>
    <row r="1262" spans="1:64" customHeight="1" ht="12.75">
      <c r="A1262" s="238"/>
      <c r="B1262" s="238"/>
      <c r="C1262" s="243"/>
      <c r="D1262" s="243"/>
      <c r="E1262" s="243"/>
      <c r="F1262" s="243"/>
      <c r="G1262" s="243"/>
      <c r="H1262" s="1147" t="str">
        <f>LOOKUP(H1260,$C$2:$C$583,$K$2:$K$583)</f>
        <v>0</v>
      </c>
      <c r="I1262" s="1148"/>
      <c r="J1262" s="1148"/>
      <c r="K1262" s="1148"/>
      <c r="L1262" s="1148"/>
      <c r="M1262" s="1148"/>
      <c r="N1262" s="1148"/>
      <c r="O1262" s="1148"/>
      <c r="P1262" s="1148"/>
      <c r="Q1262" s="1148"/>
      <c r="R1262" s="1148"/>
      <c r="S1262" s="1148"/>
      <c r="T1262" s="1148"/>
      <c r="U1262" s="1148"/>
      <c r="V1262" s="1148"/>
      <c r="W1262" s="1148"/>
      <c r="X1262" s="1148"/>
      <c r="Y1262" s="1148"/>
      <c r="Z1262" s="1148"/>
      <c r="AA1262" s="1148"/>
      <c r="AB1262" s="1148"/>
      <c r="AC1262" s="1148"/>
      <c r="AD1262" s="1148"/>
      <c r="AE1262" s="1148"/>
      <c r="AF1262" s="1148"/>
      <c r="AG1262" s="1149"/>
      <c r="AH1262" s="1190"/>
      <c r="AI1262" s="1191"/>
      <c r="AJ1262" s="1191"/>
      <c r="AK1262" s="1191"/>
      <c r="AL1262" s="1191"/>
      <c r="AM1262" s="1191"/>
      <c r="AN1262" s="1191"/>
      <c r="AO1262" s="1191"/>
      <c r="AP1262" s="1191"/>
      <c r="AQ1262" s="1191"/>
      <c r="AR1262" s="1191"/>
      <c r="AS1262" s="1191"/>
      <c r="AT1262" s="1191"/>
      <c r="AU1262" s="1191"/>
      <c r="AV1262" s="1191"/>
      <c r="AW1262" s="1191"/>
      <c r="AX1262" s="1191"/>
      <c r="AY1262" s="1191"/>
      <c r="AZ1262" s="1191"/>
      <c r="BA1262" s="1191"/>
      <c r="BB1262" s="1191"/>
      <c r="BC1262" s="1192"/>
      <c r="BD1262" s="87"/>
    </row>
    <row r="1263" spans="1:64" customHeight="1" ht="12.75">
      <c r="A1263" s="238"/>
      <c r="B1263" s="238"/>
      <c r="C1263" s="243"/>
      <c r="D1263" s="243"/>
      <c r="E1263" s="243"/>
      <c r="F1263" s="243"/>
      <c r="G1263" s="243"/>
      <c r="H1263" s="1150"/>
      <c r="I1263" s="1151"/>
      <c r="J1263" s="1151"/>
      <c r="K1263" s="1151"/>
      <c r="L1263" s="1151"/>
      <c r="M1263" s="1151"/>
      <c r="N1263" s="1151"/>
      <c r="O1263" s="1151"/>
      <c r="P1263" s="1151"/>
      <c r="Q1263" s="1151"/>
      <c r="R1263" s="1151"/>
      <c r="S1263" s="1151"/>
      <c r="T1263" s="1151"/>
      <c r="U1263" s="1151"/>
      <c r="V1263" s="1151"/>
      <c r="W1263" s="1151"/>
      <c r="X1263" s="1151"/>
      <c r="Y1263" s="1151"/>
      <c r="Z1263" s="1151"/>
      <c r="AA1263" s="1151"/>
      <c r="AB1263" s="1151"/>
      <c r="AC1263" s="1151"/>
      <c r="AD1263" s="1151"/>
      <c r="AE1263" s="1151"/>
      <c r="AF1263" s="1151"/>
      <c r="AG1263" s="1152"/>
      <c r="AH1263" s="1193"/>
      <c r="AI1263" s="1194"/>
      <c r="AJ1263" s="1194"/>
      <c r="AK1263" s="1194"/>
      <c r="AL1263" s="1194"/>
      <c r="AM1263" s="1194"/>
      <c r="AN1263" s="1194"/>
      <c r="AO1263" s="1194"/>
      <c r="AP1263" s="1194"/>
      <c r="AQ1263" s="1194"/>
      <c r="AR1263" s="1194"/>
      <c r="AS1263" s="1194"/>
      <c r="AT1263" s="1194"/>
      <c r="AU1263" s="1194"/>
      <c r="AV1263" s="1194"/>
      <c r="AW1263" s="1194"/>
      <c r="AX1263" s="1194"/>
      <c r="AY1263" s="1194"/>
      <c r="AZ1263" s="1194"/>
      <c r="BA1263" s="1194"/>
      <c r="BB1263" s="1194"/>
      <c r="BC1263" s="1195"/>
      <c r="BD1263" s="87"/>
    </row>
    <row r="1264" spans="1:64" customHeight="1" ht="12.75">
      <c r="A1264" s="238"/>
      <c r="B1264" s="238"/>
      <c r="C1264" s="243"/>
      <c r="D1264" s="243"/>
      <c r="E1264" s="243"/>
      <c r="F1264" s="243"/>
      <c r="G1264" s="243"/>
      <c r="H1264" s="1150"/>
      <c r="I1264" s="1151"/>
      <c r="J1264" s="1151"/>
      <c r="K1264" s="1151"/>
      <c r="L1264" s="1151"/>
      <c r="M1264" s="1151"/>
      <c r="N1264" s="1151"/>
      <c r="O1264" s="1151"/>
      <c r="P1264" s="1151"/>
      <c r="Q1264" s="1151"/>
      <c r="R1264" s="1151"/>
      <c r="S1264" s="1151"/>
      <c r="T1264" s="1151"/>
      <c r="U1264" s="1151"/>
      <c r="V1264" s="1151"/>
      <c r="W1264" s="1151"/>
      <c r="X1264" s="1151"/>
      <c r="Y1264" s="1151"/>
      <c r="Z1264" s="1151"/>
      <c r="AA1264" s="1151"/>
      <c r="AB1264" s="1151"/>
      <c r="AC1264" s="1151"/>
      <c r="AD1264" s="1151"/>
      <c r="AE1264" s="1151"/>
      <c r="AF1264" s="1151"/>
      <c r="AG1264" s="1152"/>
      <c r="AH1264" s="1193"/>
      <c r="AI1264" s="1194"/>
      <c r="AJ1264" s="1194"/>
      <c r="AK1264" s="1194"/>
      <c r="AL1264" s="1194"/>
      <c r="AM1264" s="1194"/>
      <c r="AN1264" s="1194"/>
      <c r="AO1264" s="1194"/>
      <c r="AP1264" s="1194"/>
      <c r="AQ1264" s="1194"/>
      <c r="AR1264" s="1194"/>
      <c r="AS1264" s="1194"/>
      <c r="AT1264" s="1194"/>
      <c r="AU1264" s="1194"/>
      <c r="AV1264" s="1194"/>
      <c r="AW1264" s="1194"/>
      <c r="AX1264" s="1194"/>
      <c r="AY1264" s="1194"/>
      <c r="AZ1264" s="1194"/>
      <c r="BA1264" s="1194"/>
      <c r="BB1264" s="1194"/>
      <c r="BC1264" s="1195"/>
      <c r="BD1264" s="87"/>
    </row>
    <row r="1265" spans="1:64" customHeight="1" ht="12.75">
      <c r="A1265" s="238"/>
      <c r="B1265" s="238"/>
      <c r="C1265" s="243"/>
      <c r="D1265" s="243"/>
      <c r="E1265" s="243"/>
      <c r="F1265" s="243"/>
      <c r="G1265" s="243"/>
      <c r="H1265" s="1150"/>
      <c r="I1265" s="1151"/>
      <c r="J1265" s="1151"/>
      <c r="K1265" s="1151"/>
      <c r="L1265" s="1151"/>
      <c r="M1265" s="1151"/>
      <c r="N1265" s="1151"/>
      <c r="O1265" s="1151"/>
      <c r="P1265" s="1151"/>
      <c r="Q1265" s="1151"/>
      <c r="R1265" s="1151"/>
      <c r="S1265" s="1151"/>
      <c r="T1265" s="1151"/>
      <c r="U1265" s="1151"/>
      <c r="V1265" s="1151"/>
      <c r="W1265" s="1151"/>
      <c r="X1265" s="1151"/>
      <c r="Y1265" s="1151"/>
      <c r="Z1265" s="1151"/>
      <c r="AA1265" s="1151"/>
      <c r="AB1265" s="1151"/>
      <c r="AC1265" s="1151"/>
      <c r="AD1265" s="1151"/>
      <c r="AE1265" s="1151"/>
      <c r="AF1265" s="1151"/>
      <c r="AG1265" s="1152"/>
      <c r="AH1265" s="1193"/>
      <c r="AI1265" s="1194"/>
      <c r="AJ1265" s="1194"/>
      <c r="AK1265" s="1194"/>
      <c r="AL1265" s="1194"/>
      <c r="AM1265" s="1194"/>
      <c r="AN1265" s="1194"/>
      <c r="AO1265" s="1194"/>
      <c r="AP1265" s="1194"/>
      <c r="AQ1265" s="1194"/>
      <c r="AR1265" s="1194"/>
      <c r="AS1265" s="1194"/>
      <c r="AT1265" s="1194"/>
      <c r="AU1265" s="1194"/>
      <c r="AV1265" s="1194"/>
      <c r="AW1265" s="1194"/>
      <c r="AX1265" s="1194"/>
      <c r="AY1265" s="1194"/>
      <c r="AZ1265" s="1194"/>
      <c r="BA1265" s="1194"/>
      <c r="BB1265" s="1194"/>
      <c r="BC1265" s="1195"/>
      <c r="BD1265" s="87"/>
    </row>
    <row r="1266" spans="1:64" customHeight="1" ht="12.75">
      <c r="A1266" s="238"/>
      <c r="B1266" s="238"/>
      <c r="C1266" s="243"/>
      <c r="D1266" s="243"/>
      <c r="E1266" s="243"/>
      <c r="F1266" s="243"/>
      <c r="G1266" s="243"/>
      <c r="H1266" s="1150"/>
      <c r="I1266" s="1151"/>
      <c r="J1266" s="1151"/>
      <c r="K1266" s="1151"/>
      <c r="L1266" s="1151"/>
      <c r="M1266" s="1151"/>
      <c r="N1266" s="1151"/>
      <c r="O1266" s="1151"/>
      <c r="P1266" s="1151"/>
      <c r="Q1266" s="1151"/>
      <c r="R1266" s="1151"/>
      <c r="S1266" s="1151"/>
      <c r="T1266" s="1151"/>
      <c r="U1266" s="1151"/>
      <c r="V1266" s="1151"/>
      <c r="W1266" s="1151"/>
      <c r="X1266" s="1151"/>
      <c r="Y1266" s="1151"/>
      <c r="Z1266" s="1151"/>
      <c r="AA1266" s="1151"/>
      <c r="AB1266" s="1151"/>
      <c r="AC1266" s="1151"/>
      <c r="AD1266" s="1151"/>
      <c r="AE1266" s="1151"/>
      <c r="AF1266" s="1151"/>
      <c r="AG1266" s="1152"/>
      <c r="AH1266" s="1193"/>
      <c r="AI1266" s="1194"/>
      <c r="AJ1266" s="1194"/>
      <c r="AK1266" s="1194"/>
      <c r="AL1266" s="1194"/>
      <c r="AM1266" s="1194"/>
      <c r="AN1266" s="1194"/>
      <c r="AO1266" s="1194"/>
      <c r="AP1266" s="1194"/>
      <c r="AQ1266" s="1194"/>
      <c r="AR1266" s="1194"/>
      <c r="AS1266" s="1194"/>
      <c r="AT1266" s="1194"/>
      <c r="AU1266" s="1194"/>
      <c r="AV1266" s="1194"/>
      <c r="AW1266" s="1194"/>
      <c r="AX1266" s="1194"/>
      <c r="AY1266" s="1194"/>
      <c r="AZ1266" s="1194"/>
      <c r="BA1266" s="1194"/>
      <c r="BB1266" s="1194"/>
      <c r="BC1266" s="1195"/>
      <c r="BD1266" s="87"/>
    </row>
    <row r="1267" spans="1:64" customHeight="1" ht="13.5">
      <c r="A1267" s="238"/>
      <c r="B1267" s="238"/>
      <c r="C1267" s="243"/>
      <c r="D1267" s="243"/>
      <c r="E1267" s="243"/>
      <c r="F1267" s="243"/>
      <c r="G1267" s="243"/>
      <c r="H1267" s="1153"/>
      <c r="I1267" s="1154"/>
      <c r="J1267" s="1154"/>
      <c r="K1267" s="1154"/>
      <c r="L1267" s="1154"/>
      <c r="M1267" s="1154"/>
      <c r="N1267" s="1154"/>
      <c r="O1267" s="1154"/>
      <c r="P1267" s="1154"/>
      <c r="Q1267" s="1154"/>
      <c r="R1267" s="1154"/>
      <c r="S1267" s="1154"/>
      <c r="T1267" s="1154"/>
      <c r="U1267" s="1154"/>
      <c r="V1267" s="1154"/>
      <c r="W1267" s="1154"/>
      <c r="X1267" s="1154"/>
      <c r="Y1267" s="1154"/>
      <c r="Z1267" s="1154"/>
      <c r="AA1267" s="1154"/>
      <c r="AB1267" s="1154"/>
      <c r="AC1267" s="1154"/>
      <c r="AD1267" s="1154"/>
      <c r="AE1267" s="1154"/>
      <c r="AF1267" s="1154"/>
      <c r="AG1267" s="1155"/>
      <c r="AH1267" s="1196"/>
      <c r="AI1267" s="1197"/>
      <c r="AJ1267" s="1197"/>
      <c r="AK1267" s="1197"/>
      <c r="AL1267" s="1197"/>
      <c r="AM1267" s="1197"/>
      <c r="AN1267" s="1197"/>
      <c r="AO1267" s="1197"/>
      <c r="AP1267" s="1197"/>
      <c r="AQ1267" s="1197"/>
      <c r="AR1267" s="1197"/>
      <c r="AS1267" s="1197"/>
      <c r="AT1267" s="1197"/>
      <c r="AU1267" s="1197"/>
      <c r="AV1267" s="1197"/>
      <c r="AW1267" s="1197"/>
      <c r="AX1267" s="1197"/>
      <c r="AY1267" s="1197"/>
      <c r="AZ1267" s="1197"/>
      <c r="BA1267" s="1197"/>
      <c r="BB1267" s="1197"/>
      <c r="BC1267" s="1198"/>
      <c r="BD1267" s="87"/>
    </row>
    <row r="1268" spans="1:64" customHeight="1" ht="13.5">
      <c r="A1268" s="238">
        <f>IF(B1268&lt;$C$584,B1268,IF(B1268=$C$584,B1268,0))</f>
        <v>0</v>
      </c>
      <c r="B1268" s="238">
        <v>83</v>
      </c>
      <c r="C1268" s="243"/>
      <c r="D1268" s="243"/>
      <c r="E1268" s="243"/>
      <c r="F1268" s="243"/>
      <c r="G1268" s="243"/>
      <c r="H1268" s="1158">
        <f>A1268</f>
        <v>0</v>
      </c>
      <c r="I1268" s="1160"/>
      <c r="J1268" s="1120" t="s">
        <v>2</v>
      </c>
      <c r="K1268" s="1121"/>
      <c r="L1268" s="1121"/>
      <c r="M1268" s="1122"/>
      <c r="N1268" s="1144" t="str">
        <f>LOOKUP(H1268,$C$1:$C$583,$J$1:$J$612)</f>
        <v>0</v>
      </c>
      <c r="O1268" s="1145"/>
      <c r="P1268" s="1145"/>
      <c r="Q1268" s="1145"/>
      <c r="R1268" s="1145"/>
      <c r="S1268" s="1145"/>
      <c r="T1268" s="1145"/>
      <c r="U1268" s="1145"/>
      <c r="V1268" s="1145"/>
      <c r="W1268" s="1145"/>
      <c r="X1268" s="1145"/>
      <c r="Y1268" s="1145"/>
      <c r="Z1268" s="1145"/>
      <c r="AA1268" s="1145"/>
      <c r="AB1268" s="1145"/>
      <c r="AC1268" s="1145"/>
      <c r="AD1268" s="1145"/>
      <c r="AE1268" s="1145"/>
      <c r="AF1268" s="1145"/>
      <c r="AG1268" s="1146"/>
      <c r="AH1268" s="1199" t="s">
        <v>86</v>
      </c>
      <c r="AI1268" s="1200"/>
      <c r="AJ1268" s="1200"/>
      <c r="AK1268" s="1200"/>
      <c r="AL1268" s="1200"/>
      <c r="AM1268" s="1200"/>
      <c r="AN1268" s="1201"/>
      <c r="AO1268" s="1222" t="s">
        <v>21</v>
      </c>
      <c r="AP1268" s="1223"/>
      <c r="AQ1268" s="1223"/>
      <c r="AR1268" s="1223"/>
      <c r="AS1268" s="1223"/>
      <c r="AT1268" s="1223"/>
      <c r="AU1268" s="1223"/>
      <c r="AV1268" s="1223"/>
      <c r="AW1268" s="1223"/>
      <c r="AX1268" s="1224"/>
      <c r="AY1268" s="1205" t="s">
        <v>88</v>
      </c>
      <c r="AZ1268" s="1206"/>
      <c r="BA1268" s="1206"/>
      <c r="BB1268" s="1206"/>
      <c r="BC1268" s="1207"/>
      <c r="BD1268" s="87"/>
    </row>
    <row r="1269" spans="1:64" customHeight="1" ht="13.5">
      <c r="A1269" s="238"/>
      <c r="B1269" s="238"/>
      <c r="C1269" s="243"/>
      <c r="D1269" s="243"/>
      <c r="E1269" s="243"/>
      <c r="F1269" s="243"/>
      <c r="G1269" s="243"/>
      <c r="H1269" s="1158" t="s">
        <v>3</v>
      </c>
      <c r="I1269" s="1159"/>
      <c r="J1269" s="1159"/>
      <c r="K1269" s="1160"/>
      <c r="L1269" s="1120" t="str">
        <f>LOOKUP(H1268,$C$2:$C$583,$I$2:$I$583)</f>
        <v>0</v>
      </c>
      <c r="M1269" s="1121"/>
      <c r="N1269" s="1121"/>
      <c r="O1269" s="1121"/>
      <c r="P1269" s="1121"/>
      <c r="Q1269" s="1121"/>
      <c r="R1269" s="1121"/>
      <c r="S1269" s="1121"/>
      <c r="T1269" s="1121"/>
      <c r="U1269" s="1122"/>
      <c r="V1269" s="1158" t="s">
        <v>89</v>
      </c>
      <c r="W1269" s="1159"/>
      <c r="X1269" s="1159"/>
      <c r="Y1269" s="1160"/>
      <c r="Z1269" s="1120" t="str">
        <f>LOOKUP(H1268,$C$2:$C$583,$F$2:$F$583)</f>
        <v>0</v>
      </c>
      <c r="AA1269" s="1122"/>
      <c r="AB1269" s="1158" t="s">
        <v>90</v>
      </c>
      <c r="AC1269" s="1159"/>
      <c r="AD1269" s="1159"/>
      <c r="AE1269" s="1160"/>
      <c r="AF1269" s="1120" t="str">
        <f>LOOKUP(H1268,$C$2:$C$583,$G$2:$G$583)</f>
        <v>0</v>
      </c>
      <c r="AG1269" s="1122"/>
      <c r="AH1269" s="1202"/>
      <c r="AI1269" s="1203"/>
      <c r="AJ1269" s="1203"/>
      <c r="AK1269" s="1203"/>
      <c r="AL1269" s="1203"/>
      <c r="AM1269" s="1203"/>
      <c r="AN1269" s="1204"/>
      <c r="AO1269" s="1225"/>
      <c r="AP1269" s="1226"/>
      <c r="AQ1269" s="1226"/>
      <c r="AR1269" s="1226"/>
      <c r="AS1269" s="1226"/>
      <c r="AT1269" s="1226"/>
      <c r="AU1269" s="1226"/>
      <c r="AV1269" s="1226"/>
      <c r="AW1269" s="1226"/>
      <c r="AX1269" s="1227"/>
      <c r="AY1269" s="1208"/>
      <c r="AZ1269" s="1209"/>
      <c r="BA1269" s="1209"/>
      <c r="BB1269" s="1209"/>
      <c r="BC1269" s="1210"/>
      <c r="BD1269" s="87"/>
    </row>
    <row r="1270" spans="1:64" customHeight="1" ht="12.75">
      <c r="A1270" s="238"/>
      <c r="B1270" s="238"/>
      <c r="C1270" s="243"/>
      <c r="D1270" s="243"/>
      <c r="E1270" s="243"/>
      <c r="F1270" s="243"/>
      <c r="G1270" s="243"/>
      <c r="H1270" s="1147" t="str">
        <f>LOOKUP(H1268,$C$2:$C$583,$K$2:$K$583)</f>
        <v>0</v>
      </c>
      <c r="I1270" s="1148"/>
      <c r="J1270" s="1148"/>
      <c r="K1270" s="1148"/>
      <c r="L1270" s="1148"/>
      <c r="M1270" s="1148"/>
      <c r="N1270" s="1148"/>
      <c r="O1270" s="1148"/>
      <c r="P1270" s="1148"/>
      <c r="Q1270" s="1148"/>
      <c r="R1270" s="1148"/>
      <c r="S1270" s="1148"/>
      <c r="T1270" s="1148"/>
      <c r="U1270" s="1148"/>
      <c r="V1270" s="1148"/>
      <c r="W1270" s="1148"/>
      <c r="X1270" s="1148"/>
      <c r="Y1270" s="1148"/>
      <c r="Z1270" s="1148"/>
      <c r="AA1270" s="1148"/>
      <c r="AB1270" s="1148"/>
      <c r="AC1270" s="1148"/>
      <c r="AD1270" s="1148"/>
      <c r="AE1270" s="1148"/>
      <c r="AF1270" s="1148"/>
      <c r="AG1270" s="1149"/>
      <c r="AH1270" s="1190"/>
      <c r="AI1270" s="1191"/>
      <c r="AJ1270" s="1191"/>
      <c r="AK1270" s="1191"/>
      <c r="AL1270" s="1191"/>
      <c r="AM1270" s="1191"/>
      <c r="AN1270" s="1191"/>
      <c r="AO1270" s="1191"/>
      <c r="AP1270" s="1191"/>
      <c r="AQ1270" s="1191"/>
      <c r="AR1270" s="1191"/>
      <c r="AS1270" s="1191"/>
      <c r="AT1270" s="1191"/>
      <c r="AU1270" s="1191"/>
      <c r="AV1270" s="1191"/>
      <c r="AW1270" s="1191"/>
      <c r="AX1270" s="1191"/>
      <c r="AY1270" s="1191"/>
      <c r="AZ1270" s="1191"/>
      <c r="BA1270" s="1191"/>
      <c r="BB1270" s="1191"/>
      <c r="BC1270" s="1192"/>
      <c r="BD1270" s="87"/>
    </row>
    <row r="1271" spans="1:64" customHeight="1" ht="12.75">
      <c r="A1271" s="238"/>
      <c r="B1271" s="238"/>
      <c r="C1271" s="243"/>
      <c r="D1271" s="243"/>
      <c r="E1271" s="243"/>
      <c r="F1271" s="243"/>
      <c r="G1271" s="243"/>
      <c r="H1271" s="1150"/>
      <c r="I1271" s="1151"/>
      <c r="J1271" s="1151"/>
      <c r="K1271" s="1151"/>
      <c r="L1271" s="1151"/>
      <c r="M1271" s="1151"/>
      <c r="N1271" s="1151"/>
      <c r="O1271" s="1151"/>
      <c r="P1271" s="1151"/>
      <c r="Q1271" s="1151"/>
      <c r="R1271" s="1151"/>
      <c r="S1271" s="1151"/>
      <c r="T1271" s="1151"/>
      <c r="U1271" s="1151"/>
      <c r="V1271" s="1151"/>
      <c r="W1271" s="1151"/>
      <c r="X1271" s="1151"/>
      <c r="Y1271" s="1151"/>
      <c r="Z1271" s="1151"/>
      <c r="AA1271" s="1151"/>
      <c r="AB1271" s="1151"/>
      <c r="AC1271" s="1151"/>
      <c r="AD1271" s="1151"/>
      <c r="AE1271" s="1151"/>
      <c r="AF1271" s="1151"/>
      <c r="AG1271" s="1152"/>
      <c r="AH1271" s="1193"/>
      <c r="AI1271" s="1194"/>
      <c r="AJ1271" s="1194"/>
      <c r="AK1271" s="1194"/>
      <c r="AL1271" s="1194"/>
      <c r="AM1271" s="1194"/>
      <c r="AN1271" s="1194"/>
      <c r="AO1271" s="1194"/>
      <c r="AP1271" s="1194"/>
      <c r="AQ1271" s="1194"/>
      <c r="AR1271" s="1194"/>
      <c r="AS1271" s="1194"/>
      <c r="AT1271" s="1194"/>
      <c r="AU1271" s="1194"/>
      <c r="AV1271" s="1194"/>
      <c r="AW1271" s="1194"/>
      <c r="AX1271" s="1194"/>
      <c r="AY1271" s="1194"/>
      <c r="AZ1271" s="1194"/>
      <c r="BA1271" s="1194"/>
      <c r="BB1271" s="1194"/>
      <c r="BC1271" s="1195"/>
      <c r="BD1271" s="87"/>
    </row>
    <row r="1272" spans="1:64" customHeight="1" ht="12.75">
      <c r="A1272" s="238"/>
      <c r="B1272" s="238"/>
      <c r="C1272" s="243"/>
      <c r="D1272" s="243"/>
      <c r="E1272" s="243"/>
      <c r="F1272" s="243"/>
      <c r="G1272" s="243"/>
      <c r="H1272" s="1150"/>
      <c r="I1272" s="1151"/>
      <c r="J1272" s="1151"/>
      <c r="K1272" s="1151"/>
      <c r="L1272" s="1151"/>
      <c r="M1272" s="1151"/>
      <c r="N1272" s="1151"/>
      <c r="O1272" s="1151"/>
      <c r="P1272" s="1151"/>
      <c r="Q1272" s="1151"/>
      <c r="R1272" s="1151"/>
      <c r="S1272" s="1151"/>
      <c r="T1272" s="1151"/>
      <c r="U1272" s="1151"/>
      <c r="V1272" s="1151"/>
      <c r="W1272" s="1151"/>
      <c r="X1272" s="1151"/>
      <c r="Y1272" s="1151"/>
      <c r="Z1272" s="1151"/>
      <c r="AA1272" s="1151"/>
      <c r="AB1272" s="1151"/>
      <c r="AC1272" s="1151"/>
      <c r="AD1272" s="1151"/>
      <c r="AE1272" s="1151"/>
      <c r="AF1272" s="1151"/>
      <c r="AG1272" s="1152"/>
      <c r="AH1272" s="1193"/>
      <c r="AI1272" s="1194"/>
      <c r="AJ1272" s="1194"/>
      <c r="AK1272" s="1194"/>
      <c r="AL1272" s="1194"/>
      <c r="AM1272" s="1194"/>
      <c r="AN1272" s="1194"/>
      <c r="AO1272" s="1194"/>
      <c r="AP1272" s="1194"/>
      <c r="AQ1272" s="1194"/>
      <c r="AR1272" s="1194"/>
      <c r="AS1272" s="1194"/>
      <c r="AT1272" s="1194"/>
      <c r="AU1272" s="1194"/>
      <c r="AV1272" s="1194"/>
      <c r="AW1272" s="1194"/>
      <c r="AX1272" s="1194"/>
      <c r="AY1272" s="1194"/>
      <c r="AZ1272" s="1194"/>
      <c r="BA1272" s="1194"/>
      <c r="BB1272" s="1194"/>
      <c r="BC1272" s="1195"/>
      <c r="BD1272" s="87"/>
    </row>
    <row r="1273" spans="1:64" customHeight="1" ht="12.75">
      <c r="A1273" s="238"/>
      <c r="B1273" s="238"/>
      <c r="C1273" s="243"/>
      <c r="D1273" s="243"/>
      <c r="E1273" s="243"/>
      <c r="F1273" s="243"/>
      <c r="G1273" s="243"/>
      <c r="H1273" s="1150"/>
      <c r="I1273" s="1151"/>
      <c r="J1273" s="1151"/>
      <c r="K1273" s="1151"/>
      <c r="L1273" s="1151"/>
      <c r="M1273" s="1151"/>
      <c r="N1273" s="1151"/>
      <c r="O1273" s="1151"/>
      <c r="P1273" s="1151"/>
      <c r="Q1273" s="1151"/>
      <c r="R1273" s="1151"/>
      <c r="S1273" s="1151"/>
      <c r="T1273" s="1151"/>
      <c r="U1273" s="1151"/>
      <c r="V1273" s="1151"/>
      <c r="W1273" s="1151"/>
      <c r="X1273" s="1151"/>
      <c r="Y1273" s="1151"/>
      <c r="Z1273" s="1151"/>
      <c r="AA1273" s="1151"/>
      <c r="AB1273" s="1151"/>
      <c r="AC1273" s="1151"/>
      <c r="AD1273" s="1151"/>
      <c r="AE1273" s="1151"/>
      <c r="AF1273" s="1151"/>
      <c r="AG1273" s="1152"/>
      <c r="AH1273" s="1193"/>
      <c r="AI1273" s="1194"/>
      <c r="AJ1273" s="1194"/>
      <c r="AK1273" s="1194"/>
      <c r="AL1273" s="1194"/>
      <c r="AM1273" s="1194"/>
      <c r="AN1273" s="1194"/>
      <c r="AO1273" s="1194"/>
      <c r="AP1273" s="1194"/>
      <c r="AQ1273" s="1194"/>
      <c r="AR1273" s="1194"/>
      <c r="AS1273" s="1194"/>
      <c r="AT1273" s="1194"/>
      <c r="AU1273" s="1194"/>
      <c r="AV1273" s="1194"/>
      <c r="AW1273" s="1194"/>
      <c r="AX1273" s="1194"/>
      <c r="AY1273" s="1194"/>
      <c r="AZ1273" s="1194"/>
      <c r="BA1273" s="1194"/>
      <c r="BB1273" s="1194"/>
      <c r="BC1273" s="1195"/>
      <c r="BD1273" s="87"/>
    </row>
    <row r="1274" spans="1:64" customHeight="1" ht="12.75">
      <c r="A1274" s="238"/>
      <c r="B1274" s="238"/>
      <c r="C1274" s="243"/>
      <c r="D1274" s="243"/>
      <c r="E1274" s="243"/>
      <c r="F1274" s="243"/>
      <c r="G1274" s="243"/>
      <c r="H1274" s="1150"/>
      <c r="I1274" s="1151"/>
      <c r="J1274" s="1151"/>
      <c r="K1274" s="1151"/>
      <c r="L1274" s="1151"/>
      <c r="M1274" s="1151"/>
      <c r="N1274" s="1151"/>
      <c r="O1274" s="1151"/>
      <c r="P1274" s="1151"/>
      <c r="Q1274" s="1151"/>
      <c r="R1274" s="1151"/>
      <c r="S1274" s="1151"/>
      <c r="T1274" s="1151"/>
      <c r="U1274" s="1151"/>
      <c r="V1274" s="1151"/>
      <c r="W1274" s="1151"/>
      <c r="X1274" s="1151"/>
      <c r="Y1274" s="1151"/>
      <c r="Z1274" s="1151"/>
      <c r="AA1274" s="1151"/>
      <c r="AB1274" s="1151"/>
      <c r="AC1274" s="1151"/>
      <c r="AD1274" s="1151"/>
      <c r="AE1274" s="1151"/>
      <c r="AF1274" s="1151"/>
      <c r="AG1274" s="1152"/>
      <c r="AH1274" s="1193"/>
      <c r="AI1274" s="1194"/>
      <c r="AJ1274" s="1194"/>
      <c r="AK1274" s="1194"/>
      <c r="AL1274" s="1194"/>
      <c r="AM1274" s="1194"/>
      <c r="AN1274" s="1194"/>
      <c r="AO1274" s="1194"/>
      <c r="AP1274" s="1194"/>
      <c r="AQ1274" s="1194"/>
      <c r="AR1274" s="1194"/>
      <c r="AS1274" s="1194"/>
      <c r="AT1274" s="1194"/>
      <c r="AU1274" s="1194"/>
      <c r="AV1274" s="1194"/>
      <c r="AW1274" s="1194"/>
      <c r="AX1274" s="1194"/>
      <c r="AY1274" s="1194"/>
      <c r="AZ1274" s="1194"/>
      <c r="BA1274" s="1194"/>
      <c r="BB1274" s="1194"/>
      <c r="BC1274" s="1195"/>
      <c r="BD1274" s="87"/>
    </row>
    <row r="1275" spans="1:64" customHeight="1" ht="13.5">
      <c r="A1275" s="238"/>
      <c r="B1275" s="238"/>
      <c r="C1275" s="243"/>
      <c r="D1275" s="243"/>
      <c r="E1275" s="243"/>
      <c r="F1275" s="243"/>
      <c r="G1275" s="243"/>
      <c r="H1275" s="1153"/>
      <c r="I1275" s="1154"/>
      <c r="J1275" s="1154"/>
      <c r="K1275" s="1154"/>
      <c r="L1275" s="1154"/>
      <c r="M1275" s="1154"/>
      <c r="N1275" s="1154"/>
      <c r="O1275" s="1154"/>
      <c r="P1275" s="1154"/>
      <c r="Q1275" s="1154"/>
      <c r="R1275" s="1154"/>
      <c r="S1275" s="1154"/>
      <c r="T1275" s="1154"/>
      <c r="U1275" s="1154"/>
      <c r="V1275" s="1154"/>
      <c r="W1275" s="1154"/>
      <c r="X1275" s="1154"/>
      <c r="Y1275" s="1154"/>
      <c r="Z1275" s="1154"/>
      <c r="AA1275" s="1154"/>
      <c r="AB1275" s="1154"/>
      <c r="AC1275" s="1154"/>
      <c r="AD1275" s="1154"/>
      <c r="AE1275" s="1154"/>
      <c r="AF1275" s="1154"/>
      <c r="AG1275" s="1155"/>
      <c r="AH1275" s="1196"/>
      <c r="AI1275" s="1197"/>
      <c r="AJ1275" s="1197"/>
      <c r="AK1275" s="1197"/>
      <c r="AL1275" s="1197"/>
      <c r="AM1275" s="1197"/>
      <c r="AN1275" s="1197"/>
      <c r="AO1275" s="1197"/>
      <c r="AP1275" s="1197"/>
      <c r="AQ1275" s="1197"/>
      <c r="AR1275" s="1197"/>
      <c r="AS1275" s="1197"/>
      <c r="AT1275" s="1197"/>
      <c r="AU1275" s="1197"/>
      <c r="AV1275" s="1197"/>
      <c r="AW1275" s="1197"/>
      <c r="AX1275" s="1197"/>
      <c r="AY1275" s="1197"/>
      <c r="AZ1275" s="1197"/>
      <c r="BA1275" s="1197"/>
      <c r="BB1275" s="1197"/>
      <c r="BC1275" s="1198"/>
      <c r="BD1275" s="87"/>
    </row>
    <row r="1276" spans="1:64" customHeight="1" ht="13.5">
      <c r="A1276" s="238">
        <f>IF(B1276&lt;$C$584,B1276,IF(B1276=$C$584,B1276,0))</f>
        <v>0</v>
      </c>
      <c r="B1276" s="238">
        <v>84</v>
      </c>
      <c r="C1276" s="243"/>
      <c r="D1276" s="243"/>
      <c r="E1276" s="243"/>
      <c r="F1276" s="243"/>
      <c r="G1276" s="243"/>
      <c r="H1276" s="1158">
        <f>A1276</f>
        <v>0</v>
      </c>
      <c r="I1276" s="1160"/>
      <c r="J1276" s="1120" t="s">
        <v>2</v>
      </c>
      <c r="K1276" s="1121"/>
      <c r="L1276" s="1121"/>
      <c r="M1276" s="1122"/>
      <c r="N1276" s="1144" t="str">
        <f>LOOKUP(H1276,$C$1:$C$583,$J$1:$J$612)</f>
        <v>0</v>
      </c>
      <c r="O1276" s="1145"/>
      <c r="P1276" s="1145"/>
      <c r="Q1276" s="1145"/>
      <c r="R1276" s="1145"/>
      <c r="S1276" s="1145"/>
      <c r="T1276" s="1145"/>
      <c r="U1276" s="1145"/>
      <c r="V1276" s="1145"/>
      <c r="W1276" s="1145"/>
      <c r="X1276" s="1145"/>
      <c r="Y1276" s="1145"/>
      <c r="Z1276" s="1145"/>
      <c r="AA1276" s="1145"/>
      <c r="AB1276" s="1145"/>
      <c r="AC1276" s="1145"/>
      <c r="AD1276" s="1145"/>
      <c r="AE1276" s="1145"/>
      <c r="AF1276" s="1145"/>
      <c r="AG1276" s="1146"/>
      <c r="AH1276" s="1199" t="s">
        <v>86</v>
      </c>
      <c r="AI1276" s="1200"/>
      <c r="AJ1276" s="1200"/>
      <c r="AK1276" s="1200"/>
      <c r="AL1276" s="1200"/>
      <c r="AM1276" s="1200"/>
      <c r="AN1276" s="1201"/>
      <c r="AO1276" s="1222" t="s">
        <v>21</v>
      </c>
      <c r="AP1276" s="1223"/>
      <c r="AQ1276" s="1223"/>
      <c r="AR1276" s="1223"/>
      <c r="AS1276" s="1223"/>
      <c r="AT1276" s="1223"/>
      <c r="AU1276" s="1223"/>
      <c r="AV1276" s="1223"/>
      <c r="AW1276" s="1223"/>
      <c r="AX1276" s="1224"/>
      <c r="AY1276" s="1205" t="s">
        <v>88</v>
      </c>
      <c r="AZ1276" s="1206"/>
      <c r="BA1276" s="1206"/>
      <c r="BB1276" s="1206"/>
      <c r="BC1276" s="1207"/>
      <c r="BD1276" s="87"/>
    </row>
    <row r="1277" spans="1:64" customHeight="1" ht="13.5">
      <c r="A1277" s="238"/>
      <c r="B1277" s="238"/>
      <c r="C1277" s="243"/>
      <c r="D1277" s="243"/>
      <c r="E1277" s="243"/>
      <c r="F1277" s="243"/>
      <c r="G1277" s="243"/>
      <c r="H1277" s="1158" t="s">
        <v>3</v>
      </c>
      <c r="I1277" s="1159"/>
      <c r="J1277" s="1159"/>
      <c r="K1277" s="1160"/>
      <c r="L1277" s="1120" t="str">
        <f>LOOKUP(H1276,$C$2:$C$583,$I$2:$I$583)</f>
        <v>0</v>
      </c>
      <c r="M1277" s="1121"/>
      <c r="N1277" s="1121"/>
      <c r="O1277" s="1121"/>
      <c r="P1277" s="1121"/>
      <c r="Q1277" s="1121"/>
      <c r="R1277" s="1121"/>
      <c r="S1277" s="1121"/>
      <c r="T1277" s="1121"/>
      <c r="U1277" s="1122"/>
      <c r="V1277" s="1158" t="s">
        <v>89</v>
      </c>
      <c r="W1277" s="1159"/>
      <c r="X1277" s="1159"/>
      <c r="Y1277" s="1160"/>
      <c r="Z1277" s="1120" t="str">
        <f>LOOKUP(H1276,$C$2:$C$583,$F$2:$F$583)</f>
        <v>0</v>
      </c>
      <c r="AA1277" s="1122"/>
      <c r="AB1277" s="1158" t="s">
        <v>90</v>
      </c>
      <c r="AC1277" s="1159"/>
      <c r="AD1277" s="1159"/>
      <c r="AE1277" s="1160"/>
      <c r="AF1277" s="1120" t="str">
        <f>LOOKUP(H1276,$C$2:$C$583,$G$2:$G$583)</f>
        <v>0</v>
      </c>
      <c r="AG1277" s="1122"/>
      <c r="AH1277" s="1202"/>
      <c r="AI1277" s="1203"/>
      <c r="AJ1277" s="1203"/>
      <c r="AK1277" s="1203"/>
      <c r="AL1277" s="1203"/>
      <c r="AM1277" s="1203"/>
      <c r="AN1277" s="1204"/>
      <c r="AO1277" s="1225"/>
      <c r="AP1277" s="1226"/>
      <c r="AQ1277" s="1226"/>
      <c r="AR1277" s="1226"/>
      <c r="AS1277" s="1226"/>
      <c r="AT1277" s="1226"/>
      <c r="AU1277" s="1226"/>
      <c r="AV1277" s="1226"/>
      <c r="AW1277" s="1226"/>
      <c r="AX1277" s="1227"/>
      <c r="AY1277" s="1208"/>
      <c r="AZ1277" s="1209"/>
      <c r="BA1277" s="1209"/>
      <c r="BB1277" s="1209"/>
      <c r="BC1277" s="1210"/>
      <c r="BD1277" s="87"/>
    </row>
    <row r="1278" spans="1:64" customHeight="1" ht="12.75">
      <c r="A1278" s="238"/>
      <c r="B1278" s="238"/>
      <c r="C1278" s="243"/>
      <c r="D1278" s="243"/>
      <c r="E1278" s="243"/>
      <c r="F1278" s="243"/>
      <c r="G1278" s="243"/>
      <c r="H1278" s="1147" t="str">
        <f>LOOKUP(H1276,$C$2:$C$583,$K$2:$K$583)</f>
        <v>0</v>
      </c>
      <c r="I1278" s="1148"/>
      <c r="J1278" s="1148"/>
      <c r="K1278" s="1148"/>
      <c r="L1278" s="1148"/>
      <c r="M1278" s="1148"/>
      <c r="N1278" s="1148"/>
      <c r="O1278" s="1148"/>
      <c r="P1278" s="1148"/>
      <c r="Q1278" s="1148"/>
      <c r="R1278" s="1148"/>
      <c r="S1278" s="1148"/>
      <c r="T1278" s="1148"/>
      <c r="U1278" s="1148"/>
      <c r="V1278" s="1148"/>
      <c r="W1278" s="1148"/>
      <c r="X1278" s="1148"/>
      <c r="Y1278" s="1148"/>
      <c r="Z1278" s="1148"/>
      <c r="AA1278" s="1148"/>
      <c r="AB1278" s="1148"/>
      <c r="AC1278" s="1148"/>
      <c r="AD1278" s="1148"/>
      <c r="AE1278" s="1148"/>
      <c r="AF1278" s="1148"/>
      <c r="AG1278" s="1149"/>
      <c r="AH1278" s="1190"/>
      <c r="AI1278" s="1191"/>
      <c r="AJ1278" s="1191"/>
      <c r="AK1278" s="1191"/>
      <c r="AL1278" s="1191"/>
      <c r="AM1278" s="1191"/>
      <c r="AN1278" s="1191"/>
      <c r="AO1278" s="1191"/>
      <c r="AP1278" s="1191"/>
      <c r="AQ1278" s="1191"/>
      <c r="AR1278" s="1191"/>
      <c r="AS1278" s="1191"/>
      <c r="AT1278" s="1191"/>
      <c r="AU1278" s="1191"/>
      <c r="AV1278" s="1191"/>
      <c r="AW1278" s="1191"/>
      <c r="AX1278" s="1191"/>
      <c r="AY1278" s="1191"/>
      <c r="AZ1278" s="1191"/>
      <c r="BA1278" s="1191"/>
      <c r="BB1278" s="1191"/>
      <c r="BC1278" s="1192"/>
      <c r="BD1278" s="87"/>
    </row>
    <row r="1279" spans="1:64" customHeight="1" ht="12.75">
      <c r="A1279" s="238"/>
      <c r="B1279" s="238"/>
      <c r="C1279" s="243"/>
      <c r="D1279" s="243"/>
      <c r="E1279" s="243"/>
      <c r="F1279" s="243"/>
      <c r="G1279" s="243"/>
      <c r="H1279" s="1150"/>
      <c r="I1279" s="1151"/>
      <c r="J1279" s="1151"/>
      <c r="K1279" s="1151"/>
      <c r="L1279" s="1151"/>
      <c r="M1279" s="1151"/>
      <c r="N1279" s="1151"/>
      <c r="O1279" s="1151"/>
      <c r="P1279" s="1151"/>
      <c r="Q1279" s="1151"/>
      <c r="R1279" s="1151"/>
      <c r="S1279" s="1151"/>
      <c r="T1279" s="1151"/>
      <c r="U1279" s="1151"/>
      <c r="V1279" s="1151"/>
      <c r="W1279" s="1151"/>
      <c r="X1279" s="1151"/>
      <c r="Y1279" s="1151"/>
      <c r="Z1279" s="1151"/>
      <c r="AA1279" s="1151"/>
      <c r="AB1279" s="1151"/>
      <c r="AC1279" s="1151"/>
      <c r="AD1279" s="1151"/>
      <c r="AE1279" s="1151"/>
      <c r="AF1279" s="1151"/>
      <c r="AG1279" s="1152"/>
      <c r="AH1279" s="1193"/>
      <c r="AI1279" s="1194"/>
      <c r="AJ1279" s="1194"/>
      <c r="AK1279" s="1194"/>
      <c r="AL1279" s="1194"/>
      <c r="AM1279" s="1194"/>
      <c r="AN1279" s="1194"/>
      <c r="AO1279" s="1194"/>
      <c r="AP1279" s="1194"/>
      <c r="AQ1279" s="1194"/>
      <c r="AR1279" s="1194"/>
      <c r="AS1279" s="1194"/>
      <c r="AT1279" s="1194"/>
      <c r="AU1279" s="1194"/>
      <c r="AV1279" s="1194"/>
      <c r="AW1279" s="1194"/>
      <c r="AX1279" s="1194"/>
      <c r="AY1279" s="1194"/>
      <c r="AZ1279" s="1194"/>
      <c r="BA1279" s="1194"/>
      <c r="BB1279" s="1194"/>
      <c r="BC1279" s="1195"/>
      <c r="BD1279" s="87"/>
    </row>
    <row r="1280" spans="1:64" customHeight="1" ht="12.75">
      <c r="A1280" s="238"/>
      <c r="B1280" s="238"/>
      <c r="C1280" s="243"/>
      <c r="D1280" s="243"/>
      <c r="E1280" s="243"/>
      <c r="F1280" s="243"/>
      <c r="G1280" s="243"/>
      <c r="H1280" s="1150"/>
      <c r="I1280" s="1151"/>
      <c r="J1280" s="1151"/>
      <c r="K1280" s="1151"/>
      <c r="L1280" s="1151"/>
      <c r="M1280" s="1151"/>
      <c r="N1280" s="1151"/>
      <c r="O1280" s="1151"/>
      <c r="P1280" s="1151"/>
      <c r="Q1280" s="1151"/>
      <c r="R1280" s="1151"/>
      <c r="S1280" s="1151"/>
      <c r="T1280" s="1151"/>
      <c r="U1280" s="1151"/>
      <c r="V1280" s="1151"/>
      <c r="W1280" s="1151"/>
      <c r="X1280" s="1151"/>
      <c r="Y1280" s="1151"/>
      <c r="Z1280" s="1151"/>
      <c r="AA1280" s="1151"/>
      <c r="AB1280" s="1151"/>
      <c r="AC1280" s="1151"/>
      <c r="AD1280" s="1151"/>
      <c r="AE1280" s="1151"/>
      <c r="AF1280" s="1151"/>
      <c r="AG1280" s="1152"/>
      <c r="AH1280" s="1193"/>
      <c r="AI1280" s="1194"/>
      <c r="AJ1280" s="1194"/>
      <c r="AK1280" s="1194"/>
      <c r="AL1280" s="1194"/>
      <c r="AM1280" s="1194"/>
      <c r="AN1280" s="1194"/>
      <c r="AO1280" s="1194"/>
      <c r="AP1280" s="1194"/>
      <c r="AQ1280" s="1194"/>
      <c r="AR1280" s="1194"/>
      <c r="AS1280" s="1194"/>
      <c r="AT1280" s="1194"/>
      <c r="AU1280" s="1194"/>
      <c r="AV1280" s="1194"/>
      <c r="AW1280" s="1194"/>
      <c r="AX1280" s="1194"/>
      <c r="AY1280" s="1194"/>
      <c r="AZ1280" s="1194"/>
      <c r="BA1280" s="1194"/>
      <c r="BB1280" s="1194"/>
      <c r="BC1280" s="1195"/>
      <c r="BD1280" s="87"/>
    </row>
    <row r="1281" spans="1:64" customHeight="1" ht="12.75">
      <c r="A1281" s="238"/>
      <c r="B1281" s="238"/>
      <c r="C1281" s="243"/>
      <c r="D1281" s="243"/>
      <c r="E1281" s="243"/>
      <c r="F1281" s="243"/>
      <c r="G1281" s="243"/>
      <c r="H1281" s="1150"/>
      <c r="I1281" s="1151"/>
      <c r="J1281" s="1151"/>
      <c r="K1281" s="1151"/>
      <c r="L1281" s="1151"/>
      <c r="M1281" s="1151"/>
      <c r="N1281" s="1151"/>
      <c r="O1281" s="1151"/>
      <c r="P1281" s="1151"/>
      <c r="Q1281" s="1151"/>
      <c r="R1281" s="1151"/>
      <c r="S1281" s="1151"/>
      <c r="T1281" s="1151"/>
      <c r="U1281" s="1151"/>
      <c r="V1281" s="1151"/>
      <c r="W1281" s="1151"/>
      <c r="X1281" s="1151"/>
      <c r="Y1281" s="1151"/>
      <c r="Z1281" s="1151"/>
      <c r="AA1281" s="1151"/>
      <c r="AB1281" s="1151"/>
      <c r="AC1281" s="1151"/>
      <c r="AD1281" s="1151"/>
      <c r="AE1281" s="1151"/>
      <c r="AF1281" s="1151"/>
      <c r="AG1281" s="1152"/>
      <c r="AH1281" s="1193"/>
      <c r="AI1281" s="1194"/>
      <c r="AJ1281" s="1194"/>
      <c r="AK1281" s="1194"/>
      <c r="AL1281" s="1194"/>
      <c r="AM1281" s="1194"/>
      <c r="AN1281" s="1194"/>
      <c r="AO1281" s="1194"/>
      <c r="AP1281" s="1194"/>
      <c r="AQ1281" s="1194"/>
      <c r="AR1281" s="1194"/>
      <c r="AS1281" s="1194"/>
      <c r="AT1281" s="1194"/>
      <c r="AU1281" s="1194"/>
      <c r="AV1281" s="1194"/>
      <c r="AW1281" s="1194"/>
      <c r="AX1281" s="1194"/>
      <c r="AY1281" s="1194"/>
      <c r="AZ1281" s="1194"/>
      <c r="BA1281" s="1194"/>
      <c r="BB1281" s="1194"/>
      <c r="BC1281" s="1195"/>
      <c r="BD1281" s="87"/>
    </row>
    <row r="1282" spans="1:64" customHeight="1" ht="12.75">
      <c r="A1282" s="238"/>
      <c r="B1282" s="238"/>
      <c r="C1282" s="243"/>
      <c r="D1282" s="243"/>
      <c r="E1282" s="243"/>
      <c r="F1282" s="243"/>
      <c r="G1282" s="243"/>
      <c r="H1282" s="1150"/>
      <c r="I1282" s="1151"/>
      <c r="J1282" s="1151"/>
      <c r="K1282" s="1151"/>
      <c r="L1282" s="1151"/>
      <c r="M1282" s="1151"/>
      <c r="N1282" s="1151"/>
      <c r="O1282" s="1151"/>
      <c r="P1282" s="1151"/>
      <c r="Q1282" s="1151"/>
      <c r="R1282" s="1151"/>
      <c r="S1282" s="1151"/>
      <c r="T1282" s="1151"/>
      <c r="U1282" s="1151"/>
      <c r="V1282" s="1151"/>
      <c r="W1282" s="1151"/>
      <c r="X1282" s="1151"/>
      <c r="Y1282" s="1151"/>
      <c r="Z1282" s="1151"/>
      <c r="AA1282" s="1151"/>
      <c r="AB1282" s="1151"/>
      <c r="AC1282" s="1151"/>
      <c r="AD1282" s="1151"/>
      <c r="AE1282" s="1151"/>
      <c r="AF1282" s="1151"/>
      <c r="AG1282" s="1152"/>
      <c r="AH1282" s="1193"/>
      <c r="AI1282" s="1194"/>
      <c r="AJ1282" s="1194"/>
      <c r="AK1282" s="1194"/>
      <c r="AL1282" s="1194"/>
      <c r="AM1282" s="1194"/>
      <c r="AN1282" s="1194"/>
      <c r="AO1282" s="1194"/>
      <c r="AP1282" s="1194"/>
      <c r="AQ1282" s="1194"/>
      <c r="AR1282" s="1194"/>
      <c r="AS1282" s="1194"/>
      <c r="AT1282" s="1194"/>
      <c r="AU1282" s="1194"/>
      <c r="AV1282" s="1194"/>
      <c r="AW1282" s="1194"/>
      <c r="AX1282" s="1194"/>
      <c r="AY1282" s="1194"/>
      <c r="AZ1282" s="1194"/>
      <c r="BA1282" s="1194"/>
      <c r="BB1282" s="1194"/>
      <c r="BC1282" s="1195"/>
      <c r="BD1282" s="87"/>
    </row>
    <row r="1283" spans="1:64" customHeight="1" ht="13.5">
      <c r="A1283" s="238"/>
      <c r="B1283" s="238"/>
      <c r="C1283" s="243"/>
      <c r="D1283" s="243"/>
      <c r="E1283" s="243"/>
      <c r="F1283" s="243"/>
      <c r="G1283" s="243"/>
      <c r="H1283" s="1153"/>
      <c r="I1283" s="1154"/>
      <c r="J1283" s="1154"/>
      <c r="K1283" s="1154"/>
      <c r="L1283" s="1154"/>
      <c r="M1283" s="1154"/>
      <c r="N1283" s="1154"/>
      <c r="O1283" s="1154"/>
      <c r="P1283" s="1154"/>
      <c r="Q1283" s="1154"/>
      <c r="R1283" s="1154"/>
      <c r="S1283" s="1154"/>
      <c r="T1283" s="1154"/>
      <c r="U1283" s="1154"/>
      <c r="V1283" s="1154"/>
      <c r="W1283" s="1154"/>
      <c r="X1283" s="1154"/>
      <c r="Y1283" s="1154"/>
      <c r="Z1283" s="1154"/>
      <c r="AA1283" s="1154"/>
      <c r="AB1283" s="1154"/>
      <c r="AC1283" s="1154"/>
      <c r="AD1283" s="1154"/>
      <c r="AE1283" s="1154"/>
      <c r="AF1283" s="1154"/>
      <c r="AG1283" s="1155"/>
      <c r="AH1283" s="1196"/>
      <c r="AI1283" s="1197"/>
      <c r="AJ1283" s="1197"/>
      <c r="AK1283" s="1197"/>
      <c r="AL1283" s="1197"/>
      <c r="AM1283" s="1197"/>
      <c r="AN1283" s="1197"/>
      <c r="AO1283" s="1197"/>
      <c r="AP1283" s="1197"/>
      <c r="AQ1283" s="1197"/>
      <c r="AR1283" s="1197"/>
      <c r="AS1283" s="1197"/>
      <c r="AT1283" s="1197"/>
      <c r="AU1283" s="1197"/>
      <c r="AV1283" s="1197"/>
      <c r="AW1283" s="1197"/>
      <c r="AX1283" s="1197"/>
      <c r="AY1283" s="1197"/>
      <c r="AZ1283" s="1197"/>
      <c r="BA1283" s="1197"/>
      <c r="BB1283" s="1197"/>
      <c r="BC1283" s="1198"/>
      <c r="BD1283" s="87"/>
    </row>
    <row r="1284" spans="1:64" customHeight="1" ht="13.5">
      <c r="A1284" s="238">
        <f>IF(B1284&lt;$C$584,B1284,IF(B1284=$C$584,B1284,0))</f>
        <v>0</v>
      </c>
      <c r="B1284" s="238">
        <v>85</v>
      </c>
      <c r="C1284" s="243"/>
      <c r="D1284" s="243"/>
      <c r="E1284" s="243"/>
      <c r="F1284" s="243"/>
      <c r="G1284" s="243"/>
      <c r="H1284" s="1158">
        <f>A1284</f>
        <v>0</v>
      </c>
      <c r="I1284" s="1160"/>
      <c r="J1284" s="1120" t="s">
        <v>2</v>
      </c>
      <c r="K1284" s="1121"/>
      <c r="L1284" s="1121"/>
      <c r="M1284" s="1122"/>
      <c r="N1284" s="1144" t="str">
        <f>LOOKUP(H1284,$C$1:$C$583,$J$1:$J$612)</f>
        <v>0</v>
      </c>
      <c r="O1284" s="1145"/>
      <c r="P1284" s="1145"/>
      <c r="Q1284" s="1145"/>
      <c r="R1284" s="1145"/>
      <c r="S1284" s="1145"/>
      <c r="T1284" s="1145"/>
      <c r="U1284" s="1145"/>
      <c r="V1284" s="1145"/>
      <c r="W1284" s="1145"/>
      <c r="X1284" s="1145"/>
      <c r="Y1284" s="1145"/>
      <c r="Z1284" s="1145"/>
      <c r="AA1284" s="1145"/>
      <c r="AB1284" s="1145"/>
      <c r="AC1284" s="1145"/>
      <c r="AD1284" s="1145"/>
      <c r="AE1284" s="1145"/>
      <c r="AF1284" s="1145"/>
      <c r="AG1284" s="1146"/>
      <c r="AH1284" s="1199" t="s">
        <v>86</v>
      </c>
      <c r="AI1284" s="1200"/>
      <c r="AJ1284" s="1200"/>
      <c r="AK1284" s="1200"/>
      <c r="AL1284" s="1200"/>
      <c r="AM1284" s="1200"/>
      <c r="AN1284" s="1201"/>
      <c r="AO1284" s="1222" t="s">
        <v>21</v>
      </c>
      <c r="AP1284" s="1223"/>
      <c r="AQ1284" s="1223"/>
      <c r="AR1284" s="1223"/>
      <c r="AS1284" s="1223"/>
      <c r="AT1284" s="1223"/>
      <c r="AU1284" s="1223"/>
      <c r="AV1284" s="1223"/>
      <c r="AW1284" s="1223"/>
      <c r="AX1284" s="1224"/>
      <c r="AY1284" s="1205" t="s">
        <v>88</v>
      </c>
      <c r="AZ1284" s="1206"/>
      <c r="BA1284" s="1206"/>
      <c r="BB1284" s="1206"/>
      <c r="BC1284" s="1207"/>
      <c r="BD1284" s="87"/>
    </row>
    <row r="1285" spans="1:64" customHeight="1" ht="13.5">
      <c r="A1285" s="238"/>
      <c r="B1285" s="238"/>
      <c r="C1285" s="243"/>
      <c r="D1285" s="243"/>
      <c r="E1285" s="243"/>
      <c r="F1285" s="243"/>
      <c r="G1285" s="243"/>
      <c r="H1285" s="1158" t="s">
        <v>3</v>
      </c>
      <c r="I1285" s="1159"/>
      <c r="J1285" s="1159"/>
      <c r="K1285" s="1160"/>
      <c r="L1285" s="1120" t="str">
        <f>LOOKUP(H1284,$C$2:$C$583,$I$2:$I$583)</f>
        <v>0</v>
      </c>
      <c r="M1285" s="1121"/>
      <c r="N1285" s="1121"/>
      <c r="O1285" s="1121"/>
      <c r="P1285" s="1121"/>
      <c r="Q1285" s="1121"/>
      <c r="R1285" s="1121"/>
      <c r="S1285" s="1121"/>
      <c r="T1285" s="1121"/>
      <c r="U1285" s="1122"/>
      <c r="V1285" s="1158" t="s">
        <v>89</v>
      </c>
      <c r="W1285" s="1159"/>
      <c r="X1285" s="1159"/>
      <c r="Y1285" s="1160"/>
      <c r="Z1285" s="1120" t="str">
        <f>LOOKUP(H1284,$C$2:$C$583,$F$2:$F$583)</f>
        <v>0</v>
      </c>
      <c r="AA1285" s="1122"/>
      <c r="AB1285" s="1158" t="s">
        <v>90</v>
      </c>
      <c r="AC1285" s="1159"/>
      <c r="AD1285" s="1159"/>
      <c r="AE1285" s="1160"/>
      <c r="AF1285" s="1120" t="str">
        <f>LOOKUP(H1284,$C$2:$C$583,$G$2:$G$583)</f>
        <v>0</v>
      </c>
      <c r="AG1285" s="1122"/>
      <c r="AH1285" s="1202"/>
      <c r="AI1285" s="1203"/>
      <c r="AJ1285" s="1203"/>
      <c r="AK1285" s="1203"/>
      <c r="AL1285" s="1203"/>
      <c r="AM1285" s="1203"/>
      <c r="AN1285" s="1204"/>
      <c r="AO1285" s="1225"/>
      <c r="AP1285" s="1226"/>
      <c r="AQ1285" s="1226"/>
      <c r="AR1285" s="1226"/>
      <c r="AS1285" s="1226"/>
      <c r="AT1285" s="1226"/>
      <c r="AU1285" s="1226"/>
      <c r="AV1285" s="1226"/>
      <c r="AW1285" s="1226"/>
      <c r="AX1285" s="1227"/>
      <c r="AY1285" s="1208"/>
      <c r="AZ1285" s="1209"/>
      <c r="BA1285" s="1209"/>
      <c r="BB1285" s="1209"/>
      <c r="BC1285" s="1210"/>
      <c r="BD1285" s="87"/>
    </row>
    <row r="1286" spans="1:64" customHeight="1" ht="12.75">
      <c r="A1286" s="238"/>
      <c r="B1286" s="238"/>
      <c r="C1286" s="243"/>
      <c r="D1286" s="243"/>
      <c r="E1286" s="243"/>
      <c r="F1286" s="243"/>
      <c r="G1286" s="243"/>
      <c r="H1286" s="1147" t="str">
        <f>LOOKUP(H1284,$C$2:$C$583,$K$2:$K$583)</f>
        <v>0</v>
      </c>
      <c r="I1286" s="1148"/>
      <c r="J1286" s="1148"/>
      <c r="K1286" s="1148"/>
      <c r="L1286" s="1148"/>
      <c r="M1286" s="1148"/>
      <c r="N1286" s="1148"/>
      <c r="O1286" s="1148"/>
      <c r="P1286" s="1148"/>
      <c r="Q1286" s="1148"/>
      <c r="R1286" s="1148"/>
      <c r="S1286" s="1148"/>
      <c r="T1286" s="1148"/>
      <c r="U1286" s="1148"/>
      <c r="V1286" s="1148"/>
      <c r="W1286" s="1148"/>
      <c r="X1286" s="1148"/>
      <c r="Y1286" s="1148"/>
      <c r="Z1286" s="1148"/>
      <c r="AA1286" s="1148"/>
      <c r="AB1286" s="1148"/>
      <c r="AC1286" s="1148"/>
      <c r="AD1286" s="1148"/>
      <c r="AE1286" s="1148"/>
      <c r="AF1286" s="1148"/>
      <c r="AG1286" s="1149"/>
      <c r="AH1286" s="1190"/>
      <c r="AI1286" s="1191"/>
      <c r="AJ1286" s="1191"/>
      <c r="AK1286" s="1191"/>
      <c r="AL1286" s="1191"/>
      <c r="AM1286" s="1191"/>
      <c r="AN1286" s="1191"/>
      <c r="AO1286" s="1191"/>
      <c r="AP1286" s="1191"/>
      <c r="AQ1286" s="1191"/>
      <c r="AR1286" s="1191"/>
      <c r="AS1286" s="1191"/>
      <c r="AT1286" s="1191"/>
      <c r="AU1286" s="1191"/>
      <c r="AV1286" s="1191"/>
      <c r="AW1286" s="1191"/>
      <c r="AX1286" s="1191"/>
      <c r="AY1286" s="1191"/>
      <c r="AZ1286" s="1191"/>
      <c r="BA1286" s="1191"/>
      <c r="BB1286" s="1191"/>
      <c r="BC1286" s="1192"/>
      <c r="BD1286" s="87"/>
    </row>
    <row r="1287" spans="1:64" customHeight="1" ht="12.75">
      <c r="A1287" s="238"/>
      <c r="B1287" s="238"/>
      <c r="C1287" s="243"/>
      <c r="D1287" s="243"/>
      <c r="E1287" s="243"/>
      <c r="F1287" s="243"/>
      <c r="G1287" s="243"/>
      <c r="H1287" s="1150"/>
      <c r="I1287" s="1151"/>
      <c r="J1287" s="1151"/>
      <c r="K1287" s="1151"/>
      <c r="L1287" s="1151"/>
      <c r="M1287" s="1151"/>
      <c r="N1287" s="1151"/>
      <c r="O1287" s="1151"/>
      <c r="P1287" s="1151"/>
      <c r="Q1287" s="1151"/>
      <c r="R1287" s="1151"/>
      <c r="S1287" s="1151"/>
      <c r="T1287" s="1151"/>
      <c r="U1287" s="1151"/>
      <c r="V1287" s="1151"/>
      <c r="W1287" s="1151"/>
      <c r="X1287" s="1151"/>
      <c r="Y1287" s="1151"/>
      <c r="Z1287" s="1151"/>
      <c r="AA1287" s="1151"/>
      <c r="AB1287" s="1151"/>
      <c r="AC1287" s="1151"/>
      <c r="AD1287" s="1151"/>
      <c r="AE1287" s="1151"/>
      <c r="AF1287" s="1151"/>
      <c r="AG1287" s="1152"/>
      <c r="AH1287" s="1193"/>
      <c r="AI1287" s="1194"/>
      <c r="AJ1287" s="1194"/>
      <c r="AK1287" s="1194"/>
      <c r="AL1287" s="1194"/>
      <c r="AM1287" s="1194"/>
      <c r="AN1287" s="1194"/>
      <c r="AO1287" s="1194"/>
      <c r="AP1287" s="1194"/>
      <c r="AQ1287" s="1194"/>
      <c r="AR1287" s="1194"/>
      <c r="AS1287" s="1194"/>
      <c r="AT1287" s="1194"/>
      <c r="AU1287" s="1194"/>
      <c r="AV1287" s="1194"/>
      <c r="AW1287" s="1194"/>
      <c r="AX1287" s="1194"/>
      <c r="AY1287" s="1194"/>
      <c r="AZ1287" s="1194"/>
      <c r="BA1287" s="1194"/>
      <c r="BB1287" s="1194"/>
      <c r="BC1287" s="1195"/>
      <c r="BD1287" s="87"/>
    </row>
    <row r="1288" spans="1:64" customHeight="1" ht="12.75">
      <c r="A1288" s="238"/>
      <c r="B1288" s="238"/>
      <c r="C1288" s="243"/>
      <c r="D1288" s="243"/>
      <c r="E1288" s="243"/>
      <c r="F1288" s="243"/>
      <c r="G1288" s="243"/>
      <c r="H1288" s="1150"/>
      <c r="I1288" s="1151"/>
      <c r="J1288" s="1151"/>
      <c r="K1288" s="1151"/>
      <c r="L1288" s="1151"/>
      <c r="M1288" s="1151"/>
      <c r="N1288" s="1151"/>
      <c r="O1288" s="1151"/>
      <c r="P1288" s="1151"/>
      <c r="Q1288" s="1151"/>
      <c r="R1288" s="1151"/>
      <c r="S1288" s="1151"/>
      <c r="T1288" s="1151"/>
      <c r="U1288" s="1151"/>
      <c r="V1288" s="1151"/>
      <c r="W1288" s="1151"/>
      <c r="X1288" s="1151"/>
      <c r="Y1288" s="1151"/>
      <c r="Z1288" s="1151"/>
      <c r="AA1288" s="1151"/>
      <c r="AB1288" s="1151"/>
      <c r="AC1288" s="1151"/>
      <c r="AD1288" s="1151"/>
      <c r="AE1288" s="1151"/>
      <c r="AF1288" s="1151"/>
      <c r="AG1288" s="1152"/>
      <c r="AH1288" s="1193"/>
      <c r="AI1288" s="1194"/>
      <c r="AJ1288" s="1194"/>
      <c r="AK1288" s="1194"/>
      <c r="AL1288" s="1194"/>
      <c r="AM1288" s="1194"/>
      <c r="AN1288" s="1194"/>
      <c r="AO1288" s="1194"/>
      <c r="AP1288" s="1194"/>
      <c r="AQ1288" s="1194"/>
      <c r="AR1288" s="1194"/>
      <c r="AS1288" s="1194"/>
      <c r="AT1288" s="1194"/>
      <c r="AU1288" s="1194"/>
      <c r="AV1288" s="1194"/>
      <c r="AW1288" s="1194"/>
      <c r="AX1288" s="1194"/>
      <c r="AY1288" s="1194"/>
      <c r="AZ1288" s="1194"/>
      <c r="BA1288" s="1194"/>
      <c r="BB1288" s="1194"/>
      <c r="BC1288" s="1195"/>
      <c r="BD1288" s="87"/>
    </row>
    <row r="1289" spans="1:64" customHeight="1" ht="12.75">
      <c r="A1289" s="238"/>
      <c r="B1289" s="238"/>
      <c r="C1289" s="243"/>
      <c r="D1289" s="243"/>
      <c r="E1289" s="243"/>
      <c r="F1289" s="243"/>
      <c r="G1289" s="243"/>
      <c r="H1289" s="1150"/>
      <c r="I1289" s="1151"/>
      <c r="J1289" s="1151"/>
      <c r="K1289" s="1151"/>
      <c r="L1289" s="1151"/>
      <c r="M1289" s="1151"/>
      <c r="N1289" s="1151"/>
      <c r="O1289" s="1151"/>
      <c r="P1289" s="1151"/>
      <c r="Q1289" s="1151"/>
      <c r="R1289" s="1151"/>
      <c r="S1289" s="1151"/>
      <c r="T1289" s="1151"/>
      <c r="U1289" s="1151"/>
      <c r="V1289" s="1151"/>
      <c r="W1289" s="1151"/>
      <c r="X1289" s="1151"/>
      <c r="Y1289" s="1151"/>
      <c r="Z1289" s="1151"/>
      <c r="AA1289" s="1151"/>
      <c r="AB1289" s="1151"/>
      <c r="AC1289" s="1151"/>
      <c r="AD1289" s="1151"/>
      <c r="AE1289" s="1151"/>
      <c r="AF1289" s="1151"/>
      <c r="AG1289" s="1152"/>
      <c r="AH1289" s="1193"/>
      <c r="AI1289" s="1194"/>
      <c r="AJ1289" s="1194"/>
      <c r="AK1289" s="1194"/>
      <c r="AL1289" s="1194"/>
      <c r="AM1289" s="1194"/>
      <c r="AN1289" s="1194"/>
      <c r="AO1289" s="1194"/>
      <c r="AP1289" s="1194"/>
      <c r="AQ1289" s="1194"/>
      <c r="AR1289" s="1194"/>
      <c r="AS1289" s="1194"/>
      <c r="AT1289" s="1194"/>
      <c r="AU1289" s="1194"/>
      <c r="AV1289" s="1194"/>
      <c r="AW1289" s="1194"/>
      <c r="AX1289" s="1194"/>
      <c r="AY1289" s="1194"/>
      <c r="AZ1289" s="1194"/>
      <c r="BA1289" s="1194"/>
      <c r="BB1289" s="1194"/>
      <c r="BC1289" s="1195"/>
      <c r="BD1289" s="87"/>
    </row>
    <row r="1290" spans="1:64" customHeight="1" ht="12.75">
      <c r="A1290" s="238"/>
      <c r="B1290" s="238"/>
      <c r="C1290" s="243"/>
      <c r="D1290" s="243"/>
      <c r="E1290" s="243"/>
      <c r="F1290" s="243"/>
      <c r="G1290" s="243"/>
      <c r="H1290" s="1150"/>
      <c r="I1290" s="1151"/>
      <c r="J1290" s="1151"/>
      <c r="K1290" s="1151"/>
      <c r="L1290" s="1151"/>
      <c r="M1290" s="1151"/>
      <c r="N1290" s="1151"/>
      <c r="O1290" s="1151"/>
      <c r="P1290" s="1151"/>
      <c r="Q1290" s="1151"/>
      <c r="R1290" s="1151"/>
      <c r="S1290" s="1151"/>
      <c r="T1290" s="1151"/>
      <c r="U1290" s="1151"/>
      <c r="V1290" s="1151"/>
      <c r="W1290" s="1151"/>
      <c r="X1290" s="1151"/>
      <c r="Y1290" s="1151"/>
      <c r="Z1290" s="1151"/>
      <c r="AA1290" s="1151"/>
      <c r="AB1290" s="1151"/>
      <c r="AC1290" s="1151"/>
      <c r="AD1290" s="1151"/>
      <c r="AE1290" s="1151"/>
      <c r="AF1290" s="1151"/>
      <c r="AG1290" s="1152"/>
      <c r="AH1290" s="1193"/>
      <c r="AI1290" s="1194"/>
      <c r="AJ1290" s="1194"/>
      <c r="AK1290" s="1194"/>
      <c r="AL1290" s="1194"/>
      <c r="AM1290" s="1194"/>
      <c r="AN1290" s="1194"/>
      <c r="AO1290" s="1194"/>
      <c r="AP1290" s="1194"/>
      <c r="AQ1290" s="1194"/>
      <c r="AR1290" s="1194"/>
      <c r="AS1290" s="1194"/>
      <c r="AT1290" s="1194"/>
      <c r="AU1290" s="1194"/>
      <c r="AV1290" s="1194"/>
      <c r="AW1290" s="1194"/>
      <c r="AX1290" s="1194"/>
      <c r="AY1290" s="1194"/>
      <c r="AZ1290" s="1194"/>
      <c r="BA1290" s="1194"/>
      <c r="BB1290" s="1194"/>
      <c r="BC1290" s="1195"/>
      <c r="BD1290" s="87"/>
    </row>
    <row r="1291" spans="1:64" customHeight="1" ht="13.5">
      <c r="A1291" s="238"/>
      <c r="B1291" s="238"/>
      <c r="C1291" s="243"/>
      <c r="D1291" s="243"/>
      <c r="E1291" s="243"/>
      <c r="F1291" s="243"/>
      <c r="G1291" s="243"/>
      <c r="H1291" s="1153"/>
      <c r="I1291" s="1154"/>
      <c r="J1291" s="1154"/>
      <c r="K1291" s="1154"/>
      <c r="L1291" s="1154"/>
      <c r="M1291" s="1154"/>
      <c r="N1291" s="1154"/>
      <c r="O1291" s="1154"/>
      <c r="P1291" s="1154"/>
      <c r="Q1291" s="1154"/>
      <c r="R1291" s="1154"/>
      <c r="S1291" s="1154"/>
      <c r="T1291" s="1154"/>
      <c r="U1291" s="1154"/>
      <c r="V1291" s="1154"/>
      <c r="W1291" s="1154"/>
      <c r="X1291" s="1154"/>
      <c r="Y1291" s="1154"/>
      <c r="Z1291" s="1154"/>
      <c r="AA1291" s="1154"/>
      <c r="AB1291" s="1154"/>
      <c r="AC1291" s="1154"/>
      <c r="AD1291" s="1154"/>
      <c r="AE1291" s="1154"/>
      <c r="AF1291" s="1154"/>
      <c r="AG1291" s="1155"/>
      <c r="AH1291" s="1196"/>
      <c r="AI1291" s="1197"/>
      <c r="AJ1291" s="1197"/>
      <c r="AK1291" s="1197"/>
      <c r="AL1291" s="1197"/>
      <c r="AM1291" s="1197"/>
      <c r="AN1291" s="1197"/>
      <c r="AO1291" s="1197"/>
      <c r="AP1291" s="1197"/>
      <c r="AQ1291" s="1197"/>
      <c r="AR1291" s="1197"/>
      <c r="AS1291" s="1197"/>
      <c r="AT1291" s="1197"/>
      <c r="AU1291" s="1197"/>
      <c r="AV1291" s="1197"/>
      <c r="AW1291" s="1197"/>
      <c r="AX1291" s="1197"/>
      <c r="AY1291" s="1197"/>
      <c r="AZ1291" s="1197"/>
      <c r="BA1291" s="1197"/>
      <c r="BB1291" s="1197"/>
      <c r="BC1291" s="1198"/>
      <c r="BD1291" s="87"/>
    </row>
    <row r="1292" spans="1:64" customHeight="1" ht="13.5">
      <c r="A1292" s="238">
        <f>IF(B1292&lt;$C$584,B1292,IF(B1292=$C$584,B1292,0))</f>
        <v>0</v>
      </c>
      <c r="B1292" s="238">
        <v>86</v>
      </c>
      <c r="C1292" s="243"/>
      <c r="D1292" s="243"/>
      <c r="E1292" s="243"/>
      <c r="F1292" s="243"/>
      <c r="G1292" s="243"/>
      <c r="H1292" s="1158">
        <f>A1292</f>
        <v>0</v>
      </c>
      <c r="I1292" s="1160"/>
      <c r="J1292" s="1120" t="s">
        <v>2</v>
      </c>
      <c r="K1292" s="1121"/>
      <c r="L1292" s="1121"/>
      <c r="M1292" s="1122"/>
      <c r="N1292" s="1144" t="str">
        <f>LOOKUP(H1292,$C$1:$C$583,$J$1:$J$612)</f>
        <v>0</v>
      </c>
      <c r="O1292" s="1145"/>
      <c r="P1292" s="1145"/>
      <c r="Q1292" s="1145"/>
      <c r="R1292" s="1145"/>
      <c r="S1292" s="1145"/>
      <c r="T1292" s="1145"/>
      <c r="U1292" s="1145"/>
      <c r="V1292" s="1145"/>
      <c r="W1292" s="1145"/>
      <c r="X1292" s="1145"/>
      <c r="Y1292" s="1145"/>
      <c r="Z1292" s="1145"/>
      <c r="AA1292" s="1145"/>
      <c r="AB1292" s="1145"/>
      <c r="AC1292" s="1145"/>
      <c r="AD1292" s="1145"/>
      <c r="AE1292" s="1145"/>
      <c r="AF1292" s="1145"/>
      <c r="AG1292" s="1146"/>
      <c r="AH1292" s="1199" t="s">
        <v>86</v>
      </c>
      <c r="AI1292" s="1200"/>
      <c r="AJ1292" s="1200"/>
      <c r="AK1292" s="1200"/>
      <c r="AL1292" s="1200"/>
      <c r="AM1292" s="1200"/>
      <c r="AN1292" s="1201"/>
      <c r="AO1292" s="1222" t="s">
        <v>21</v>
      </c>
      <c r="AP1292" s="1223"/>
      <c r="AQ1292" s="1223"/>
      <c r="AR1292" s="1223"/>
      <c r="AS1292" s="1223"/>
      <c r="AT1292" s="1223"/>
      <c r="AU1292" s="1223"/>
      <c r="AV1292" s="1223"/>
      <c r="AW1292" s="1223"/>
      <c r="AX1292" s="1224"/>
      <c r="AY1292" s="1205" t="s">
        <v>88</v>
      </c>
      <c r="AZ1292" s="1206"/>
      <c r="BA1292" s="1206"/>
      <c r="BB1292" s="1206"/>
      <c r="BC1292" s="1207"/>
      <c r="BD1292" s="87"/>
    </row>
    <row r="1293" spans="1:64" customHeight="1" ht="13.5">
      <c r="A1293" s="238"/>
      <c r="B1293" s="238"/>
      <c r="C1293" s="243"/>
      <c r="D1293" s="243"/>
      <c r="E1293" s="243"/>
      <c r="F1293" s="243"/>
      <c r="G1293" s="243"/>
      <c r="H1293" s="1158" t="s">
        <v>3</v>
      </c>
      <c r="I1293" s="1159"/>
      <c r="J1293" s="1159"/>
      <c r="K1293" s="1160"/>
      <c r="L1293" s="1120" t="str">
        <f>LOOKUP(H1292,$C$2:$C$583,$I$2:$I$583)</f>
        <v>0</v>
      </c>
      <c r="M1293" s="1121"/>
      <c r="N1293" s="1121"/>
      <c r="O1293" s="1121"/>
      <c r="P1293" s="1121"/>
      <c r="Q1293" s="1121"/>
      <c r="R1293" s="1121"/>
      <c r="S1293" s="1121"/>
      <c r="T1293" s="1121"/>
      <c r="U1293" s="1122"/>
      <c r="V1293" s="1158" t="s">
        <v>89</v>
      </c>
      <c r="W1293" s="1159"/>
      <c r="X1293" s="1159"/>
      <c r="Y1293" s="1160"/>
      <c r="Z1293" s="1120" t="str">
        <f>LOOKUP(H1292,$C$2:$C$583,$F$2:$F$583)</f>
        <v>0</v>
      </c>
      <c r="AA1293" s="1122"/>
      <c r="AB1293" s="1158" t="s">
        <v>90</v>
      </c>
      <c r="AC1293" s="1159"/>
      <c r="AD1293" s="1159"/>
      <c r="AE1293" s="1160"/>
      <c r="AF1293" s="1120" t="str">
        <f>LOOKUP(H1292,$C$2:$C$583,$G$2:$G$583)</f>
        <v>0</v>
      </c>
      <c r="AG1293" s="1122"/>
      <c r="AH1293" s="1202"/>
      <c r="AI1293" s="1203"/>
      <c r="AJ1293" s="1203"/>
      <c r="AK1293" s="1203"/>
      <c r="AL1293" s="1203"/>
      <c r="AM1293" s="1203"/>
      <c r="AN1293" s="1204"/>
      <c r="AO1293" s="1225"/>
      <c r="AP1293" s="1226"/>
      <c r="AQ1293" s="1226"/>
      <c r="AR1293" s="1226"/>
      <c r="AS1293" s="1226"/>
      <c r="AT1293" s="1226"/>
      <c r="AU1293" s="1226"/>
      <c r="AV1293" s="1226"/>
      <c r="AW1293" s="1226"/>
      <c r="AX1293" s="1227"/>
      <c r="AY1293" s="1208"/>
      <c r="AZ1293" s="1209"/>
      <c r="BA1293" s="1209"/>
      <c r="BB1293" s="1209"/>
      <c r="BC1293" s="1210"/>
      <c r="BD1293" s="87"/>
    </row>
    <row r="1294" spans="1:64" customHeight="1" ht="12.75">
      <c r="A1294" s="238"/>
      <c r="B1294" s="238"/>
      <c r="C1294" s="243"/>
      <c r="D1294" s="243"/>
      <c r="E1294" s="243"/>
      <c r="F1294" s="243"/>
      <c r="G1294" s="243"/>
      <c r="H1294" s="1147" t="str">
        <f>LOOKUP(H1292,$C$2:$C$583,$K$2:$K$583)</f>
        <v>0</v>
      </c>
      <c r="I1294" s="1148"/>
      <c r="J1294" s="1148"/>
      <c r="K1294" s="1148"/>
      <c r="L1294" s="1148"/>
      <c r="M1294" s="1148"/>
      <c r="N1294" s="1148"/>
      <c r="O1294" s="1148"/>
      <c r="P1294" s="1148"/>
      <c r="Q1294" s="1148"/>
      <c r="R1294" s="1148"/>
      <c r="S1294" s="1148"/>
      <c r="T1294" s="1148"/>
      <c r="U1294" s="1148"/>
      <c r="V1294" s="1148"/>
      <c r="W1294" s="1148"/>
      <c r="X1294" s="1148"/>
      <c r="Y1294" s="1148"/>
      <c r="Z1294" s="1148"/>
      <c r="AA1294" s="1148"/>
      <c r="AB1294" s="1148"/>
      <c r="AC1294" s="1148"/>
      <c r="AD1294" s="1148"/>
      <c r="AE1294" s="1148"/>
      <c r="AF1294" s="1148"/>
      <c r="AG1294" s="1149"/>
      <c r="AH1294" s="1190"/>
      <c r="AI1294" s="1191"/>
      <c r="AJ1294" s="1191"/>
      <c r="AK1294" s="1191"/>
      <c r="AL1294" s="1191"/>
      <c r="AM1294" s="1191"/>
      <c r="AN1294" s="1191"/>
      <c r="AO1294" s="1191"/>
      <c r="AP1294" s="1191"/>
      <c r="AQ1294" s="1191"/>
      <c r="AR1294" s="1191"/>
      <c r="AS1294" s="1191"/>
      <c r="AT1294" s="1191"/>
      <c r="AU1294" s="1191"/>
      <c r="AV1294" s="1191"/>
      <c r="AW1294" s="1191"/>
      <c r="AX1294" s="1191"/>
      <c r="AY1294" s="1191"/>
      <c r="AZ1294" s="1191"/>
      <c r="BA1294" s="1191"/>
      <c r="BB1294" s="1191"/>
      <c r="BC1294" s="1192"/>
      <c r="BD1294" s="87"/>
    </row>
    <row r="1295" spans="1:64" customHeight="1" ht="12.75">
      <c r="A1295" s="238"/>
      <c r="B1295" s="238"/>
      <c r="C1295" s="243"/>
      <c r="D1295" s="243"/>
      <c r="E1295" s="243"/>
      <c r="F1295" s="243"/>
      <c r="G1295" s="243"/>
      <c r="H1295" s="1150"/>
      <c r="I1295" s="1151"/>
      <c r="J1295" s="1151"/>
      <c r="K1295" s="1151"/>
      <c r="L1295" s="1151"/>
      <c r="M1295" s="1151"/>
      <c r="N1295" s="1151"/>
      <c r="O1295" s="1151"/>
      <c r="P1295" s="1151"/>
      <c r="Q1295" s="1151"/>
      <c r="R1295" s="1151"/>
      <c r="S1295" s="1151"/>
      <c r="T1295" s="1151"/>
      <c r="U1295" s="1151"/>
      <c r="V1295" s="1151"/>
      <c r="W1295" s="1151"/>
      <c r="X1295" s="1151"/>
      <c r="Y1295" s="1151"/>
      <c r="Z1295" s="1151"/>
      <c r="AA1295" s="1151"/>
      <c r="AB1295" s="1151"/>
      <c r="AC1295" s="1151"/>
      <c r="AD1295" s="1151"/>
      <c r="AE1295" s="1151"/>
      <c r="AF1295" s="1151"/>
      <c r="AG1295" s="1152"/>
      <c r="AH1295" s="1193"/>
      <c r="AI1295" s="1194"/>
      <c r="AJ1295" s="1194"/>
      <c r="AK1295" s="1194"/>
      <c r="AL1295" s="1194"/>
      <c r="AM1295" s="1194"/>
      <c r="AN1295" s="1194"/>
      <c r="AO1295" s="1194"/>
      <c r="AP1295" s="1194"/>
      <c r="AQ1295" s="1194"/>
      <c r="AR1295" s="1194"/>
      <c r="AS1295" s="1194"/>
      <c r="AT1295" s="1194"/>
      <c r="AU1295" s="1194"/>
      <c r="AV1295" s="1194"/>
      <c r="AW1295" s="1194"/>
      <c r="AX1295" s="1194"/>
      <c r="AY1295" s="1194"/>
      <c r="AZ1295" s="1194"/>
      <c r="BA1295" s="1194"/>
      <c r="BB1295" s="1194"/>
      <c r="BC1295" s="1195"/>
      <c r="BD1295" s="87"/>
    </row>
    <row r="1296" spans="1:64" customHeight="1" ht="12.75">
      <c r="A1296" s="238"/>
      <c r="B1296" s="238"/>
      <c r="C1296" s="243"/>
      <c r="D1296" s="243"/>
      <c r="E1296" s="243"/>
      <c r="F1296" s="243"/>
      <c r="G1296" s="243"/>
      <c r="H1296" s="1150"/>
      <c r="I1296" s="1151"/>
      <c r="J1296" s="1151"/>
      <c r="K1296" s="1151"/>
      <c r="L1296" s="1151"/>
      <c r="M1296" s="1151"/>
      <c r="N1296" s="1151"/>
      <c r="O1296" s="1151"/>
      <c r="P1296" s="1151"/>
      <c r="Q1296" s="1151"/>
      <c r="R1296" s="1151"/>
      <c r="S1296" s="1151"/>
      <c r="T1296" s="1151"/>
      <c r="U1296" s="1151"/>
      <c r="V1296" s="1151"/>
      <c r="W1296" s="1151"/>
      <c r="X1296" s="1151"/>
      <c r="Y1296" s="1151"/>
      <c r="Z1296" s="1151"/>
      <c r="AA1296" s="1151"/>
      <c r="AB1296" s="1151"/>
      <c r="AC1296" s="1151"/>
      <c r="AD1296" s="1151"/>
      <c r="AE1296" s="1151"/>
      <c r="AF1296" s="1151"/>
      <c r="AG1296" s="1152"/>
      <c r="AH1296" s="1193"/>
      <c r="AI1296" s="1194"/>
      <c r="AJ1296" s="1194"/>
      <c r="AK1296" s="1194"/>
      <c r="AL1296" s="1194"/>
      <c r="AM1296" s="1194"/>
      <c r="AN1296" s="1194"/>
      <c r="AO1296" s="1194"/>
      <c r="AP1296" s="1194"/>
      <c r="AQ1296" s="1194"/>
      <c r="AR1296" s="1194"/>
      <c r="AS1296" s="1194"/>
      <c r="AT1296" s="1194"/>
      <c r="AU1296" s="1194"/>
      <c r="AV1296" s="1194"/>
      <c r="AW1296" s="1194"/>
      <c r="AX1296" s="1194"/>
      <c r="AY1296" s="1194"/>
      <c r="AZ1296" s="1194"/>
      <c r="BA1296" s="1194"/>
      <c r="BB1296" s="1194"/>
      <c r="BC1296" s="1195"/>
      <c r="BD1296" s="87"/>
    </row>
    <row r="1297" spans="1:64" customHeight="1" ht="12.75">
      <c r="A1297" s="238"/>
      <c r="B1297" s="238"/>
      <c r="C1297" s="243"/>
      <c r="D1297" s="243"/>
      <c r="E1297" s="243"/>
      <c r="F1297" s="243"/>
      <c r="G1297" s="243"/>
      <c r="H1297" s="1150"/>
      <c r="I1297" s="1151"/>
      <c r="J1297" s="1151"/>
      <c r="K1297" s="1151"/>
      <c r="L1297" s="1151"/>
      <c r="M1297" s="1151"/>
      <c r="N1297" s="1151"/>
      <c r="O1297" s="1151"/>
      <c r="P1297" s="1151"/>
      <c r="Q1297" s="1151"/>
      <c r="R1297" s="1151"/>
      <c r="S1297" s="1151"/>
      <c r="T1297" s="1151"/>
      <c r="U1297" s="1151"/>
      <c r="V1297" s="1151"/>
      <c r="W1297" s="1151"/>
      <c r="X1297" s="1151"/>
      <c r="Y1297" s="1151"/>
      <c r="Z1297" s="1151"/>
      <c r="AA1297" s="1151"/>
      <c r="AB1297" s="1151"/>
      <c r="AC1297" s="1151"/>
      <c r="AD1297" s="1151"/>
      <c r="AE1297" s="1151"/>
      <c r="AF1297" s="1151"/>
      <c r="AG1297" s="1152"/>
      <c r="AH1297" s="1193"/>
      <c r="AI1297" s="1194"/>
      <c r="AJ1297" s="1194"/>
      <c r="AK1297" s="1194"/>
      <c r="AL1297" s="1194"/>
      <c r="AM1297" s="1194"/>
      <c r="AN1297" s="1194"/>
      <c r="AO1297" s="1194"/>
      <c r="AP1297" s="1194"/>
      <c r="AQ1297" s="1194"/>
      <c r="AR1297" s="1194"/>
      <c r="AS1297" s="1194"/>
      <c r="AT1297" s="1194"/>
      <c r="AU1297" s="1194"/>
      <c r="AV1297" s="1194"/>
      <c r="AW1297" s="1194"/>
      <c r="AX1297" s="1194"/>
      <c r="AY1297" s="1194"/>
      <c r="AZ1297" s="1194"/>
      <c r="BA1297" s="1194"/>
      <c r="BB1297" s="1194"/>
      <c r="BC1297" s="1195"/>
      <c r="BD1297" s="87"/>
    </row>
    <row r="1298" spans="1:64" customHeight="1" ht="12.75">
      <c r="A1298" s="238"/>
      <c r="B1298" s="238"/>
      <c r="C1298" s="243"/>
      <c r="D1298" s="243"/>
      <c r="E1298" s="243"/>
      <c r="F1298" s="243"/>
      <c r="G1298" s="243"/>
      <c r="H1298" s="1150"/>
      <c r="I1298" s="1151"/>
      <c r="J1298" s="1151"/>
      <c r="K1298" s="1151"/>
      <c r="L1298" s="1151"/>
      <c r="M1298" s="1151"/>
      <c r="N1298" s="1151"/>
      <c r="O1298" s="1151"/>
      <c r="P1298" s="1151"/>
      <c r="Q1298" s="1151"/>
      <c r="R1298" s="1151"/>
      <c r="S1298" s="1151"/>
      <c r="T1298" s="1151"/>
      <c r="U1298" s="1151"/>
      <c r="V1298" s="1151"/>
      <c r="W1298" s="1151"/>
      <c r="X1298" s="1151"/>
      <c r="Y1298" s="1151"/>
      <c r="Z1298" s="1151"/>
      <c r="AA1298" s="1151"/>
      <c r="AB1298" s="1151"/>
      <c r="AC1298" s="1151"/>
      <c r="AD1298" s="1151"/>
      <c r="AE1298" s="1151"/>
      <c r="AF1298" s="1151"/>
      <c r="AG1298" s="1152"/>
      <c r="AH1298" s="1193"/>
      <c r="AI1298" s="1194"/>
      <c r="AJ1298" s="1194"/>
      <c r="AK1298" s="1194"/>
      <c r="AL1298" s="1194"/>
      <c r="AM1298" s="1194"/>
      <c r="AN1298" s="1194"/>
      <c r="AO1298" s="1194"/>
      <c r="AP1298" s="1194"/>
      <c r="AQ1298" s="1194"/>
      <c r="AR1298" s="1194"/>
      <c r="AS1298" s="1194"/>
      <c r="AT1298" s="1194"/>
      <c r="AU1298" s="1194"/>
      <c r="AV1298" s="1194"/>
      <c r="AW1298" s="1194"/>
      <c r="AX1298" s="1194"/>
      <c r="AY1298" s="1194"/>
      <c r="AZ1298" s="1194"/>
      <c r="BA1298" s="1194"/>
      <c r="BB1298" s="1194"/>
      <c r="BC1298" s="1195"/>
      <c r="BD1298" s="87"/>
    </row>
    <row r="1299" spans="1:64" customHeight="1" ht="13.5">
      <c r="A1299" s="238"/>
      <c r="B1299" s="238"/>
      <c r="C1299" s="243"/>
      <c r="D1299" s="243"/>
      <c r="E1299" s="243"/>
      <c r="F1299" s="243"/>
      <c r="G1299" s="243"/>
      <c r="H1299" s="1153"/>
      <c r="I1299" s="1154"/>
      <c r="J1299" s="1154"/>
      <c r="K1299" s="1154"/>
      <c r="L1299" s="1154"/>
      <c r="M1299" s="1154"/>
      <c r="N1299" s="1154"/>
      <c r="O1299" s="1154"/>
      <c r="P1299" s="1154"/>
      <c r="Q1299" s="1154"/>
      <c r="R1299" s="1154"/>
      <c r="S1299" s="1154"/>
      <c r="T1299" s="1154"/>
      <c r="U1299" s="1154"/>
      <c r="V1299" s="1154"/>
      <c r="W1299" s="1154"/>
      <c r="X1299" s="1154"/>
      <c r="Y1299" s="1154"/>
      <c r="Z1299" s="1154"/>
      <c r="AA1299" s="1154"/>
      <c r="AB1299" s="1154"/>
      <c r="AC1299" s="1154"/>
      <c r="AD1299" s="1154"/>
      <c r="AE1299" s="1154"/>
      <c r="AF1299" s="1154"/>
      <c r="AG1299" s="1155"/>
      <c r="AH1299" s="1196"/>
      <c r="AI1299" s="1197"/>
      <c r="AJ1299" s="1197"/>
      <c r="AK1299" s="1197"/>
      <c r="AL1299" s="1197"/>
      <c r="AM1299" s="1197"/>
      <c r="AN1299" s="1197"/>
      <c r="AO1299" s="1197"/>
      <c r="AP1299" s="1197"/>
      <c r="AQ1299" s="1197"/>
      <c r="AR1299" s="1197"/>
      <c r="AS1299" s="1197"/>
      <c r="AT1299" s="1197"/>
      <c r="AU1299" s="1197"/>
      <c r="AV1299" s="1197"/>
      <c r="AW1299" s="1197"/>
      <c r="AX1299" s="1197"/>
      <c r="AY1299" s="1197"/>
      <c r="AZ1299" s="1197"/>
      <c r="BA1299" s="1197"/>
      <c r="BB1299" s="1197"/>
      <c r="BC1299" s="1198"/>
      <c r="BD1299" s="87"/>
    </row>
    <row r="1300" spans="1:64" customHeight="1" ht="13.5">
      <c r="A1300" s="238">
        <f>IF(B1300&lt;$C$584,B1300,IF(B1300=$C$584,B1300,0))</f>
        <v>0</v>
      </c>
      <c r="B1300" s="238">
        <v>87</v>
      </c>
      <c r="C1300" s="243"/>
      <c r="D1300" s="243"/>
      <c r="E1300" s="243"/>
      <c r="F1300" s="243"/>
      <c r="G1300" s="243"/>
      <c r="H1300" s="1158">
        <f>A1300</f>
        <v>0</v>
      </c>
      <c r="I1300" s="1160"/>
      <c r="J1300" s="1120" t="s">
        <v>2</v>
      </c>
      <c r="K1300" s="1121"/>
      <c r="L1300" s="1121"/>
      <c r="M1300" s="1122"/>
      <c r="N1300" s="1144" t="str">
        <f>LOOKUP(H1300,$C$1:$C$583,$J$1:$J$612)</f>
        <v>0</v>
      </c>
      <c r="O1300" s="1145"/>
      <c r="P1300" s="1145"/>
      <c r="Q1300" s="1145"/>
      <c r="R1300" s="1145"/>
      <c r="S1300" s="1145"/>
      <c r="T1300" s="1145"/>
      <c r="U1300" s="1145"/>
      <c r="V1300" s="1145"/>
      <c r="W1300" s="1145"/>
      <c r="X1300" s="1145"/>
      <c r="Y1300" s="1145"/>
      <c r="Z1300" s="1145"/>
      <c r="AA1300" s="1145"/>
      <c r="AB1300" s="1145"/>
      <c r="AC1300" s="1145"/>
      <c r="AD1300" s="1145"/>
      <c r="AE1300" s="1145"/>
      <c r="AF1300" s="1145"/>
      <c r="AG1300" s="1146"/>
      <c r="AH1300" s="1199" t="s">
        <v>86</v>
      </c>
      <c r="AI1300" s="1200"/>
      <c r="AJ1300" s="1200"/>
      <c r="AK1300" s="1200"/>
      <c r="AL1300" s="1200"/>
      <c r="AM1300" s="1200"/>
      <c r="AN1300" s="1201"/>
      <c r="AO1300" s="1222" t="s">
        <v>21</v>
      </c>
      <c r="AP1300" s="1223"/>
      <c r="AQ1300" s="1223"/>
      <c r="AR1300" s="1223"/>
      <c r="AS1300" s="1223"/>
      <c r="AT1300" s="1223"/>
      <c r="AU1300" s="1223"/>
      <c r="AV1300" s="1223"/>
      <c r="AW1300" s="1223"/>
      <c r="AX1300" s="1224"/>
      <c r="AY1300" s="1205" t="s">
        <v>88</v>
      </c>
      <c r="AZ1300" s="1206"/>
      <c r="BA1300" s="1206"/>
      <c r="BB1300" s="1206"/>
      <c r="BC1300" s="1207"/>
      <c r="BD1300" s="87"/>
    </row>
    <row r="1301" spans="1:64" customHeight="1" ht="13.5">
      <c r="A1301" s="238"/>
      <c r="B1301" s="238"/>
      <c r="C1301" s="243"/>
      <c r="D1301" s="243"/>
      <c r="E1301" s="243"/>
      <c r="F1301" s="243"/>
      <c r="G1301" s="243"/>
      <c r="H1301" s="1158" t="s">
        <v>3</v>
      </c>
      <c r="I1301" s="1159"/>
      <c r="J1301" s="1159"/>
      <c r="K1301" s="1160"/>
      <c r="L1301" s="1120" t="str">
        <f>LOOKUP(H1300,$C$2:$C$583,$I$2:$I$583)</f>
        <v>0</v>
      </c>
      <c r="M1301" s="1121"/>
      <c r="N1301" s="1121"/>
      <c r="O1301" s="1121"/>
      <c r="P1301" s="1121"/>
      <c r="Q1301" s="1121"/>
      <c r="R1301" s="1121"/>
      <c r="S1301" s="1121"/>
      <c r="T1301" s="1121"/>
      <c r="U1301" s="1122"/>
      <c r="V1301" s="1158" t="s">
        <v>89</v>
      </c>
      <c r="W1301" s="1159"/>
      <c r="X1301" s="1159"/>
      <c r="Y1301" s="1160"/>
      <c r="Z1301" s="1120" t="str">
        <f>LOOKUP(H1300,$C$2:$C$583,$F$2:$F$583)</f>
        <v>0</v>
      </c>
      <c r="AA1301" s="1122"/>
      <c r="AB1301" s="1158" t="s">
        <v>90</v>
      </c>
      <c r="AC1301" s="1159"/>
      <c r="AD1301" s="1159"/>
      <c r="AE1301" s="1160"/>
      <c r="AF1301" s="1120" t="str">
        <f>LOOKUP(H1300,$C$2:$C$583,$G$2:$G$583)</f>
        <v>0</v>
      </c>
      <c r="AG1301" s="1122"/>
      <c r="AH1301" s="1202"/>
      <c r="AI1301" s="1203"/>
      <c r="AJ1301" s="1203"/>
      <c r="AK1301" s="1203"/>
      <c r="AL1301" s="1203"/>
      <c r="AM1301" s="1203"/>
      <c r="AN1301" s="1204"/>
      <c r="AO1301" s="1225"/>
      <c r="AP1301" s="1226"/>
      <c r="AQ1301" s="1226"/>
      <c r="AR1301" s="1226"/>
      <c r="AS1301" s="1226"/>
      <c r="AT1301" s="1226"/>
      <c r="AU1301" s="1226"/>
      <c r="AV1301" s="1226"/>
      <c r="AW1301" s="1226"/>
      <c r="AX1301" s="1227"/>
      <c r="AY1301" s="1208"/>
      <c r="AZ1301" s="1209"/>
      <c r="BA1301" s="1209"/>
      <c r="BB1301" s="1209"/>
      <c r="BC1301" s="1210"/>
      <c r="BD1301" s="87"/>
    </row>
    <row r="1302" spans="1:64" customHeight="1" ht="12.75">
      <c r="A1302" s="238"/>
      <c r="B1302" s="238"/>
      <c r="C1302" s="243"/>
      <c r="D1302" s="243"/>
      <c r="E1302" s="243"/>
      <c r="F1302" s="243"/>
      <c r="G1302" s="243"/>
      <c r="H1302" s="1147" t="str">
        <f>LOOKUP(H1300,$C$2:$C$583,$K$2:$K$583)</f>
        <v>0</v>
      </c>
      <c r="I1302" s="1148"/>
      <c r="J1302" s="1148"/>
      <c r="K1302" s="1148"/>
      <c r="L1302" s="1148"/>
      <c r="M1302" s="1148"/>
      <c r="N1302" s="1148"/>
      <c r="O1302" s="1148"/>
      <c r="P1302" s="1148"/>
      <c r="Q1302" s="1148"/>
      <c r="R1302" s="1148"/>
      <c r="S1302" s="1148"/>
      <c r="T1302" s="1148"/>
      <c r="U1302" s="1148"/>
      <c r="V1302" s="1148"/>
      <c r="W1302" s="1148"/>
      <c r="X1302" s="1148"/>
      <c r="Y1302" s="1148"/>
      <c r="Z1302" s="1148"/>
      <c r="AA1302" s="1148"/>
      <c r="AB1302" s="1148"/>
      <c r="AC1302" s="1148"/>
      <c r="AD1302" s="1148"/>
      <c r="AE1302" s="1148"/>
      <c r="AF1302" s="1148"/>
      <c r="AG1302" s="1149"/>
      <c r="AH1302" s="1190"/>
      <c r="AI1302" s="1191"/>
      <c r="AJ1302" s="1191"/>
      <c r="AK1302" s="1191"/>
      <c r="AL1302" s="1191"/>
      <c r="AM1302" s="1191"/>
      <c r="AN1302" s="1191"/>
      <c r="AO1302" s="1191"/>
      <c r="AP1302" s="1191"/>
      <c r="AQ1302" s="1191"/>
      <c r="AR1302" s="1191"/>
      <c r="AS1302" s="1191"/>
      <c r="AT1302" s="1191"/>
      <c r="AU1302" s="1191"/>
      <c r="AV1302" s="1191"/>
      <c r="AW1302" s="1191"/>
      <c r="AX1302" s="1191"/>
      <c r="AY1302" s="1191"/>
      <c r="AZ1302" s="1191"/>
      <c r="BA1302" s="1191"/>
      <c r="BB1302" s="1191"/>
      <c r="BC1302" s="1192"/>
      <c r="BD1302" s="87"/>
    </row>
    <row r="1303" spans="1:64" customHeight="1" ht="12.75">
      <c r="A1303" s="238"/>
      <c r="B1303" s="238"/>
      <c r="C1303" s="243"/>
      <c r="D1303" s="243"/>
      <c r="E1303" s="243"/>
      <c r="F1303" s="243"/>
      <c r="G1303" s="243"/>
      <c r="H1303" s="1150"/>
      <c r="I1303" s="1151"/>
      <c r="J1303" s="1151"/>
      <c r="K1303" s="1151"/>
      <c r="L1303" s="1151"/>
      <c r="M1303" s="1151"/>
      <c r="N1303" s="1151"/>
      <c r="O1303" s="1151"/>
      <c r="P1303" s="1151"/>
      <c r="Q1303" s="1151"/>
      <c r="R1303" s="1151"/>
      <c r="S1303" s="1151"/>
      <c r="T1303" s="1151"/>
      <c r="U1303" s="1151"/>
      <c r="V1303" s="1151"/>
      <c r="W1303" s="1151"/>
      <c r="X1303" s="1151"/>
      <c r="Y1303" s="1151"/>
      <c r="Z1303" s="1151"/>
      <c r="AA1303" s="1151"/>
      <c r="AB1303" s="1151"/>
      <c r="AC1303" s="1151"/>
      <c r="AD1303" s="1151"/>
      <c r="AE1303" s="1151"/>
      <c r="AF1303" s="1151"/>
      <c r="AG1303" s="1152"/>
      <c r="AH1303" s="1193"/>
      <c r="AI1303" s="1194"/>
      <c r="AJ1303" s="1194"/>
      <c r="AK1303" s="1194"/>
      <c r="AL1303" s="1194"/>
      <c r="AM1303" s="1194"/>
      <c r="AN1303" s="1194"/>
      <c r="AO1303" s="1194"/>
      <c r="AP1303" s="1194"/>
      <c r="AQ1303" s="1194"/>
      <c r="AR1303" s="1194"/>
      <c r="AS1303" s="1194"/>
      <c r="AT1303" s="1194"/>
      <c r="AU1303" s="1194"/>
      <c r="AV1303" s="1194"/>
      <c r="AW1303" s="1194"/>
      <c r="AX1303" s="1194"/>
      <c r="AY1303" s="1194"/>
      <c r="AZ1303" s="1194"/>
      <c r="BA1303" s="1194"/>
      <c r="BB1303" s="1194"/>
      <c r="BC1303" s="1195"/>
      <c r="BD1303" s="87"/>
    </row>
    <row r="1304" spans="1:64" customHeight="1" ht="12.75">
      <c r="A1304" s="238"/>
      <c r="B1304" s="238"/>
      <c r="C1304" s="243"/>
      <c r="D1304" s="243"/>
      <c r="E1304" s="243"/>
      <c r="F1304" s="243"/>
      <c r="G1304" s="243"/>
      <c r="H1304" s="1150"/>
      <c r="I1304" s="1151"/>
      <c r="J1304" s="1151"/>
      <c r="K1304" s="1151"/>
      <c r="L1304" s="1151"/>
      <c r="M1304" s="1151"/>
      <c r="N1304" s="1151"/>
      <c r="O1304" s="1151"/>
      <c r="P1304" s="1151"/>
      <c r="Q1304" s="1151"/>
      <c r="R1304" s="1151"/>
      <c r="S1304" s="1151"/>
      <c r="T1304" s="1151"/>
      <c r="U1304" s="1151"/>
      <c r="V1304" s="1151"/>
      <c r="W1304" s="1151"/>
      <c r="X1304" s="1151"/>
      <c r="Y1304" s="1151"/>
      <c r="Z1304" s="1151"/>
      <c r="AA1304" s="1151"/>
      <c r="AB1304" s="1151"/>
      <c r="AC1304" s="1151"/>
      <c r="AD1304" s="1151"/>
      <c r="AE1304" s="1151"/>
      <c r="AF1304" s="1151"/>
      <c r="AG1304" s="1152"/>
      <c r="AH1304" s="1193"/>
      <c r="AI1304" s="1194"/>
      <c r="AJ1304" s="1194"/>
      <c r="AK1304" s="1194"/>
      <c r="AL1304" s="1194"/>
      <c r="AM1304" s="1194"/>
      <c r="AN1304" s="1194"/>
      <c r="AO1304" s="1194"/>
      <c r="AP1304" s="1194"/>
      <c r="AQ1304" s="1194"/>
      <c r="AR1304" s="1194"/>
      <c r="AS1304" s="1194"/>
      <c r="AT1304" s="1194"/>
      <c r="AU1304" s="1194"/>
      <c r="AV1304" s="1194"/>
      <c r="AW1304" s="1194"/>
      <c r="AX1304" s="1194"/>
      <c r="AY1304" s="1194"/>
      <c r="AZ1304" s="1194"/>
      <c r="BA1304" s="1194"/>
      <c r="BB1304" s="1194"/>
      <c r="BC1304" s="1195"/>
      <c r="BD1304" s="87"/>
    </row>
    <row r="1305" spans="1:64" customHeight="1" ht="12.75">
      <c r="A1305" s="238"/>
      <c r="B1305" s="238"/>
      <c r="C1305" s="243"/>
      <c r="D1305" s="243"/>
      <c r="E1305" s="243"/>
      <c r="F1305" s="243"/>
      <c r="G1305" s="243"/>
      <c r="H1305" s="1150"/>
      <c r="I1305" s="1151"/>
      <c r="J1305" s="1151"/>
      <c r="K1305" s="1151"/>
      <c r="L1305" s="1151"/>
      <c r="M1305" s="1151"/>
      <c r="N1305" s="1151"/>
      <c r="O1305" s="1151"/>
      <c r="P1305" s="1151"/>
      <c r="Q1305" s="1151"/>
      <c r="R1305" s="1151"/>
      <c r="S1305" s="1151"/>
      <c r="T1305" s="1151"/>
      <c r="U1305" s="1151"/>
      <c r="V1305" s="1151"/>
      <c r="W1305" s="1151"/>
      <c r="X1305" s="1151"/>
      <c r="Y1305" s="1151"/>
      <c r="Z1305" s="1151"/>
      <c r="AA1305" s="1151"/>
      <c r="AB1305" s="1151"/>
      <c r="AC1305" s="1151"/>
      <c r="AD1305" s="1151"/>
      <c r="AE1305" s="1151"/>
      <c r="AF1305" s="1151"/>
      <c r="AG1305" s="1152"/>
      <c r="AH1305" s="1193"/>
      <c r="AI1305" s="1194"/>
      <c r="AJ1305" s="1194"/>
      <c r="AK1305" s="1194"/>
      <c r="AL1305" s="1194"/>
      <c r="AM1305" s="1194"/>
      <c r="AN1305" s="1194"/>
      <c r="AO1305" s="1194"/>
      <c r="AP1305" s="1194"/>
      <c r="AQ1305" s="1194"/>
      <c r="AR1305" s="1194"/>
      <c r="AS1305" s="1194"/>
      <c r="AT1305" s="1194"/>
      <c r="AU1305" s="1194"/>
      <c r="AV1305" s="1194"/>
      <c r="AW1305" s="1194"/>
      <c r="AX1305" s="1194"/>
      <c r="AY1305" s="1194"/>
      <c r="AZ1305" s="1194"/>
      <c r="BA1305" s="1194"/>
      <c r="BB1305" s="1194"/>
      <c r="BC1305" s="1195"/>
      <c r="BD1305" s="87"/>
    </row>
    <row r="1306" spans="1:64" customHeight="1" ht="12.75">
      <c r="A1306" s="238"/>
      <c r="B1306" s="238"/>
      <c r="C1306" s="243"/>
      <c r="D1306" s="243"/>
      <c r="E1306" s="243"/>
      <c r="F1306" s="243"/>
      <c r="G1306" s="243"/>
      <c r="H1306" s="1150"/>
      <c r="I1306" s="1151"/>
      <c r="J1306" s="1151"/>
      <c r="K1306" s="1151"/>
      <c r="L1306" s="1151"/>
      <c r="M1306" s="1151"/>
      <c r="N1306" s="1151"/>
      <c r="O1306" s="1151"/>
      <c r="P1306" s="1151"/>
      <c r="Q1306" s="1151"/>
      <c r="R1306" s="1151"/>
      <c r="S1306" s="1151"/>
      <c r="T1306" s="1151"/>
      <c r="U1306" s="1151"/>
      <c r="V1306" s="1151"/>
      <c r="W1306" s="1151"/>
      <c r="X1306" s="1151"/>
      <c r="Y1306" s="1151"/>
      <c r="Z1306" s="1151"/>
      <c r="AA1306" s="1151"/>
      <c r="AB1306" s="1151"/>
      <c r="AC1306" s="1151"/>
      <c r="AD1306" s="1151"/>
      <c r="AE1306" s="1151"/>
      <c r="AF1306" s="1151"/>
      <c r="AG1306" s="1152"/>
      <c r="AH1306" s="1193"/>
      <c r="AI1306" s="1194"/>
      <c r="AJ1306" s="1194"/>
      <c r="AK1306" s="1194"/>
      <c r="AL1306" s="1194"/>
      <c r="AM1306" s="1194"/>
      <c r="AN1306" s="1194"/>
      <c r="AO1306" s="1194"/>
      <c r="AP1306" s="1194"/>
      <c r="AQ1306" s="1194"/>
      <c r="AR1306" s="1194"/>
      <c r="AS1306" s="1194"/>
      <c r="AT1306" s="1194"/>
      <c r="AU1306" s="1194"/>
      <c r="AV1306" s="1194"/>
      <c r="AW1306" s="1194"/>
      <c r="AX1306" s="1194"/>
      <c r="AY1306" s="1194"/>
      <c r="AZ1306" s="1194"/>
      <c r="BA1306" s="1194"/>
      <c r="BB1306" s="1194"/>
      <c r="BC1306" s="1195"/>
      <c r="BD1306" s="87"/>
    </row>
    <row r="1307" spans="1:64" customHeight="1" ht="13.5">
      <c r="A1307" s="238"/>
      <c r="B1307" s="238"/>
      <c r="C1307" s="243"/>
      <c r="D1307" s="243"/>
      <c r="E1307" s="243"/>
      <c r="F1307" s="243"/>
      <c r="G1307" s="243"/>
      <c r="H1307" s="1153"/>
      <c r="I1307" s="1154"/>
      <c r="J1307" s="1154"/>
      <c r="K1307" s="1154"/>
      <c r="L1307" s="1154"/>
      <c r="M1307" s="1154"/>
      <c r="N1307" s="1154"/>
      <c r="O1307" s="1154"/>
      <c r="P1307" s="1154"/>
      <c r="Q1307" s="1154"/>
      <c r="R1307" s="1154"/>
      <c r="S1307" s="1154"/>
      <c r="T1307" s="1154"/>
      <c r="U1307" s="1154"/>
      <c r="V1307" s="1154"/>
      <c r="W1307" s="1154"/>
      <c r="X1307" s="1154"/>
      <c r="Y1307" s="1154"/>
      <c r="Z1307" s="1154"/>
      <c r="AA1307" s="1154"/>
      <c r="AB1307" s="1154"/>
      <c r="AC1307" s="1154"/>
      <c r="AD1307" s="1154"/>
      <c r="AE1307" s="1154"/>
      <c r="AF1307" s="1154"/>
      <c r="AG1307" s="1155"/>
      <c r="AH1307" s="1196"/>
      <c r="AI1307" s="1197"/>
      <c r="AJ1307" s="1197"/>
      <c r="AK1307" s="1197"/>
      <c r="AL1307" s="1197"/>
      <c r="AM1307" s="1197"/>
      <c r="AN1307" s="1197"/>
      <c r="AO1307" s="1197"/>
      <c r="AP1307" s="1197"/>
      <c r="AQ1307" s="1197"/>
      <c r="AR1307" s="1197"/>
      <c r="AS1307" s="1197"/>
      <c r="AT1307" s="1197"/>
      <c r="AU1307" s="1197"/>
      <c r="AV1307" s="1197"/>
      <c r="AW1307" s="1197"/>
      <c r="AX1307" s="1197"/>
      <c r="AY1307" s="1197"/>
      <c r="AZ1307" s="1197"/>
      <c r="BA1307" s="1197"/>
      <c r="BB1307" s="1197"/>
      <c r="BC1307" s="1198"/>
      <c r="BD1307" s="87"/>
    </row>
    <row r="1308" spans="1:64" customHeight="1" ht="13.5">
      <c r="A1308" s="238">
        <f>IF(B1308&lt;$C$584,B1308,IF(B1308=$C$584,B1308,0))</f>
        <v>0</v>
      </c>
      <c r="B1308" s="238">
        <v>88</v>
      </c>
      <c r="C1308" s="243"/>
      <c r="D1308" s="243"/>
      <c r="E1308" s="243"/>
      <c r="F1308" s="243"/>
      <c r="G1308" s="243"/>
      <c r="H1308" s="1158">
        <f>A1308</f>
        <v>0</v>
      </c>
      <c r="I1308" s="1160"/>
      <c r="J1308" s="1120" t="s">
        <v>2</v>
      </c>
      <c r="K1308" s="1121"/>
      <c r="L1308" s="1121"/>
      <c r="M1308" s="1122"/>
      <c r="N1308" s="1144" t="str">
        <f>LOOKUP(H1308,$C$1:$C$583,$J$1:$J$612)</f>
        <v>0</v>
      </c>
      <c r="O1308" s="1145"/>
      <c r="P1308" s="1145"/>
      <c r="Q1308" s="1145"/>
      <c r="R1308" s="1145"/>
      <c r="S1308" s="1145"/>
      <c r="T1308" s="1145"/>
      <c r="U1308" s="1145"/>
      <c r="V1308" s="1145"/>
      <c r="W1308" s="1145"/>
      <c r="X1308" s="1145"/>
      <c r="Y1308" s="1145"/>
      <c r="Z1308" s="1145"/>
      <c r="AA1308" s="1145"/>
      <c r="AB1308" s="1145"/>
      <c r="AC1308" s="1145"/>
      <c r="AD1308" s="1145"/>
      <c r="AE1308" s="1145"/>
      <c r="AF1308" s="1145"/>
      <c r="AG1308" s="1146"/>
      <c r="AH1308" s="1199" t="s">
        <v>86</v>
      </c>
      <c r="AI1308" s="1200"/>
      <c r="AJ1308" s="1200"/>
      <c r="AK1308" s="1200"/>
      <c r="AL1308" s="1200"/>
      <c r="AM1308" s="1200"/>
      <c r="AN1308" s="1201"/>
      <c r="AO1308" s="1222" t="s">
        <v>21</v>
      </c>
      <c r="AP1308" s="1223"/>
      <c r="AQ1308" s="1223"/>
      <c r="AR1308" s="1223"/>
      <c r="AS1308" s="1223"/>
      <c r="AT1308" s="1223"/>
      <c r="AU1308" s="1223"/>
      <c r="AV1308" s="1223"/>
      <c r="AW1308" s="1223"/>
      <c r="AX1308" s="1224"/>
      <c r="AY1308" s="1205" t="s">
        <v>88</v>
      </c>
      <c r="AZ1308" s="1206"/>
      <c r="BA1308" s="1206"/>
      <c r="BB1308" s="1206"/>
      <c r="BC1308" s="1207"/>
      <c r="BD1308" s="87"/>
    </row>
    <row r="1309" spans="1:64" customHeight="1" ht="13.5">
      <c r="A1309" s="238"/>
      <c r="B1309" s="238"/>
      <c r="C1309" s="243"/>
      <c r="D1309" s="243"/>
      <c r="E1309" s="243"/>
      <c r="F1309" s="243"/>
      <c r="G1309" s="243"/>
      <c r="H1309" s="1158" t="s">
        <v>3</v>
      </c>
      <c r="I1309" s="1159"/>
      <c r="J1309" s="1159"/>
      <c r="K1309" s="1160"/>
      <c r="L1309" s="1120" t="str">
        <f>LOOKUP(H1308,$C$2:$C$583,$I$2:$I$583)</f>
        <v>0</v>
      </c>
      <c r="M1309" s="1121"/>
      <c r="N1309" s="1121"/>
      <c r="O1309" s="1121"/>
      <c r="P1309" s="1121"/>
      <c r="Q1309" s="1121"/>
      <c r="R1309" s="1121"/>
      <c r="S1309" s="1121"/>
      <c r="T1309" s="1121"/>
      <c r="U1309" s="1122"/>
      <c r="V1309" s="1158" t="s">
        <v>89</v>
      </c>
      <c r="W1309" s="1159"/>
      <c r="X1309" s="1159"/>
      <c r="Y1309" s="1160"/>
      <c r="Z1309" s="1120" t="str">
        <f>LOOKUP(H1308,$C$2:$C$583,$F$2:$F$583)</f>
        <v>0</v>
      </c>
      <c r="AA1309" s="1122"/>
      <c r="AB1309" s="1158" t="s">
        <v>90</v>
      </c>
      <c r="AC1309" s="1159"/>
      <c r="AD1309" s="1159"/>
      <c r="AE1309" s="1160"/>
      <c r="AF1309" s="1120" t="str">
        <f>LOOKUP(H1308,$C$2:$C$583,$G$2:$G$583)</f>
        <v>0</v>
      </c>
      <c r="AG1309" s="1122"/>
      <c r="AH1309" s="1202"/>
      <c r="AI1309" s="1203"/>
      <c r="AJ1309" s="1203"/>
      <c r="AK1309" s="1203"/>
      <c r="AL1309" s="1203"/>
      <c r="AM1309" s="1203"/>
      <c r="AN1309" s="1204"/>
      <c r="AO1309" s="1225"/>
      <c r="AP1309" s="1226"/>
      <c r="AQ1309" s="1226"/>
      <c r="AR1309" s="1226"/>
      <c r="AS1309" s="1226"/>
      <c r="AT1309" s="1226"/>
      <c r="AU1309" s="1226"/>
      <c r="AV1309" s="1226"/>
      <c r="AW1309" s="1226"/>
      <c r="AX1309" s="1227"/>
      <c r="AY1309" s="1208"/>
      <c r="AZ1309" s="1209"/>
      <c r="BA1309" s="1209"/>
      <c r="BB1309" s="1209"/>
      <c r="BC1309" s="1210"/>
      <c r="BD1309" s="87"/>
    </row>
    <row r="1310" spans="1:64" customHeight="1" ht="12.75">
      <c r="A1310" s="238"/>
      <c r="B1310" s="238"/>
      <c r="C1310" s="243"/>
      <c r="D1310" s="243"/>
      <c r="E1310" s="243"/>
      <c r="F1310" s="243"/>
      <c r="G1310" s="243"/>
      <c r="H1310" s="1147" t="str">
        <f>LOOKUP(H1308,$C$2:$C$583,$K$2:$K$583)</f>
        <v>0</v>
      </c>
      <c r="I1310" s="1148"/>
      <c r="J1310" s="1148"/>
      <c r="K1310" s="1148"/>
      <c r="L1310" s="1148"/>
      <c r="M1310" s="1148"/>
      <c r="N1310" s="1148"/>
      <c r="O1310" s="1148"/>
      <c r="P1310" s="1148"/>
      <c r="Q1310" s="1148"/>
      <c r="R1310" s="1148"/>
      <c r="S1310" s="1148"/>
      <c r="T1310" s="1148"/>
      <c r="U1310" s="1148"/>
      <c r="V1310" s="1148"/>
      <c r="W1310" s="1148"/>
      <c r="X1310" s="1148"/>
      <c r="Y1310" s="1148"/>
      <c r="Z1310" s="1148"/>
      <c r="AA1310" s="1148"/>
      <c r="AB1310" s="1148"/>
      <c r="AC1310" s="1148"/>
      <c r="AD1310" s="1148"/>
      <c r="AE1310" s="1148"/>
      <c r="AF1310" s="1148"/>
      <c r="AG1310" s="1149"/>
      <c r="AH1310" s="1190"/>
      <c r="AI1310" s="1191"/>
      <c r="AJ1310" s="1191"/>
      <c r="AK1310" s="1191"/>
      <c r="AL1310" s="1191"/>
      <c r="AM1310" s="1191"/>
      <c r="AN1310" s="1191"/>
      <c r="AO1310" s="1191"/>
      <c r="AP1310" s="1191"/>
      <c r="AQ1310" s="1191"/>
      <c r="AR1310" s="1191"/>
      <c r="AS1310" s="1191"/>
      <c r="AT1310" s="1191"/>
      <c r="AU1310" s="1191"/>
      <c r="AV1310" s="1191"/>
      <c r="AW1310" s="1191"/>
      <c r="AX1310" s="1191"/>
      <c r="AY1310" s="1191"/>
      <c r="AZ1310" s="1191"/>
      <c r="BA1310" s="1191"/>
      <c r="BB1310" s="1191"/>
      <c r="BC1310" s="1192"/>
      <c r="BD1310" s="87"/>
    </row>
    <row r="1311" spans="1:64" customHeight="1" ht="12.75">
      <c r="A1311" s="238"/>
      <c r="B1311" s="238"/>
      <c r="C1311" s="243"/>
      <c r="D1311" s="243"/>
      <c r="E1311" s="243"/>
      <c r="F1311" s="243"/>
      <c r="G1311" s="243"/>
      <c r="H1311" s="1150"/>
      <c r="I1311" s="1151"/>
      <c r="J1311" s="1151"/>
      <c r="K1311" s="1151"/>
      <c r="L1311" s="1151"/>
      <c r="M1311" s="1151"/>
      <c r="N1311" s="1151"/>
      <c r="O1311" s="1151"/>
      <c r="P1311" s="1151"/>
      <c r="Q1311" s="1151"/>
      <c r="R1311" s="1151"/>
      <c r="S1311" s="1151"/>
      <c r="T1311" s="1151"/>
      <c r="U1311" s="1151"/>
      <c r="V1311" s="1151"/>
      <c r="W1311" s="1151"/>
      <c r="X1311" s="1151"/>
      <c r="Y1311" s="1151"/>
      <c r="Z1311" s="1151"/>
      <c r="AA1311" s="1151"/>
      <c r="AB1311" s="1151"/>
      <c r="AC1311" s="1151"/>
      <c r="AD1311" s="1151"/>
      <c r="AE1311" s="1151"/>
      <c r="AF1311" s="1151"/>
      <c r="AG1311" s="1152"/>
      <c r="AH1311" s="1193"/>
      <c r="AI1311" s="1194"/>
      <c r="AJ1311" s="1194"/>
      <c r="AK1311" s="1194"/>
      <c r="AL1311" s="1194"/>
      <c r="AM1311" s="1194"/>
      <c r="AN1311" s="1194"/>
      <c r="AO1311" s="1194"/>
      <c r="AP1311" s="1194"/>
      <c r="AQ1311" s="1194"/>
      <c r="AR1311" s="1194"/>
      <c r="AS1311" s="1194"/>
      <c r="AT1311" s="1194"/>
      <c r="AU1311" s="1194"/>
      <c r="AV1311" s="1194"/>
      <c r="AW1311" s="1194"/>
      <c r="AX1311" s="1194"/>
      <c r="AY1311" s="1194"/>
      <c r="AZ1311" s="1194"/>
      <c r="BA1311" s="1194"/>
      <c r="BB1311" s="1194"/>
      <c r="BC1311" s="1195"/>
      <c r="BD1311" s="87"/>
    </row>
    <row r="1312" spans="1:64" customHeight="1" ht="12.75">
      <c r="A1312" s="238"/>
      <c r="B1312" s="238"/>
      <c r="C1312" s="243"/>
      <c r="D1312" s="243"/>
      <c r="E1312" s="243"/>
      <c r="F1312" s="243"/>
      <c r="G1312" s="243"/>
      <c r="H1312" s="1150"/>
      <c r="I1312" s="1151"/>
      <c r="J1312" s="1151"/>
      <c r="K1312" s="1151"/>
      <c r="L1312" s="1151"/>
      <c r="M1312" s="1151"/>
      <c r="N1312" s="1151"/>
      <c r="O1312" s="1151"/>
      <c r="P1312" s="1151"/>
      <c r="Q1312" s="1151"/>
      <c r="R1312" s="1151"/>
      <c r="S1312" s="1151"/>
      <c r="T1312" s="1151"/>
      <c r="U1312" s="1151"/>
      <c r="V1312" s="1151"/>
      <c r="W1312" s="1151"/>
      <c r="X1312" s="1151"/>
      <c r="Y1312" s="1151"/>
      <c r="Z1312" s="1151"/>
      <c r="AA1312" s="1151"/>
      <c r="AB1312" s="1151"/>
      <c r="AC1312" s="1151"/>
      <c r="AD1312" s="1151"/>
      <c r="AE1312" s="1151"/>
      <c r="AF1312" s="1151"/>
      <c r="AG1312" s="1152"/>
      <c r="AH1312" s="1193"/>
      <c r="AI1312" s="1194"/>
      <c r="AJ1312" s="1194"/>
      <c r="AK1312" s="1194"/>
      <c r="AL1312" s="1194"/>
      <c r="AM1312" s="1194"/>
      <c r="AN1312" s="1194"/>
      <c r="AO1312" s="1194"/>
      <c r="AP1312" s="1194"/>
      <c r="AQ1312" s="1194"/>
      <c r="AR1312" s="1194"/>
      <c r="AS1312" s="1194"/>
      <c r="AT1312" s="1194"/>
      <c r="AU1312" s="1194"/>
      <c r="AV1312" s="1194"/>
      <c r="AW1312" s="1194"/>
      <c r="AX1312" s="1194"/>
      <c r="AY1312" s="1194"/>
      <c r="AZ1312" s="1194"/>
      <c r="BA1312" s="1194"/>
      <c r="BB1312" s="1194"/>
      <c r="BC1312" s="1195"/>
      <c r="BD1312" s="87"/>
    </row>
    <row r="1313" spans="1:64" customHeight="1" ht="12.75">
      <c r="A1313" s="238"/>
      <c r="B1313" s="238"/>
      <c r="C1313" s="243"/>
      <c r="D1313" s="243"/>
      <c r="E1313" s="243"/>
      <c r="F1313" s="243"/>
      <c r="G1313" s="243"/>
      <c r="H1313" s="1150"/>
      <c r="I1313" s="1151"/>
      <c r="J1313" s="1151"/>
      <c r="K1313" s="1151"/>
      <c r="L1313" s="1151"/>
      <c r="M1313" s="1151"/>
      <c r="N1313" s="1151"/>
      <c r="O1313" s="1151"/>
      <c r="P1313" s="1151"/>
      <c r="Q1313" s="1151"/>
      <c r="R1313" s="1151"/>
      <c r="S1313" s="1151"/>
      <c r="T1313" s="1151"/>
      <c r="U1313" s="1151"/>
      <c r="V1313" s="1151"/>
      <c r="W1313" s="1151"/>
      <c r="X1313" s="1151"/>
      <c r="Y1313" s="1151"/>
      <c r="Z1313" s="1151"/>
      <c r="AA1313" s="1151"/>
      <c r="AB1313" s="1151"/>
      <c r="AC1313" s="1151"/>
      <c r="AD1313" s="1151"/>
      <c r="AE1313" s="1151"/>
      <c r="AF1313" s="1151"/>
      <c r="AG1313" s="1152"/>
      <c r="AH1313" s="1193"/>
      <c r="AI1313" s="1194"/>
      <c r="AJ1313" s="1194"/>
      <c r="AK1313" s="1194"/>
      <c r="AL1313" s="1194"/>
      <c r="AM1313" s="1194"/>
      <c r="AN1313" s="1194"/>
      <c r="AO1313" s="1194"/>
      <c r="AP1313" s="1194"/>
      <c r="AQ1313" s="1194"/>
      <c r="AR1313" s="1194"/>
      <c r="AS1313" s="1194"/>
      <c r="AT1313" s="1194"/>
      <c r="AU1313" s="1194"/>
      <c r="AV1313" s="1194"/>
      <c r="AW1313" s="1194"/>
      <c r="AX1313" s="1194"/>
      <c r="AY1313" s="1194"/>
      <c r="AZ1313" s="1194"/>
      <c r="BA1313" s="1194"/>
      <c r="BB1313" s="1194"/>
      <c r="BC1313" s="1195"/>
      <c r="BD1313" s="87"/>
    </row>
    <row r="1314" spans="1:64" customHeight="1" ht="12.75">
      <c r="A1314" s="238"/>
      <c r="B1314" s="238"/>
      <c r="C1314" s="243"/>
      <c r="D1314" s="243"/>
      <c r="E1314" s="243"/>
      <c r="F1314" s="243"/>
      <c r="G1314" s="243"/>
      <c r="H1314" s="1150"/>
      <c r="I1314" s="1151"/>
      <c r="J1314" s="1151"/>
      <c r="K1314" s="1151"/>
      <c r="L1314" s="1151"/>
      <c r="M1314" s="1151"/>
      <c r="N1314" s="1151"/>
      <c r="O1314" s="1151"/>
      <c r="P1314" s="1151"/>
      <c r="Q1314" s="1151"/>
      <c r="R1314" s="1151"/>
      <c r="S1314" s="1151"/>
      <c r="T1314" s="1151"/>
      <c r="U1314" s="1151"/>
      <c r="V1314" s="1151"/>
      <c r="W1314" s="1151"/>
      <c r="X1314" s="1151"/>
      <c r="Y1314" s="1151"/>
      <c r="Z1314" s="1151"/>
      <c r="AA1314" s="1151"/>
      <c r="AB1314" s="1151"/>
      <c r="AC1314" s="1151"/>
      <c r="AD1314" s="1151"/>
      <c r="AE1314" s="1151"/>
      <c r="AF1314" s="1151"/>
      <c r="AG1314" s="1152"/>
      <c r="AH1314" s="1193"/>
      <c r="AI1314" s="1194"/>
      <c r="AJ1314" s="1194"/>
      <c r="AK1314" s="1194"/>
      <c r="AL1314" s="1194"/>
      <c r="AM1314" s="1194"/>
      <c r="AN1314" s="1194"/>
      <c r="AO1314" s="1194"/>
      <c r="AP1314" s="1194"/>
      <c r="AQ1314" s="1194"/>
      <c r="AR1314" s="1194"/>
      <c r="AS1314" s="1194"/>
      <c r="AT1314" s="1194"/>
      <c r="AU1314" s="1194"/>
      <c r="AV1314" s="1194"/>
      <c r="AW1314" s="1194"/>
      <c r="AX1314" s="1194"/>
      <c r="AY1314" s="1194"/>
      <c r="AZ1314" s="1194"/>
      <c r="BA1314" s="1194"/>
      <c r="BB1314" s="1194"/>
      <c r="BC1314" s="1195"/>
      <c r="BD1314" s="87"/>
    </row>
    <row r="1315" spans="1:64" customHeight="1" ht="13.5">
      <c r="A1315" s="238"/>
      <c r="B1315" s="238"/>
      <c r="C1315" s="243"/>
      <c r="D1315" s="243"/>
      <c r="E1315" s="243"/>
      <c r="F1315" s="243"/>
      <c r="G1315" s="243"/>
      <c r="H1315" s="1153"/>
      <c r="I1315" s="1154"/>
      <c r="J1315" s="1154"/>
      <c r="K1315" s="1154"/>
      <c r="L1315" s="1154"/>
      <c r="M1315" s="1154"/>
      <c r="N1315" s="1154"/>
      <c r="O1315" s="1154"/>
      <c r="P1315" s="1154"/>
      <c r="Q1315" s="1154"/>
      <c r="R1315" s="1154"/>
      <c r="S1315" s="1154"/>
      <c r="T1315" s="1154"/>
      <c r="U1315" s="1154"/>
      <c r="V1315" s="1154"/>
      <c r="W1315" s="1154"/>
      <c r="X1315" s="1154"/>
      <c r="Y1315" s="1154"/>
      <c r="Z1315" s="1154"/>
      <c r="AA1315" s="1154"/>
      <c r="AB1315" s="1154"/>
      <c r="AC1315" s="1154"/>
      <c r="AD1315" s="1154"/>
      <c r="AE1315" s="1154"/>
      <c r="AF1315" s="1154"/>
      <c r="AG1315" s="1155"/>
      <c r="AH1315" s="1196"/>
      <c r="AI1315" s="1197"/>
      <c r="AJ1315" s="1197"/>
      <c r="AK1315" s="1197"/>
      <c r="AL1315" s="1197"/>
      <c r="AM1315" s="1197"/>
      <c r="AN1315" s="1197"/>
      <c r="AO1315" s="1197"/>
      <c r="AP1315" s="1197"/>
      <c r="AQ1315" s="1197"/>
      <c r="AR1315" s="1197"/>
      <c r="AS1315" s="1197"/>
      <c r="AT1315" s="1197"/>
      <c r="AU1315" s="1197"/>
      <c r="AV1315" s="1197"/>
      <c r="AW1315" s="1197"/>
      <c r="AX1315" s="1197"/>
      <c r="AY1315" s="1197"/>
      <c r="AZ1315" s="1197"/>
      <c r="BA1315" s="1197"/>
      <c r="BB1315" s="1197"/>
      <c r="BC1315" s="1198"/>
      <c r="BD1315" s="87"/>
    </row>
    <row r="1316" spans="1:64" customHeight="1" ht="13.5">
      <c r="A1316" s="238">
        <f>IF(B1316&lt;$C$584,B1316,IF(B1316=$C$584,B1316,0))</f>
        <v>0</v>
      </c>
      <c r="B1316" s="238">
        <v>89</v>
      </c>
      <c r="C1316" s="243"/>
      <c r="D1316" s="243"/>
      <c r="E1316" s="243"/>
      <c r="F1316" s="243"/>
      <c r="G1316" s="243"/>
      <c r="H1316" s="1158">
        <f>A1316</f>
        <v>0</v>
      </c>
      <c r="I1316" s="1160"/>
      <c r="J1316" s="1120" t="s">
        <v>2</v>
      </c>
      <c r="K1316" s="1121"/>
      <c r="L1316" s="1121"/>
      <c r="M1316" s="1122"/>
      <c r="N1316" s="1144" t="str">
        <f>LOOKUP(H1316,$C$1:$C$583,$J$1:$J$612)</f>
        <v>0</v>
      </c>
      <c r="O1316" s="1145"/>
      <c r="P1316" s="1145"/>
      <c r="Q1316" s="1145"/>
      <c r="R1316" s="1145"/>
      <c r="S1316" s="1145"/>
      <c r="T1316" s="1145"/>
      <c r="U1316" s="1145"/>
      <c r="V1316" s="1145"/>
      <c r="W1316" s="1145"/>
      <c r="X1316" s="1145"/>
      <c r="Y1316" s="1145"/>
      <c r="Z1316" s="1145"/>
      <c r="AA1316" s="1145"/>
      <c r="AB1316" s="1145"/>
      <c r="AC1316" s="1145"/>
      <c r="AD1316" s="1145"/>
      <c r="AE1316" s="1145"/>
      <c r="AF1316" s="1145"/>
      <c r="AG1316" s="1146"/>
      <c r="AH1316" s="1199" t="s">
        <v>86</v>
      </c>
      <c r="AI1316" s="1200"/>
      <c r="AJ1316" s="1200"/>
      <c r="AK1316" s="1200"/>
      <c r="AL1316" s="1200"/>
      <c r="AM1316" s="1200"/>
      <c r="AN1316" s="1201"/>
      <c r="AO1316" s="1222" t="s">
        <v>21</v>
      </c>
      <c r="AP1316" s="1223"/>
      <c r="AQ1316" s="1223"/>
      <c r="AR1316" s="1223"/>
      <c r="AS1316" s="1223"/>
      <c r="AT1316" s="1223"/>
      <c r="AU1316" s="1223"/>
      <c r="AV1316" s="1223"/>
      <c r="AW1316" s="1223"/>
      <c r="AX1316" s="1224"/>
      <c r="AY1316" s="1205" t="s">
        <v>88</v>
      </c>
      <c r="AZ1316" s="1206"/>
      <c r="BA1316" s="1206"/>
      <c r="BB1316" s="1206"/>
      <c r="BC1316" s="1207"/>
      <c r="BD1316" s="87"/>
    </row>
    <row r="1317" spans="1:64" customHeight="1" ht="13.5">
      <c r="A1317" s="238"/>
      <c r="B1317" s="238"/>
      <c r="C1317" s="243"/>
      <c r="D1317" s="243"/>
      <c r="E1317" s="243"/>
      <c r="F1317" s="243"/>
      <c r="G1317" s="243"/>
      <c r="H1317" s="1158" t="s">
        <v>3</v>
      </c>
      <c r="I1317" s="1159"/>
      <c r="J1317" s="1159"/>
      <c r="K1317" s="1160"/>
      <c r="L1317" s="1120" t="str">
        <f>LOOKUP(H1316,$C$2:$C$583,$I$2:$I$583)</f>
        <v>0</v>
      </c>
      <c r="M1317" s="1121"/>
      <c r="N1317" s="1121"/>
      <c r="O1317" s="1121"/>
      <c r="P1317" s="1121"/>
      <c r="Q1317" s="1121"/>
      <c r="R1317" s="1121"/>
      <c r="S1317" s="1121"/>
      <c r="T1317" s="1121"/>
      <c r="U1317" s="1122"/>
      <c r="V1317" s="1158" t="s">
        <v>89</v>
      </c>
      <c r="W1317" s="1159"/>
      <c r="X1317" s="1159"/>
      <c r="Y1317" s="1160"/>
      <c r="Z1317" s="1120" t="str">
        <f>LOOKUP(H1316,$C$2:$C$583,$F$2:$F$583)</f>
        <v>0</v>
      </c>
      <c r="AA1317" s="1122"/>
      <c r="AB1317" s="1158" t="s">
        <v>90</v>
      </c>
      <c r="AC1317" s="1159"/>
      <c r="AD1317" s="1159"/>
      <c r="AE1317" s="1160"/>
      <c r="AF1317" s="1120" t="str">
        <f>LOOKUP(H1316,$C$2:$C$583,$G$2:$G$583)</f>
        <v>0</v>
      </c>
      <c r="AG1317" s="1122"/>
      <c r="AH1317" s="1202"/>
      <c r="AI1317" s="1203"/>
      <c r="AJ1317" s="1203"/>
      <c r="AK1317" s="1203"/>
      <c r="AL1317" s="1203"/>
      <c r="AM1317" s="1203"/>
      <c r="AN1317" s="1204"/>
      <c r="AO1317" s="1225"/>
      <c r="AP1317" s="1226"/>
      <c r="AQ1317" s="1226"/>
      <c r="AR1317" s="1226"/>
      <c r="AS1317" s="1226"/>
      <c r="AT1317" s="1226"/>
      <c r="AU1317" s="1226"/>
      <c r="AV1317" s="1226"/>
      <c r="AW1317" s="1226"/>
      <c r="AX1317" s="1227"/>
      <c r="AY1317" s="1208"/>
      <c r="AZ1317" s="1209"/>
      <c r="BA1317" s="1209"/>
      <c r="BB1317" s="1209"/>
      <c r="BC1317" s="1210"/>
      <c r="BD1317" s="87"/>
    </row>
    <row r="1318" spans="1:64" customHeight="1" ht="12.75">
      <c r="A1318" s="238"/>
      <c r="B1318" s="238"/>
      <c r="C1318" s="243"/>
      <c r="D1318" s="243"/>
      <c r="E1318" s="243"/>
      <c r="F1318" s="243"/>
      <c r="G1318" s="243"/>
      <c r="H1318" s="1147" t="str">
        <f>LOOKUP(H1316,$C$2:$C$583,$K$2:$K$583)</f>
        <v>0</v>
      </c>
      <c r="I1318" s="1148"/>
      <c r="J1318" s="1148"/>
      <c r="K1318" s="1148"/>
      <c r="L1318" s="1148"/>
      <c r="M1318" s="1148"/>
      <c r="N1318" s="1148"/>
      <c r="O1318" s="1148"/>
      <c r="P1318" s="1148"/>
      <c r="Q1318" s="1148"/>
      <c r="R1318" s="1148"/>
      <c r="S1318" s="1148"/>
      <c r="T1318" s="1148"/>
      <c r="U1318" s="1148"/>
      <c r="V1318" s="1148"/>
      <c r="W1318" s="1148"/>
      <c r="X1318" s="1148"/>
      <c r="Y1318" s="1148"/>
      <c r="Z1318" s="1148"/>
      <c r="AA1318" s="1148"/>
      <c r="AB1318" s="1148"/>
      <c r="AC1318" s="1148"/>
      <c r="AD1318" s="1148"/>
      <c r="AE1318" s="1148"/>
      <c r="AF1318" s="1148"/>
      <c r="AG1318" s="1149"/>
      <c r="AH1318" s="1190"/>
      <c r="AI1318" s="1191"/>
      <c r="AJ1318" s="1191"/>
      <c r="AK1318" s="1191"/>
      <c r="AL1318" s="1191"/>
      <c r="AM1318" s="1191"/>
      <c r="AN1318" s="1191"/>
      <c r="AO1318" s="1191"/>
      <c r="AP1318" s="1191"/>
      <c r="AQ1318" s="1191"/>
      <c r="AR1318" s="1191"/>
      <c r="AS1318" s="1191"/>
      <c r="AT1318" s="1191"/>
      <c r="AU1318" s="1191"/>
      <c r="AV1318" s="1191"/>
      <c r="AW1318" s="1191"/>
      <c r="AX1318" s="1191"/>
      <c r="AY1318" s="1191"/>
      <c r="AZ1318" s="1191"/>
      <c r="BA1318" s="1191"/>
      <c r="BB1318" s="1191"/>
      <c r="BC1318" s="1192"/>
      <c r="BD1318" s="87"/>
    </row>
    <row r="1319" spans="1:64" customHeight="1" ht="12.75">
      <c r="A1319" s="238"/>
      <c r="B1319" s="238"/>
      <c r="C1319" s="243"/>
      <c r="D1319" s="243"/>
      <c r="E1319" s="243"/>
      <c r="F1319" s="243"/>
      <c r="G1319" s="243"/>
      <c r="H1319" s="1150"/>
      <c r="I1319" s="1151"/>
      <c r="J1319" s="1151"/>
      <c r="K1319" s="1151"/>
      <c r="L1319" s="1151"/>
      <c r="M1319" s="1151"/>
      <c r="N1319" s="1151"/>
      <c r="O1319" s="1151"/>
      <c r="P1319" s="1151"/>
      <c r="Q1319" s="1151"/>
      <c r="R1319" s="1151"/>
      <c r="S1319" s="1151"/>
      <c r="T1319" s="1151"/>
      <c r="U1319" s="1151"/>
      <c r="V1319" s="1151"/>
      <c r="W1319" s="1151"/>
      <c r="X1319" s="1151"/>
      <c r="Y1319" s="1151"/>
      <c r="Z1319" s="1151"/>
      <c r="AA1319" s="1151"/>
      <c r="AB1319" s="1151"/>
      <c r="AC1319" s="1151"/>
      <c r="AD1319" s="1151"/>
      <c r="AE1319" s="1151"/>
      <c r="AF1319" s="1151"/>
      <c r="AG1319" s="1152"/>
      <c r="AH1319" s="1193"/>
      <c r="AI1319" s="1194"/>
      <c r="AJ1319" s="1194"/>
      <c r="AK1319" s="1194"/>
      <c r="AL1319" s="1194"/>
      <c r="AM1319" s="1194"/>
      <c r="AN1319" s="1194"/>
      <c r="AO1319" s="1194"/>
      <c r="AP1319" s="1194"/>
      <c r="AQ1319" s="1194"/>
      <c r="AR1319" s="1194"/>
      <c r="AS1319" s="1194"/>
      <c r="AT1319" s="1194"/>
      <c r="AU1319" s="1194"/>
      <c r="AV1319" s="1194"/>
      <c r="AW1319" s="1194"/>
      <c r="AX1319" s="1194"/>
      <c r="AY1319" s="1194"/>
      <c r="AZ1319" s="1194"/>
      <c r="BA1319" s="1194"/>
      <c r="BB1319" s="1194"/>
      <c r="BC1319" s="1195"/>
      <c r="BD1319" s="87"/>
    </row>
    <row r="1320" spans="1:64" customHeight="1" ht="12.75">
      <c r="A1320" s="238"/>
      <c r="B1320" s="238"/>
      <c r="C1320" s="243"/>
      <c r="D1320" s="243"/>
      <c r="E1320" s="243"/>
      <c r="F1320" s="243"/>
      <c r="G1320" s="243"/>
      <c r="H1320" s="1150"/>
      <c r="I1320" s="1151"/>
      <c r="J1320" s="1151"/>
      <c r="K1320" s="1151"/>
      <c r="L1320" s="1151"/>
      <c r="M1320" s="1151"/>
      <c r="N1320" s="1151"/>
      <c r="O1320" s="1151"/>
      <c r="P1320" s="1151"/>
      <c r="Q1320" s="1151"/>
      <c r="R1320" s="1151"/>
      <c r="S1320" s="1151"/>
      <c r="T1320" s="1151"/>
      <c r="U1320" s="1151"/>
      <c r="V1320" s="1151"/>
      <c r="W1320" s="1151"/>
      <c r="X1320" s="1151"/>
      <c r="Y1320" s="1151"/>
      <c r="Z1320" s="1151"/>
      <c r="AA1320" s="1151"/>
      <c r="AB1320" s="1151"/>
      <c r="AC1320" s="1151"/>
      <c r="AD1320" s="1151"/>
      <c r="AE1320" s="1151"/>
      <c r="AF1320" s="1151"/>
      <c r="AG1320" s="1152"/>
      <c r="AH1320" s="1193"/>
      <c r="AI1320" s="1194"/>
      <c r="AJ1320" s="1194"/>
      <c r="AK1320" s="1194"/>
      <c r="AL1320" s="1194"/>
      <c r="AM1320" s="1194"/>
      <c r="AN1320" s="1194"/>
      <c r="AO1320" s="1194"/>
      <c r="AP1320" s="1194"/>
      <c r="AQ1320" s="1194"/>
      <c r="AR1320" s="1194"/>
      <c r="AS1320" s="1194"/>
      <c r="AT1320" s="1194"/>
      <c r="AU1320" s="1194"/>
      <c r="AV1320" s="1194"/>
      <c r="AW1320" s="1194"/>
      <c r="AX1320" s="1194"/>
      <c r="AY1320" s="1194"/>
      <c r="AZ1320" s="1194"/>
      <c r="BA1320" s="1194"/>
      <c r="BB1320" s="1194"/>
      <c r="BC1320" s="1195"/>
      <c r="BD1320" s="87"/>
    </row>
    <row r="1321" spans="1:64" customHeight="1" ht="12.75">
      <c r="A1321" s="238"/>
      <c r="B1321" s="238"/>
      <c r="C1321" s="243"/>
      <c r="D1321" s="243"/>
      <c r="E1321" s="243"/>
      <c r="F1321" s="243"/>
      <c r="G1321" s="243"/>
      <c r="H1321" s="1150"/>
      <c r="I1321" s="1151"/>
      <c r="J1321" s="1151"/>
      <c r="K1321" s="1151"/>
      <c r="L1321" s="1151"/>
      <c r="M1321" s="1151"/>
      <c r="N1321" s="1151"/>
      <c r="O1321" s="1151"/>
      <c r="P1321" s="1151"/>
      <c r="Q1321" s="1151"/>
      <c r="R1321" s="1151"/>
      <c r="S1321" s="1151"/>
      <c r="T1321" s="1151"/>
      <c r="U1321" s="1151"/>
      <c r="V1321" s="1151"/>
      <c r="W1321" s="1151"/>
      <c r="X1321" s="1151"/>
      <c r="Y1321" s="1151"/>
      <c r="Z1321" s="1151"/>
      <c r="AA1321" s="1151"/>
      <c r="AB1321" s="1151"/>
      <c r="AC1321" s="1151"/>
      <c r="AD1321" s="1151"/>
      <c r="AE1321" s="1151"/>
      <c r="AF1321" s="1151"/>
      <c r="AG1321" s="1152"/>
      <c r="AH1321" s="1193"/>
      <c r="AI1321" s="1194"/>
      <c r="AJ1321" s="1194"/>
      <c r="AK1321" s="1194"/>
      <c r="AL1321" s="1194"/>
      <c r="AM1321" s="1194"/>
      <c r="AN1321" s="1194"/>
      <c r="AO1321" s="1194"/>
      <c r="AP1321" s="1194"/>
      <c r="AQ1321" s="1194"/>
      <c r="AR1321" s="1194"/>
      <c r="AS1321" s="1194"/>
      <c r="AT1321" s="1194"/>
      <c r="AU1321" s="1194"/>
      <c r="AV1321" s="1194"/>
      <c r="AW1321" s="1194"/>
      <c r="AX1321" s="1194"/>
      <c r="AY1321" s="1194"/>
      <c r="AZ1321" s="1194"/>
      <c r="BA1321" s="1194"/>
      <c r="BB1321" s="1194"/>
      <c r="BC1321" s="1195"/>
      <c r="BD1321" s="87"/>
    </row>
    <row r="1322" spans="1:64" customHeight="1" ht="12.75">
      <c r="A1322" s="238"/>
      <c r="B1322" s="238"/>
      <c r="C1322" s="243"/>
      <c r="D1322" s="243"/>
      <c r="E1322" s="243"/>
      <c r="F1322" s="243"/>
      <c r="G1322" s="243"/>
      <c r="H1322" s="1150"/>
      <c r="I1322" s="1151"/>
      <c r="J1322" s="1151"/>
      <c r="K1322" s="1151"/>
      <c r="L1322" s="1151"/>
      <c r="M1322" s="1151"/>
      <c r="N1322" s="1151"/>
      <c r="O1322" s="1151"/>
      <c r="P1322" s="1151"/>
      <c r="Q1322" s="1151"/>
      <c r="R1322" s="1151"/>
      <c r="S1322" s="1151"/>
      <c r="T1322" s="1151"/>
      <c r="U1322" s="1151"/>
      <c r="V1322" s="1151"/>
      <c r="W1322" s="1151"/>
      <c r="X1322" s="1151"/>
      <c r="Y1322" s="1151"/>
      <c r="Z1322" s="1151"/>
      <c r="AA1322" s="1151"/>
      <c r="AB1322" s="1151"/>
      <c r="AC1322" s="1151"/>
      <c r="AD1322" s="1151"/>
      <c r="AE1322" s="1151"/>
      <c r="AF1322" s="1151"/>
      <c r="AG1322" s="1152"/>
      <c r="AH1322" s="1193"/>
      <c r="AI1322" s="1194"/>
      <c r="AJ1322" s="1194"/>
      <c r="AK1322" s="1194"/>
      <c r="AL1322" s="1194"/>
      <c r="AM1322" s="1194"/>
      <c r="AN1322" s="1194"/>
      <c r="AO1322" s="1194"/>
      <c r="AP1322" s="1194"/>
      <c r="AQ1322" s="1194"/>
      <c r="AR1322" s="1194"/>
      <c r="AS1322" s="1194"/>
      <c r="AT1322" s="1194"/>
      <c r="AU1322" s="1194"/>
      <c r="AV1322" s="1194"/>
      <c r="AW1322" s="1194"/>
      <c r="AX1322" s="1194"/>
      <c r="AY1322" s="1194"/>
      <c r="AZ1322" s="1194"/>
      <c r="BA1322" s="1194"/>
      <c r="BB1322" s="1194"/>
      <c r="BC1322" s="1195"/>
      <c r="BD1322" s="87"/>
    </row>
    <row r="1323" spans="1:64" customHeight="1" ht="13.5">
      <c r="A1323" s="238"/>
      <c r="B1323" s="238"/>
      <c r="C1323" s="243"/>
      <c r="D1323" s="243"/>
      <c r="E1323" s="243"/>
      <c r="F1323" s="243"/>
      <c r="G1323" s="243"/>
      <c r="H1323" s="1153"/>
      <c r="I1323" s="1154"/>
      <c r="J1323" s="1154"/>
      <c r="K1323" s="1154"/>
      <c r="L1323" s="1154"/>
      <c r="M1323" s="1154"/>
      <c r="N1323" s="1154"/>
      <c r="O1323" s="1154"/>
      <c r="P1323" s="1154"/>
      <c r="Q1323" s="1154"/>
      <c r="R1323" s="1154"/>
      <c r="S1323" s="1154"/>
      <c r="T1323" s="1154"/>
      <c r="U1323" s="1154"/>
      <c r="V1323" s="1154"/>
      <c r="W1323" s="1154"/>
      <c r="X1323" s="1154"/>
      <c r="Y1323" s="1154"/>
      <c r="Z1323" s="1154"/>
      <c r="AA1323" s="1154"/>
      <c r="AB1323" s="1154"/>
      <c r="AC1323" s="1154"/>
      <c r="AD1323" s="1154"/>
      <c r="AE1323" s="1154"/>
      <c r="AF1323" s="1154"/>
      <c r="AG1323" s="1155"/>
      <c r="AH1323" s="1196"/>
      <c r="AI1323" s="1197"/>
      <c r="AJ1323" s="1197"/>
      <c r="AK1323" s="1197"/>
      <c r="AL1323" s="1197"/>
      <c r="AM1323" s="1197"/>
      <c r="AN1323" s="1197"/>
      <c r="AO1323" s="1197"/>
      <c r="AP1323" s="1197"/>
      <c r="AQ1323" s="1197"/>
      <c r="AR1323" s="1197"/>
      <c r="AS1323" s="1197"/>
      <c r="AT1323" s="1197"/>
      <c r="AU1323" s="1197"/>
      <c r="AV1323" s="1197"/>
      <c r="AW1323" s="1197"/>
      <c r="AX1323" s="1197"/>
      <c r="AY1323" s="1197"/>
      <c r="AZ1323" s="1197"/>
      <c r="BA1323" s="1197"/>
      <c r="BB1323" s="1197"/>
      <c r="BC1323" s="1198"/>
      <c r="BD1323" s="87"/>
    </row>
    <row r="1324" spans="1:64" customHeight="1" ht="13.5">
      <c r="A1324" s="238">
        <f>IF(B1324&lt;$C$584,B1324,IF(B1324=$C$584,B1324,0))</f>
        <v>0</v>
      </c>
      <c r="B1324" s="238">
        <v>90</v>
      </c>
      <c r="C1324" s="243"/>
      <c r="D1324" s="243"/>
      <c r="E1324" s="243"/>
      <c r="F1324" s="243"/>
      <c r="G1324" s="243"/>
      <c r="H1324" s="1158">
        <f>A1324</f>
        <v>0</v>
      </c>
      <c r="I1324" s="1160"/>
      <c r="J1324" s="1120" t="s">
        <v>2</v>
      </c>
      <c r="K1324" s="1121"/>
      <c r="L1324" s="1121"/>
      <c r="M1324" s="1122"/>
      <c r="N1324" s="1144" t="str">
        <f>LOOKUP(H1324,$C$1:$C$583,$J$1:$J$612)</f>
        <v>0</v>
      </c>
      <c r="O1324" s="1145"/>
      <c r="P1324" s="1145"/>
      <c r="Q1324" s="1145"/>
      <c r="R1324" s="1145"/>
      <c r="S1324" s="1145"/>
      <c r="T1324" s="1145"/>
      <c r="U1324" s="1145"/>
      <c r="V1324" s="1145"/>
      <c r="W1324" s="1145"/>
      <c r="X1324" s="1145"/>
      <c r="Y1324" s="1145"/>
      <c r="Z1324" s="1145"/>
      <c r="AA1324" s="1145"/>
      <c r="AB1324" s="1145"/>
      <c r="AC1324" s="1145"/>
      <c r="AD1324" s="1145"/>
      <c r="AE1324" s="1145"/>
      <c r="AF1324" s="1145"/>
      <c r="AG1324" s="1146"/>
      <c r="AH1324" s="1199" t="s">
        <v>86</v>
      </c>
      <c r="AI1324" s="1200"/>
      <c r="AJ1324" s="1200"/>
      <c r="AK1324" s="1200"/>
      <c r="AL1324" s="1200"/>
      <c r="AM1324" s="1200"/>
      <c r="AN1324" s="1201"/>
      <c r="AO1324" s="1222" t="s">
        <v>21</v>
      </c>
      <c r="AP1324" s="1223"/>
      <c r="AQ1324" s="1223"/>
      <c r="AR1324" s="1223"/>
      <c r="AS1324" s="1223"/>
      <c r="AT1324" s="1223"/>
      <c r="AU1324" s="1223"/>
      <c r="AV1324" s="1223"/>
      <c r="AW1324" s="1223"/>
      <c r="AX1324" s="1224"/>
      <c r="AY1324" s="1205" t="s">
        <v>88</v>
      </c>
      <c r="AZ1324" s="1206"/>
      <c r="BA1324" s="1206"/>
      <c r="BB1324" s="1206"/>
      <c r="BC1324" s="1207"/>
      <c r="BD1324" s="87"/>
    </row>
    <row r="1325" spans="1:64" customHeight="1" ht="13.5">
      <c r="A1325" s="238"/>
      <c r="B1325" s="238"/>
      <c r="C1325" s="243"/>
      <c r="D1325" s="243"/>
      <c r="E1325" s="243"/>
      <c r="F1325" s="243"/>
      <c r="G1325" s="243"/>
      <c r="H1325" s="1158" t="s">
        <v>3</v>
      </c>
      <c r="I1325" s="1159"/>
      <c r="J1325" s="1159"/>
      <c r="K1325" s="1160"/>
      <c r="L1325" s="1120" t="str">
        <f>LOOKUP(H1324,$C$2:$C$583,$I$2:$I$583)</f>
        <v>0</v>
      </c>
      <c r="M1325" s="1121"/>
      <c r="N1325" s="1121"/>
      <c r="O1325" s="1121"/>
      <c r="P1325" s="1121"/>
      <c r="Q1325" s="1121"/>
      <c r="R1325" s="1121"/>
      <c r="S1325" s="1121"/>
      <c r="T1325" s="1121"/>
      <c r="U1325" s="1122"/>
      <c r="V1325" s="1158" t="s">
        <v>89</v>
      </c>
      <c r="W1325" s="1159"/>
      <c r="X1325" s="1159"/>
      <c r="Y1325" s="1160"/>
      <c r="Z1325" s="1120" t="str">
        <f>LOOKUP(H1324,$C$2:$C$583,$F$2:$F$583)</f>
        <v>0</v>
      </c>
      <c r="AA1325" s="1122"/>
      <c r="AB1325" s="1158" t="s">
        <v>90</v>
      </c>
      <c r="AC1325" s="1159"/>
      <c r="AD1325" s="1159"/>
      <c r="AE1325" s="1160"/>
      <c r="AF1325" s="1120" t="str">
        <f>LOOKUP(H1324,$C$2:$C$583,$G$2:$G$583)</f>
        <v>0</v>
      </c>
      <c r="AG1325" s="1122"/>
      <c r="AH1325" s="1202"/>
      <c r="AI1325" s="1203"/>
      <c r="AJ1325" s="1203"/>
      <c r="AK1325" s="1203"/>
      <c r="AL1325" s="1203"/>
      <c r="AM1325" s="1203"/>
      <c r="AN1325" s="1204"/>
      <c r="AO1325" s="1225"/>
      <c r="AP1325" s="1226"/>
      <c r="AQ1325" s="1226"/>
      <c r="AR1325" s="1226"/>
      <c r="AS1325" s="1226"/>
      <c r="AT1325" s="1226"/>
      <c r="AU1325" s="1226"/>
      <c r="AV1325" s="1226"/>
      <c r="AW1325" s="1226"/>
      <c r="AX1325" s="1227"/>
      <c r="AY1325" s="1208"/>
      <c r="AZ1325" s="1209"/>
      <c r="BA1325" s="1209"/>
      <c r="BB1325" s="1209"/>
      <c r="BC1325" s="1210"/>
      <c r="BD1325" s="87"/>
    </row>
    <row r="1326" spans="1:64" customHeight="1" ht="12.75">
      <c r="A1326" s="238"/>
      <c r="B1326" s="238"/>
      <c r="C1326" s="243"/>
      <c r="D1326" s="243"/>
      <c r="E1326" s="243"/>
      <c r="F1326" s="243"/>
      <c r="G1326" s="243"/>
      <c r="H1326" s="1147" t="str">
        <f>LOOKUP(H1324,$C$2:$C$583,$K$2:$K$583)</f>
        <v>0</v>
      </c>
      <c r="I1326" s="1148"/>
      <c r="J1326" s="1148"/>
      <c r="K1326" s="1148"/>
      <c r="L1326" s="1148"/>
      <c r="M1326" s="1148"/>
      <c r="N1326" s="1148"/>
      <c r="O1326" s="1148"/>
      <c r="P1326" s="1148"/>
      <c r="Q1326" s="1148"/>
      <c r="R1326" s="1148"/>
      <c r="S1326" s="1148"/>
      <c r="T1326" s="1148"/>
      <c r="U1326" s="1148"/>
      <c r="V1326" s="1148"/>
      <c r="W1326" s="1148"/>
      <c r="X1326" s="1148"/>
      <c r="Y1326" s="1148"/>
      <c r="Z1326" s="1148"/>
      <c r="AA1326" s="1148"/>
      <c r="AB1326" s="1148"/>
      <c r="AC1326" s="1148"/>
      <c r="AD1326" s="1148"/>
      <c r="AE1326" s="1148"/>
      <c r="AF1326" s="1148"/>
      <c r="AG1326" s="1149"/>
      <c r="AH1326" s="1190"/>
      <c r="AI1326" s="1191"/>
      <c r="AJ1326" s="1191"/>
      <c r="AK1326" s="1191"/>
      <c r="AL1326" s="1191"/>
      <c r="AM1326" s="1191"/>
      <c r="AN1326" s="1191"/>
      <c r="AO1326" s="1191"/>
      <c r="AP1326" s="1191"/>
      <c r="AQ1326" s="1191"/>
      <c r="AR1326" s="1191"/>
      <c r="AS1326" s="1191"/>
      <c r="AT1326" s="1191"/>
      <c r="AU1326" s="1191"/>
      <c r="AV1326" s="1191"/>
      <c r="AW1326" s="1191"/>
      <c r="AX1326" s="1191"/>
      <c r="AY1326" s="1191"/>
      <c r="AZ1326" s="1191"/>
      <c r="BA1326" s="1191"/>
      <c r="BB1326" s="1191"/>
      <c r="BC1326" s="1192"/>
      <c r="BD1326" s="87"/>
    </row>
    <row r="1327" spans="1:64" customHeight="1" ht="12.75">
      <c r="A1327" s="238"/>
      <c r="B1327" s="238"/>
      <c r="C1327" s="243"/>
      <c r="D1327" s="243"/>
      <c r="E1327" s="243"/>
      <c r="F1327" s="243"/>
      <c r="G1327" s="243"/>
      <c r="H1327" s="1150"/>
      <c r="I1327" s="1151"/>
      <c r="J1327" s="1151"/>
      <c r="K1327" s="1151"/>
      <c r="L1327" s="1151"/>
      <c r="M1327" s="1151"/>
      <c r="N1327" s="1151"/>
      <c r="O1327" s="1151"/>
      <c r="P1327" s="1151"/>
      <c r="Q1327" s="1151"/>
      <c r="R1327" s="1151"/>
      <c r="S1327" s="1151"/>
      <c r="T1327" s="1151"/>
      <c r="U1327" s="1151"/>
      <c r="V1327" s="1151"/>
      <c r="W1327" s="1151"/>
      <c r="X1327" s="1151"/>
      <c r="Y1327" s="1151"/>
      <c r="Z1327" s="1151"/>
      <c r="AA1327" s="1151"/>
      <c r="AB1327" s="1151"/>
      <c r="AC1327" s="1151"/>
      <c r="AD1327" s="1151"/>
      <c r="AE1327" s="1151"/>
      <c r="AF1327" s="1151"/>
      <c r="AG1327" s="1152"/>
      <c r="AH1327" s="1193"/>
      <c r="AI1327" s="1194"/>
      <c r="AJ1327" s="1194"/>
      <c r="AK1327" s="1194"/>
      <c r="AL1327" s="1194"/>
      <c r="AM1327" s="1194"/>
      <c r="AN1327" s="1194"/>
      <c r="AO1327" s="1194"/>
      <c r="AP1327" s="1194"/>
      <c r="AQ1327" s="1194"/>
      <c r="AR1327" s="1194"/>
      <c r="AS1327" s="1194"/>
      <c r="AT1327" s="1194"/>
      <c r="AU1327" s="1194"/>
      <c r="AV1327" s="1194"/>
      <c r="AW1327" s="1194"/>
      <c r="AX1327" s="1194"/>
      <c r="AY1327" s="1194"/>
      <c r="AZ1327" s="1194"/>
      <c r="BA1327" s="1194"/>
      <c r="BB1327" s="1194"/>
      <c r="BC1327" s="1195"/>
      <c r="BD1327" s="87"/>
    </row>
    <row r="1328" spans="1:64" customHeight="1" ht="12.75">
      <c r="A1328" s="238"/>
      <c r="B1328" s="238"/>
      <c r="C1328" s="243"/>
      <c r="D1328" s="243"/>
      <c r="E1328" s="243"/>
      <c r="F1328" s="243"/>
      <c r="G1328" s="243"/>
      <c r="H1328" s="1150"/>
      <c r="I1328" s="1151"/>
      <c r="J1328" s="1151"/>
      <c r="K1328" s="1151"/>
      <c r="L1328" s="1151"/>
      <c r="M1328" s="1151"/>
      <c r="N1328" s="1151"/>
      <c r="O1328" s="1151"/>
      <c r="P1328" s="1151"/>
      <c r="Q1328" s="1151"/>
      <c r="R1328" s="1151"/>
      <c r="S1328" s="1151"/>
      <c r="T1328" s="1151"/>
      <c r="U1328" s="1151"/>
      <c r="V1328" s="1151"/>
      <c r="W1328" s="1151"/>
      <c r="X1328" s="1151"/>
      <c r="Y1328" s="1151"/>
      <c r="Z1328" s="1151"/>
      <c r="AA1328" s="1151"/>
      <c r="AB1328" s="1151"/>
      <c r="AC1328" s="1151"/>
      <c r="AD1328" s="1151"/>
      <c r="AE1328" s="1151"/>
      <c r="AF1328" s="1151"/>
      <c r="AG1328" s="1152"/>
      <c r="AH1328" s="1193"/>
      <c r="AI1328" s="1194"/>
      <c r="AJ1328" s="1194"/>
      <c r="AK1328" s="1194"/>
      <c r="AL1328" s="1194"/>
      <c r="AM1328" s="1194"/>
      <c r="AN1328" s="1194"/>
      <c r="AO1328" s="1194"/>
      <c r="AP1328" s="1194"/>
      <c r="AQ1328" s="1194"/>
      <c r="AR1328" s="1194"/>
      <c r="AS1328" s="1194"/>
      <c r="AT1328" s="1194"/>
      <c r="AU1328" s="1194"/>
      <c r="AV1328" s="1194"/>
      <c r="AW1328" s="1194"/>
      <c r="AX1328" s="1194"/>
      <c r="AY1328" s="1194"/>
      <c r="AZ1328" s="1194"/>
      <c r="BA1328" s="1194"/>
      <c r="BB1328" s="1194"/>
      <c r="BC1328" s="1195"/>
      <c r="BD1328" s="87"/>
    </row>
    <row r="1329" spans="1:64" customHeight="1" ht="12.75">
      <c r="A1329" s="238"/>
      <c r="B1329" s="238"/>
      <c r="C1329" s="243"/>
      <c r="D1329" s="243"/>
      <c r="E1329" s="243"/>
      <c r="F1329" s="243"/>
      <c r="G1329" s="243"/>
      <c r="H1329" s="1150"/>
      <c r="I1329" s="1151"/>
      <c r="J1329" s="1151"/>
      <c r="K1329" s="1151"/>
      <c r="L1329" s="1151"/>
      <c r="M1329" s="1151"/>
      <c r="N1329" s="1151"/>
      <c r="O1329" s="1151"/>
      <c r="P1329" s="1151"/>
      <c r="Q1329" s="1151"/>
      <c r="R1329" s="1151"/>
      <c r="S1329" s="1151"/>
      <c r="T1329" s="1151"/>
      <c r="U1329" s="1151"/>
      <c r="V1329" s="1151"/>
      <c r="W1329" s="1151"/>
      <c r="X1329" s="1151"/>
      <c r="Y1329" s="1151"/>
      <c r="Z1329" s="1151"/>
      <c r="AA1329" s="1151"/>
      <c r="AB1329" s="1151"/>
      <c r="AC1329" s="1151"/>
      <c r="AD1329" s="1151"/>
      <c r="AE1329" s="1151"/>
      <c r="AF1329" s="1151"/>
      <c r="AG1329" s="1152"/>
      <c r="AH1329" s="1193"/>
      <c r="AI1329" s="1194"/>
      <c r="AJ1329" s="1194"/>
      <c r="AK1329" s="1194"/>
      <c r="AL1329" s="1194"/>
      <c r="AM1329" s="1194"/>
      <c r="AN1329" s="1194"/>
      <c r="AO1329" s="1194"/>
      <c r="AP1329" s="1194"/>
      <c r="AQ1329" s="1194"/>
      <c r="AR1329" s="1194"/>
      <c r="AS1329" s="1194"/>
      <c r="AT1329" s="1194"/>
      <c r="AU1329" s="1194"/>
      <c r="AV1329" s="1194"/>
      <c r="AW1329" s="1194"/>
      <c r="AX1329" s="1194"/>
      <c r="AY1329" s="1194"/>
      <c r="AZ1329" s="1194"/>
      <c r="BA1329" s="1194"/>
      <c r="BB1329" s="1194"/>
      <c r="BC1329" s="1195"/>
      <c r="BD1329" s="87"/>
    </row>
    <row r="1330" spans="1:64" customHeight="1" ht="12.75">
      <c r="A1330" s="238"/>
      <c r="B1330" s="238"/>
      <c r="C1330" s="243"/>
      <c r="D1330" s="243"/>
      <c r="E1330" s="243"/>
      <c r="F1330" s="243"/>
      <c r="G1330" s="243"/>
      <c r="H1330" s="1150"/>
      <c r="I1330" s="1151"/>
      <c r="J1330" s="1151"/>
      <c r="K1330" s="1151"/>
      <c r="L1330" s="1151"/>
      <c r="M1330" s="1151"/>
      <c r="N1330" s="1151"/>
      <c r="O1330" s="1151"/>
      <c r="P1330" s="1151"/>
      <c r="Q1330" s="1151"/>
      <c r="R1330" s="1151"/>
      <c r="S1330" s="1151"/>
      <c r="T1330" s="1151"/>
      <c r="U1330" s="1151"/>
      <c r="V1330" s="1151"/>
      <c r="W1330" s="1151"/>
      <c r="X1330" s="1151"/>
      <c r="Y1330" s="1151"/>
      <c r="Z1330" s="1151"/>
      <c r="AA1330" s="1151"/>
      <c r="AB1330" s="1151"/>
      <c r="AC1330" s="1151"/>
      <c r="AD1330" s="1151"/>
      <c r="AE1330" s="1151"/>
      <c r="AF1330" s="1151"/>
      <c r="AG1330" s="1152"/>
      <c r="AH1330" s="1193"/>
      <c r="AI1330" s="1194"/>
      <c r="AJ1330" s="1194"/>
      <c r="AK1330" s="1194"/>
      <c r="AL1330" s="1194"/>
      <c r="AM1330" s="1194"/>
      <c r="AN1330" s="1194"/>
      <c r="AO1330" s="1194"/>
      <c r="AP1330" s="1194"/>
      <c r="AQ1330" s="1194"/>
      <c r="AR1330" s="1194"/>
      <c r="AS1330" s="1194"/>
      <c r="AT1330" s="1194"/>
      <c r="AU1330" s="1194"/>
      <c r="AV1330" s="1194"/>
      <c r="AW1330" s="1194"/>
      <c r="AX1330" s="1194"/>
      <c r="AY1330" s="1194"/>
      <c r="AZ1330" s="1194"/>
      <c r="BA1330" s="1194"/>
      <c r="BB1330" s="1194"/>
      <c r="BC1330" s="1195"/>
      <c r="BD1330" s="87"/>
    </row>
    <row r="1331" spans="1:64" customHeight="1" ht="13.5">
      <c r="A1331" s="238"/>
      <c r="B1331" s="238"/>
      <c r="C1331" s="243"/>
      <c r="D1331" s="243"/>
      <c r="E1331" s="243"/>
      <c r="F1331" s="243"/>
      <c r="G1331" s="243"/>
      <c r="H1331" s="1153"/>
      <c r="I1331" s="1154"/>
      <c r="J1331" s="1154"/>
      <c r="K1331" s="1154"/>
      <c r="L1331" s="1154"/>
      <c r="M1331" s="1154"/>
      <c r="N1331" s="1154"/>
      <c r="O1331" s="1154"/>
      <c r="P1331" s="1154"/>
      <c r="Q1331" s="1154"/>
      <c r="R1331" s="1154"/>
      <c r="S1331" s="1154"/>
      <c r="T1331" s="1154"/>
      <c r="U1331" s="1154"/>
      <c r="V1331" s="1154"/>
      <c r="W1331" s="1154"/>
      <c r="X1331" s="1154"/>
      <c r="Y1331" s="1154"/>
      <c r="Z1331" s="1154"/>
      <c r="AA1331" s="1154"/>
      <c r="AB1331" s="1154"/>
      <c r="AC1331" s="1154"/>
      <c r="AD1331" s="1154"/>
      <c r="AE1331" s="1154"/>
      <c r="AF1331" s="1154"/>
      <c r="AG1331" s="1155"/>
      <c r="AH1331" s="1196"/>
      <c r="AI1331" s="1197"/>
      <c r="AJ1331" s="1197"/>
      <c r="AK1331" s="1197"/>
      <c r="AL1331" s="1197"/>
      <c r="AM1331" s="1197"/>
      <c r="AN1331" s="1197"/>
      <c r="AO1331" s="1197"/>
      <c r="AP1331" s="1197"/>
      <c r="AQ1331" s="1197"/>
      <c r="AR1331" s="1197"/>
      <c r="AS1331" s="1197"/>
      <c r="AT1331" s="1197"/>
      <c r="AU1331" s="1197"/>
      <c r="AV1331" s="1197"/>
      <c r="AW1331" s="1197"/>
      <c r="AX1331" s="1197"/>
      <c r="AY1331" s="1197"/>
      <c r="AZ1331" s="1197"/>
      <c r="BA1331" s="1197"/>
      <c r="BB1331" s="1197"/>
      <c r="BC1331" s="1198"/>
      <c r="BD1331" s="87"/>
    </row>
    <row r="1332" spans="1:64" customHeight="1" ht="13.5">
      <c r="A1332" s="238">
        <f>IF(B1332&lt;$C$584,B1332,IF(B1332=$C$584,B1332,0))</f>
        <v>0</v>
      </c>
      <c r="B1332" s="238">
        <v>91</v>
      </c>
      <c r="C1332" s="243"/>
      <c r="D1332" s="243"/>
      <c r="E1332" s="243"/>
      <c r="F1332" s="243"/>
      <c r="G1332" s="243"/>
      <c r="H1332" s="1158">
        <f>A1332</f>
        <v>0</v>
      </c>
      <c r="I1332" s="1160"/>
      <c r="J1332" s="1120" t="s">
        <v>2</v>
      </c>
      <c r="K1332" s="1121"/>
      <c r="L1332" s="1121"/>
      <c r="M1332" s="1122"/>
      <c r="N1332" s="1144" t="str">
        <f>LOOKUP(H1332,$C$1:$C$583,$J$1:$J$612)</f>
        <v>0</v>
      </c>
      <c r="O1332" s="1145"/>
      <c r="P1332" s="1145"/>
      <c r="Q1332" s="1145"/>
      <c r="R1332" s="1145"/>
      <c r="S1332" s="1145"/>
      <c r="T1332" s="1145"/>
      <c r="U1332" s="1145"/>
      <c r="V1332" s="1145"/>
      <c r="W1332" s="1145"/>
      <c r="X1332" s="1145"/>
      <c r="Y1332" s="1145"/>
      <c r="Z1332" s="1145"/>
      <c r="AA1332" s="1145"/>
      <c r="AB1332" s="1145"/>
      <c r="AC1332" s="1145"/>
      <c r="AD1332" s="1145"/>
      <c r="AE1332" s="1145"/>
      <c r="AF1332" s="1145"/>
      <c r="AG1332" s="1146"/>
      <c r="AH1332" s="1199" t="s">
        <v>86</v>
      </c>
      <c r="AI1332" s="1200"/>
      <c r="AJ1332" s="1200"/>
      <c r="AK1332" s="1200"/>
      <c r="AL1332" s="1200"/>
      <c r="AM1332" s="1200"/>
      <c r="AN1332" s="1201"/>
      <c r="AO1332" s="1222" t="s">
        <v>21</v>
      </c>
      <c r="AP1332" s="1223"/>
      <c r="AQ1332" s="1223"/>
      <c r="AR1332" s="1223"/>
      <c r="AS1332" s="1223"/>
      <c r="AT1332" s="1223"/>
      <c r="AU1332" s="1223"/>
      <c r="AV1332" s="1223"/>
      <c r="AW1332" s="1223"/>
      <c r="AX1332" s="1224"/>
      <c r="AY1332" s="1205" t="s">
        <v>88</v>
      </c>
      <c r="AZ1332" s="1206"/>
      <c r="BA1332" s="1206"/>
      <c r="BB1332" s="1206"/>
      <c r="BC1332" s="1207"/>
      <c r="BD1332" s="87"/>
    </row>
    <row r="1333" spans="1:64" customHeight="1" ht="13.5">
      <c r="A1333" s="238"/>
      <c r="B1333" s="238"/>
      <c r="C1333" s="243"/>
      <c r="D1333" s="243"/>
      <c r="E1333" s="243"/>
      <c r="F1333" s="243"/>
      <c r="G1333" s="243"/>
      <c r="H1333" s="1158" t="s">
        <v>3</v>
      </c>
      <c r="I1333" s="1159"/>
      <c r="J1333" s="1159"/>
      <c r="K1333" s="1160"/>
      <c r="L1333" s="1120" t="str">
        <f>LOOKUP(H1332,$C$2:$C$583,$I$2:$I$583)</f>
        <v>0</v>
      </c>
      <c r="M1333" s="1121"/>
      <c r="N1333" s="1121"/>
      <c r="O1333" s="1121"/>
      <c r="P1333" s="1121"/>
      <c r="Q1333" s="1121"/>
      <c r="R1333" s="1121"/>
      <c r="S1333" s="1121"/>
      <c r="T1333" s="1121"/>
      <c r="U1333" s="1122"/>
      <c r="V1333" s="1158" t="s">
        <v>89</v>
      </c>
      <c r="W1333" s="1159"/>
      <c r="X1333" s="1159"/>
      <c r="Y1333" s="1160"/>
      <c r="Z1333" s="1120" t="str">
        <f>LOOKUP(H1332,$C$2:$C$583,$F$2:$F$583)</f>
        <v>0</v>
      </c>
      <c r="AA1333" s="1122"/>
      <c r="AB1333" s="1158" t="s">
        <v>90</v>
      </c>
      <c r="AC1333" s="1159"/>
      <c r="AD1333" s="1159"/>
      <c r="AE1333" s="1160"/>
      <c r="AF1333" s="1120" t="str">
        <f>LOOKUP(H1332,$C$2:$C$583,$G$2:$G$583)</f>
        <v>0</v>
      </c>
      <c r="AG1333" s="1122"/>
      <c r="AH1333" s="1202"/>
      <c r="AI1333" s="1203"/>
      <c r="AJ1333" s="1203"/>
      <c r="AK1333" s="1203"/>
      <c r="AL1333" s="1203"/>
      <c r="AM1333" s="1203"/>
      <c r="AN1333" s="1204"/>
      <c r="AO1333" s="1225"/>
      <c r="AP1333" s="1226"/>
      <c r="AQ1333" s="1226"/>
      <c r="AR1333" s="1226"/>
      <c r="AS1333" s="1226"/>
      <c r="AT1333" s="1226"/>
      <c r="AU1333" s="1226"/>
      <c r="AV1333" s="1226"/>
      <c r="AW1333" s="1226"/>
      <c r="AX1333" s="1227"/>
      <c r="AY1333" s="1208"/>
      <c r="AZ1333" s="1209"/>
      <c r="BA1333" s="1209"/>
      <c r="BB1333" s="1209"/>
      <c r="BC1333" s="1210"/>
      <c r="BD1333" s="87"/>
    </row>
    <row r="1334" spans="1:64" customHeight="1" ht="12.75">
      <c r="A1334" s="238"/>
      <c r="B1334" s="238"/>
      <c r="C1334" s="243"/>
      <c r="D1334" s="243"/>
      <c r="E1334" s="243"/>
      <c r="F1334" s="243"/>
      <c r="G1334" s="243"/>
      <c r="H1334" s="1147" t="str">
        <f>LOOKUP(H1332,$C$2:$C$583,$K$2:$K$583)</f>
        <v>0</v>
      </c>
      <c r="I1334" s="1148"/>
      <c r="J1334" s="1148"/>
      <c r="K1334" s="1148"/>
      <c r="L1334" s="1148"/>
      <c r="M1334" s="1148"/>
      <c r="N1334" s="1148"/>
      <c r="O1334" s="1148"/>
      <c r="P1334" s="1148"/>
      <c r="Q1334" s="1148"/>
      <c r="R1334" s="1148"/>
      <c r="S1334" s="1148"/>
      <c r="T1334" s="1148"/>
      <c r="U1334" s="1148"/>
      <c r="V1334" s="1148"/>
      <c r="W1334" s="1148"/>
      <c r="X1334" s="1148"/>
      <c r="Y1334" s="1148"/>
      <c r="Z1334" s="1148"/>
      <c r="AA1334" s="1148"/>
      <c r="AB1334" s="1148"/>
      <c r="AC1334" s="1148"/>
      <c r="AD1334" s="1148"/>
      <c r="AE1334" s="1148"/>
      <c r="AF1334" s="1148"/>
      <c r="AG1334" s="1149"/>
      <c r="AH1334" s="1190"/>
      <c r="AI1334" s="1191"/>
      <c r="AJ1334" s="1191"/>
      <c r="AK1334" s="1191"/>
      <c r="AL1334" s="1191"/>
      <c r="AM1334" s="1191"/>
      <c r="AN1334" s="1191"/>
      <c r="AO1334" s="1191"/>
      <c r="AP1334" s="1191"/>
      <c r="AQ1334" s="1191"/>
      <c r="AR1334" s="1191"/>
      <c r="AS1334" s="1191"/>
      <c r="AT1334" s="1191"/>
      <c r="AU1334" s="1191"/>
      <c r="AV1334" s="1191"/>
      <c r="AW1334" s="1191"/>
      <c r="AX1334" s="1191"/>
      <c r="AY1334" s="1191"/>
      <c r="AZ1334" s="1191"/>
      <c r="BA1334" s="1191"/>
      <c r="BB1334" s="1191"/>
      <c r="BC1334" s="1192"/>
      <c r="BD1334" s="87"/>
    </row>
    <row r="1335" spans="1:64" customHeight="1" ht="12.75">
      <c r="A1335" s="238"/>
      <c r="B1335" s="238"/>
      <c r="C1335" s="243"/>
      <c r="D1335" s="243"/>
      <c r="E1335" s="243"/>
      <c r="F1335" s="243"/>
      <c r="G1335" s="243"/>
      <c r="H1335" s="1150"/>
      <c r="I1335" s="1151"/>
      <c r="J1335" s="1151"/>
      <c r="K1335" s="1151"/>
      <c r="L1335" s="1151"/>
      <c r="M1335" s="1151"/>
      <c r="N1335" s="1151"/>
      <c r="O1335" s="1151"/>
      <c r="P1335" s="1151"/>
      <c r="Q1335" s="1151"/>
      <c r="R1335" s="1151"/>
      <c r="S1335" s="1151"/>
      <c r="T1335" s="1151"/>
      <c r="U1335" s="1151"/>
      <c r="V1335" s="1151"/>
      <c r="W1335" s="1151"/>
      <c r="X1335" s="1151"/>
      <c r="Y1335" s="1151"/>
      <c r="Z1335" s="1151"/>
      <c r="AA1335" s="1151"/>
      <c r="AB1335" s="1151"/>
      <c r="AC1335" s="1151"/>
      <c r="AD1335" s="1151"/>
      <c r="AE1335" s="1151"/>
      <c r="AF1335" s="1151"/>
      <c r="AG1335" s="1152"/>
      <c r="AH1335" s="1193"/>
      <c r="AI1335" s="1194"/>
      <c r="AJ1335" s="1194"/>
      <c r="AK1335" s="1194"/>
      <c r="AL1335" s="1194"/>
      <c r="AM1335" s="1194"/>
      <c r="AN1335" s="1194"/>
      <c r="AO1335" s="1194"/>
      <c r="AP1335" s="1194"/>
      <c r="AQ1335" s="1194"/>
      <c r="AR1335" s="1194"/>
      <c r="AS1335" s="1194"/>
      <c r="AT1335" s="1194"/>
      <c r="AU1335" s="1194"/>
      <c r="AV1335" s="1194"/>
      <c r="AW1335" s="1194"/>
      <c r="AX1335" s="1194"/>
      <c r="AY1335" s="1194"/>
      <c r="AZ1335" s="1194"/>
      <c r="BA1335" s="1194"/>
      <c r="BB1335" s="1194"/>
      <c r="BC1335" s="1195"/>
      <c r="BD1335" s="87"/>
    </row>
    <row r="1336" spans="1:64" customHeight="1" ht="12.75">
      <c r="A1336" s="238"/>
      <c r="B1336" s="238"/>
      <c r="C1336" s="243"/>
      <c r="D1336" s="243"/>
      <c r="E1336" s="243"/>
      <c r="F1336" s="243"/>
      <c r="G1336" s="243"/>
      <c r="H1336" s="1150"/>
      <c r="I1336" s="1151"/>
      <c r="J1336" s="1151"/>
      <c r="K1336" s="1151"/>
      <c r="L1336" s="1151"/>
      <c r="M1336" s="1151"/>
      <c r="N1336" s="1151"/>
      <c r="O1336" s="1151"/>
      <c r="P1336" s="1151"/>
      <c r="Q1336" s="1151"/>
      <c r="R1336" s="1151"/>
      <c r="S1336" s="1151"/>
      <c r="T1336" s="1151"/>
      <c r="U1336" s="1151"/>
      <c r="V1336" s="1151"/>
      <c r="W1336" s="1151"/>
      <c r="X1336" s="1151"/>
      <c r="Y1336" s="1151"/>
      <c r="Z1336" s="1151"/>
      <c r="AA1336" s="1151"/>
      <c r="AB1336" s="1151"/>
      <c r="AC1336" s="1151"/>
      <c r="AD1336" s="1151"/>
      <c r="AE1336" s="1151"/>
      <c r="AF1336" s="1151"/>
      <c r="AG1336" s="1152"/>
      <c r="AH1336" s="1193"/>
      <c r="AI1336" s="1194"/>
      <c r="AJ1336" s="1194"/>
      <c r="AK1336" s="1194"/>
      <c r="AL1336" s="1194"/>
      <c r="AM1336" s="1194"/>
      <c r="AN1336" s="1194"/>
      <c r="AO1336" s="1194"/>
      <c r="AP1336" s="1194"/>
      <c r="AQ1336" s="1194"/>
      <c r="AR1336" s="1194"/>
      <c r="AS1336" s="1194"/>
      <c r="AT1336" s="1194"/>
      <c r="AU1336" s="1194"/>
      <c r="AV1336" s="1194"/>
      <c r="AW1336" s="1194"/>
      <c r="AX1336" s="1194"/>
      <c r="AY1336" s="1194"/>
      <c r="AZ1336" s="1194"/>
      <c r="BA1336" s="1194"/>
      <c r="BB1336" s="1194"/>
      <c r="BC1336" s="1195"/>
      <c r="BD1336" s="87"/>
    </row>
    <row r="1337" spans="1:64" customHeight="1" ht="12.75">
      <c r="A1337" s="238"/>
      <c r="B1337" s="238"/>
      <c r="C1337" s="243"/>
      <c r="D1337" s="243"/>
      <c r="E1337" s="243"/>
      <c r="F1337" s="243"/>
      <c r="G1337" s="243"/>
      <c r="H1337" s="1150"/>
      <c r="I1337" s="1151"/>
      <c r="J1337" s="1151"/>
      <c r="K1337" s="1151"/>
      <c r="L1337" s="1151"/>
      <c r="M1337" s="1151"/>
      <c r="N1337" s="1151"/>
      <c r="O1337" s="1151"/>
      <c r="P1337" s="1151"/>
      <c r="Q1337" s="1151"/>
      <c r="R1337" s="1151"/>
      <c r="S1337" s="1151"/>
      <c r="T1337" s="1151"/>
      <c r="U1337" s="1151"/>
      <c r="V1337" s="1151"/>
      <c r="W1337" s="1151"/>
      <c r="X1337" s="1151"/>
      <c r="Y1337" s="1151"/>
      <c r="Z1337" s="1151"/>
      <c r="AA1337" s="1151"/>
      <c r="AB1337" s="1151"/>
      <c r="AC1337" s="1151"/>
      <c r="AD1337" s="1151"/>
      <c r="AE1337" s="1151"/>
      <c r="AF1337" s="1151"/>
      <c r="AG1337" s="1152"/>
      <c r="AH1337" s="1193"/>
      <c r="AI1337" s="1194"/>
      <c r="AJ1337" s="1194"/>
      <c r="AK1337" s="1194"/>
      <c r="AL1337" s="1194"/>
      <c r="AM1337" s="1194"/>
      <c r="AN1337" s="1194"/>
      <c r="AO1337" s="1194"/>
      <c r="AP1337" s="1194"/>
      <c r="AQ1337" s="1194"/>
      <c r="AR1337" s="1194"/>
      <c r="AS1337" s="1194"/>
      <c r="AT1337" s="1194"/>
      <c r="AU1337" s="1194"/>
      <c r="AV1337" s="1194"/>
      <c r="AW1337" s="1194"/>
      <c r="AX1337" s="1194"/>
      <c r="AY1337" s="1194"/>
      <c r="AZ1337" s="1194"/>
      <c r="BA1337" s="1194"/>
      <c r="BB1337" s="1194"/>
      <c r="BC1337" s="1195"/>
      <c r="BD1337" s="87"/>
    </row>
    <row r="1338" spans="1:64" customHeight="1" ht="12.75">
      <c r="A1338" s="238"/>
      <c r="B1338" s="238"/>
      <c r="C1338" s="243"/>
      <c r="D1338" s="243"/>
      <c r="E1338" s="243"/>
      <c r="F1338" s="243"/>
      <c r="G1338" s="243"/>
      <c r="H1338" s="1150"/>
      <c r="I1338" s="1151"/>
      <c r="J1338" s="1151"/>
      <c r="K1338" s="1151"/>
      <c r="L1338" s="1151"/>
      <c r="M1338" s="1151"/>
      <c r="N1338" s="1151"/>
      <c r="O1338" s="1151"/>
      <c r="P1338" s="1151"/>
      <c r="Q1338" s="1151"/>
      <c r="R1338" s="1151"/>
      <c r="S1338" s="1151"/>
      <c r="T1338" s="1151"/>
      <c r="U1338" s="1151"/>
      <c r="V1338" s="1151"/>
      <c r="W1338" s="1151"/>
      <c r="X1338" s="1151"/>
      <c r="Y1338" s="1151"/>
      <c r="Z1338" s="1151"/>
      <c r="AA1338" s="1151"/>
      <c r="AB1338" s="1151"/>
      <c r="AC1338" s="1151"/>
      <c r="AD1338" s="1151"/>
      <c r="AE1338" s="1151"/>
      <c r="AF1338" s="1151"/>
      <c r="AG1338" s="1152"/>
      <c r="AH1338" s="1193"/>
      <c r="AI1338" s="1194"/>
      <c r="AJ1338" s="1194"/>
      <c r="AK1338" s="1194"/>
      <c r="AL1338" s="1194"/>
      <c r="AM1338" s="1194"/>
      <c r="AN1338" s="1194"/>
      <c r="AO1338" s="1194"/>
      <c r="AP1338" s="1194"/>
      <c r="AQ1338" s="1194"/>
      <c r="AR1338" s="1194"/>
      <c r="AS1338" s="1194"/>
      <c r="AT1338" s="1194"/>
      <c r="AU1338" s="1194"/>
      <c r="AV1338" s="1194"/>
      <c r="AW1338" s="1194"/>
      <c r="AX1338" s="1194"/>
      <c r="AY1338" s="1194"/>
      <c r="AZ1338" s="1194"/>
      <c r="BA1338" s="1194"/>
      <c r="BB1338" s="1194"/>
      <c r="BC1338" s="1195"/>
      <c r="BD1338" s="87"/>
    </row>
    <row r="1339" spans="1:64" customHeight="1" ht="13.5">
      <c r="A1339" s="238"/>
      <c r="B1339" s="238"/>
      <c r="C1339" s="243"/>
      <c r="D1339" s="243"/>
      <c r="E1339" s="243"/>
      <c r="F1339" s="243"/>
      <c r="G1339" s="243"/>
      <c r="H1339" s="1153"/>
      <c r="I1339" s="1154"/>
      <c r="J1339" s="1154"/>
      <c r="K1339" s="1154"/>
      <c r="L1339" s="1154"/>
      <c r="M1339" s="1154"/>
      <c r="N1339" s="1154"/>
      <c r="O1339" s="1154"/>
      <c r="P1339" s="1154"/>
      <c r="Q1339" s="1154"/>
      <c r="R1339" s="1154"/>
      <c r="S1339" s="1154"/>
      <c r="T1339" s="1154"/>
      <c r="U1339" s="1154"/>
      <c r="V1339" s="1154"/>
      <c r="W1339" s="1154"/>
      <c r="X1339" s="1154"/>
      <c r="Y1339" s="1154"/>
      <c r="Z1339" s="1154"/>
      <c r="AA1339" s="1154"/>
      <c r="AB1339" s="1154"/>
      <c r="AC1339" s="1154"/>
      <c r="AD1339" s="1154"/>
      <c r="AE1339" s="1154"/>
      <c r="AF1339" s="1154"/>
      <c r="AG1339" s="1155"/>
      <c r="AH1339" s="1196"/>
      <c r="AI1339" s="1197"/>
      <c r="AJ1339" s="1197"/>
      <c r="AK1339" s="1197"/>
      <c r="AL1339" s="1197"/>
      <c r="AM1339" s="1197"/>
      <c r="AN1339" s="1197"/>
      <c r="AO1339" s="1197"/>
      <c r="AP1339" s="1197"/>
      <c r="AQ1339" s="1197"/>
      <c r="AR1339" s="1197"/>
      <c r="AS1339" s="1197"/>
      <c r="AT1339" s="1197"/>
      <c r="AU1339" s="1197"/>
      <c r="AV1339" s="1197"/>
      <c r="AW1339" s="1197"/>
      <c r="AX1339" s="1197"/>
      <c r="AY1339" s="1197"/>
      <c r="AZ1339" s="1197"/>
      <c r="BA1339" s="1197"/>
      <c r="BB1339" s="1197"/>
      <c r="BC1339" s="1198"/>
      <c r="BD1339" s="87"/>
    </row>
    <row r="1340" spans="1:64" customHeight="1" ht="13.5">
      <c r="A1340" s="238">
        <f>IF(B1340&lt;$C$584,B1340,IF(B1340=$C$584,B1340,0))</f>
        <v>0</v>
      </c>
      <c r="B1340" s="238">
        <v>92</v>
      </c>
      <c r="C1340" s="243"/>
      <c r="D1340" s="243"/>
      <c r="E1340" s="243"/>
      <c r="F1340" s="243"/>
      <c r="G1340" s="243"/>
      <c r="H1340" s="1158">
        <f>A1340</f>
        <v>0</v>
      </c>
      <c r="I1340" s="1160"/>
      <c r="J1340" s="1120" t="s">
        <v>2</v>
      </c>
      <c r="K1340" s="1121"/>
      <c r="L1340" s="1121"/>
      <c r="M1340" s="1122"/>
      <c r="N1340" s="1144" t="str">
        <f>LOOKUP(H1340,$C$1:$C$583,$J$1:$J$612)</f>
        <v>0</v>
      </c>
      <c r="O1340" s="1145"/>
      <c r="P1340" s="1145"/>
      <c r="Q1340" s="1145"/>
      <c r="R1340" s="1145"/>
      <c r="S1340" s="1145"/>
      <c r="T1340" s="1145"/>
      <c r="U1340" s="1145"/>
      <c r="V1340" s="1145"/>
      <c r="W1340" s="1145"/>
      <c r="X1340" s="1145"/>
      <c r="Y1340" s="1145"/>
      <c r="Z1340" s="1145"/>
      <c r="AA1340" s="1145"/>
      <c r="AB1340" s="1145"/>
      <c r="AC1340" s="1145"/>
      <c r="AD1340" s="1145"/>
      <c r="AE1340" s="1145"/>
      <c r="AF1340" s="1145"/>
      <c r="AG1340" s="1146"/>
      <c r="AH1340" s="1199" t="s">
        <v>86</v>
      </c>
      <c r="AI1340" s="1200"/>
      <c r="AJ1340" s="1200"/>
      <c r="AK1340" s="1200"/>
      <c r="AL1340" s="1200"/>
      <c r="AM1340" s="1200"/>
      <c r="AN1340" s="1201"/>
      <c r="AO1340" s="1222" t="s">
        <v>21</v>
      </c>
      <c r="AP1340" s="1223"/>
      <c r="AQ1340" s="1223"/>
      <c r="AR1340" s="1223"/>
      <c r="AS1340" s="1223"/>
      <c r="AT1340" s="1223"/>
      <c r="AU1340" s="1223"/>
      <c r="AV1340" s="1223"/>
      <c r="AW1340" s="1223"/>
      <c r="AX1340" s="1224"/>
      <c r="AY1340" s="1205" t="s">
        <v>88</v>
      </c>
      <c r="AZ1340" s="1206"/>
      <c r="BA1340" s="1206"/>
      <c r="BB1340" s="1206"/>
      <c r="BC1340" s="1207"/>
      <c r="BD1340" s="87"/>
    </row>
    <row r="1341" spans="1:64" customHeight="1" ht="13.5">
      <c r="A1341" s="238"/>
      <c r="B1341" s="238"/>
      <c r="C1341" s="243"/>
      <c r="D1341" s="243"/>
      <c r="E1341" s="243"/>
      <c r="F1341" s="243"/>
      <c r="G1341" s="243"/>
      <c r="H1341" s="1158" t="s">
        <v>3</v>
      </c>
      <c r="I1341" s="1159"/>
      <c r="J1341" s="1159"/>
      <c r="K1341" s="1160"/>
      <c r="L1341" s="1120" t="str">
        <f>LOOKUP(H1340,$C$2:$C$583,$I$2:$I$583)</f>
        <v>0</v>
      </c>
      <c r="M1341" s="1121"/>
      <c r="N1341" s="1121"/>
      <c r="O1341" s="1121"/>
      <c r="P1341" s="1121"/>
      <c r="Q1341" s="1121"/>
      <c r="R1341" s="1121"/>
      <c r="S1341" s="1121"/>
      <c r="T1341" s="1121"/>
      <c r="U1341" s="1122"/>
      <c r="V1341" s="1158" t="s">
        <v>89</v>
      </c>
      <c r="W1341" s="1159"/>
      <c r="X1341" s="1159"/>
      <c r="Y1341" s="1160"/>
      <c r="Z1341" s="1120" t="str">
        <f>LOOKUP(H1340,$C$2:$C$583,$F$2:$F$583)</f>
        <v>0</v>
      </c>
      <c r="AA1341" s="1122"/>
      <c r="AB1341" s="1158" t="s">
        <v>90</v>
      </c>
      <c r="AC1341" s="1159"/>
      <c r="AD1341" s="1159"/>
      <c r="AE1341" s="1160"/>
      <c r="AF1341" s="1120" t="str">
        <f>LOOKUP(H1340,$C$2:$C$583,$G$2:$G$583)</f>
        <v>0</v>
      </c>
      <c r="AG1341" s="1122"/>
      <c r="AH1341" s="1202"/>
      <c r="AI1341" s="1203"/>
      <c r="AJ1341" s="1203"/>
      <c r="AK1341" s="1203"/>
      <c r="AL1341" s="1203"/>
      <c r="AM1341" s="1203"/>
      <c r="AN1341" s="1204"/>
      <c r="AO1341" s="1225"/>
      <c r="AP1341" s="1226"/>
      <c r="AQ1341" s="1226"/>
      <c r="AR1341" s="1226"/>
      <c r="AS1341" s="1226"/>
      <c r="AT1341" s="1226"/>
      <c r="AU1341" s="1226"/>
      <c r="AV1341" s="1226"/>
      <c r="AW1341" s="1226"/>
      <c r="AX1341" s="1227"/>
      <c r="AY1341" s="1208"/>
      <c r="AZ1341" s="1209"/>
      <c r="BA1341" s="1209"/>
      <c r="BB1341" s="1209"/>
      <c r="BC1341" s="1210"/>
      <c r="BD1341" s="87"/>
    </row>
    <row r="1342" spans="1:64" customHeight="1" ht="12.75">
      <c r="A1342" s="238"/>
      <c r="B1342" s="238"/>
      <c r="C1342" s="243"/>
      <c r="D1342" s="243"/>
      <c r="E1342" s="243"/>
      <c r="F1342" s="243"/>
      <c r="G1342" s="243"/>
      <c r="H1342" s="1147" t="str">
        <f>LOOKUP(H1340,$C$2:$C$583,$K$2:$K$583)</f>
        <v>0</v>
      </c>
      <c r="I1342" s="1148"/>
      <c r="J1342" s="1148"/>
      <c r="K1342" s="1148"/>
      <c r="L1342" s="1148"/>
      <c r="M1342" s="1148"/>
      <c r="N1342" s="1148"/>
      <c r="O1342" s="1148"/>
      <c r="P1342" s="1148"/>
      <c r="Q1342" s="1148"/>
      <c r="R1342" s="1148"/>
      <c r="S1342" s="1148"/>
      <c r="T1342" s="1148"/>
      <c r="U1342" s="1148"/>
      <c r="V1342" s="1148"/>
      <c r="W1342" s="1148"/>
      <c r="X1342" s="1148"/>
      <c r="Y1342" s="1148"/>
      <c r="Z1342" s="1148"/>
      <c r="AA1342" s="1148"/>
      <c r="AB1342" s="1148"/>
      <c r="AC1342" s="1148"/>
      <c r="AD1342" s="1148"/>
      <c r="AE1342" s="1148"/>
      <c r="AF1342" s="1148"/>
      <c r="AG1342" s="1149"/>
      <c r="AH1342" s="1190"/>
      <c r="AI1342" s="1191"/>
      <c r="AJ1342" s="1191"/>
      <c r="AK1342" s="1191"/>
      <c r="AL1342" s="1191"/>
      <c r="AM1342" s="1191"/>
      <c r="AN1342" s="1191"/>
      <c r="AO1342" s="1191"/>
      <c r="AP1342" s="1191"/>
      <c r="AQ1342" s="1191"/>
      <c r="AR1342" s="1191"/>
      <c r="AS1342" s="1191"/>
      <c r="AT1342" s="1191"/>
      <c r="AU1342" s="1191"/>
      <c r="AV1342" s="1191"/>
      <c r="AW1342" s="1191"/>
      <c r="AX1342" s="1191"/>
      <c r="AY1342" s="1191"/>
      <c r="AZ1342" s="1191"/>
      <c r="BA1342" s="1191"/>
      <c r="BB1342" s="1191"/>
      <c r="BC1342" s="1192"/>
      <c r="BD1342" s="87"/>
    </row>
    <row r="1343" spans="1:64" customHeight="1" ht="12.75">
      <c r="A1343" s="238"/>
      <c r="B1343" s="238"/>
      <c r="C1343" s="243"/>
      <c r="D1343" s="243"/>
      <c r="E1343" s="243"/>
      <c r="F1343" s="243"/>
      <c r="G1343" s="243"/>
      <c r="H1343" s="1150"/>
      <c r="I1343" s="1151"/>
      <c r="J1343" s="1151"/>
      <c r="K1343" s="1151"/>
      <c r="L1343" s="1151"/>
      <c r="M1343" s="1151"/>
      <c r="N1343" s="1151"/>
      <c r="O1343" s="1151"/>
      <c r="P1343" s="1151"/>
      <c r="Q1343" s="1151"/>
      <c r="R1343" s="1151"/>
      <c r="S1343" s="1151"/>
      <c r="T1343" s="1151"/>
      <c r="U1343" s="1151"/>
      <c r="V1343" s="1151"/>
      <c r="W1343" s="1151"/>
      <c r="X1343" s="1151"/>
      <c r="Y1343" s="1151"/>
      <c r="Z1343" s="1151"/>
      <c r="AA1343" s="1151"/>
      <c r="AB1343" s="1151"/>
      <c r="AC1343" s="1151"/>
      <c r="AD1343" s="1151"/>
      <c r="AE1343" s="1151"/>
      <c r="AF1343" s="1151"/>
      <c r="AG1343" s="1152"/>
      <c r="AH1343" s="1193"/>
      <c r="AI1343" s="1194"/>
      <c r="AJ1343" s="1194"/>
      <c r="AK1343" s="1194"/>
      <c r="AL1343" s="1194"/>
      <c r="AM1343" s="1194"/>
      <c r="AN1343" s="1194"/>
      <c r="AO1343" s="1194"/>
      <c r="AP1343" s="1194"/>
      <c r="AQ1343" s="1194"/>
      <c r="AR1343" s="1194"/>
      <c r="AS1343" s="1194"/>
      <c r="AT1343" s="1194"/>
      <c r="AU1343" s="1194"/>
      <c r="AV1343" s="1194"/>
      <c r="AW1343" s="1194"/>
      <c r="AX1343" s="1194"/>
      <c r="AY1343" s="1194"/>
      <c r="AZ1343" s="1194"/>
      <c r="BA1343" s="1194"/>
      <c r="BB1343" s="1194"/>
      <c r="BC1343" s="1195"/>
      <c r="BD1343" s="87"/>
    </row>
    <row r="1344" spans="1:64" customHeight="1" ht="12.75">
      <c r="A1344" s="238"/>
      <c r="B1344" s="238"/>
      <c r="C1344" s="243"/>
      <c r="D1344" s="243"/>
      <c r="E1344" s="243"/>
      <c r="F1344" s="243"/>
      <c r="G1344" s="243"/>
      <c r="H1344" s="1150"/>
      <c r="I1344" s="1151"/>
      <c r="J1344" s="1151"/>
      <c r="K1344" s="1151"/>
      <c r="L1344" s="1151"/>
      <c r="M1344" s="1151"/>
      <c r="N1344" s="1151"/>
      <c r="O1344" s="1151"/>
      <c r="P1344" s="1151"/>
      <c r="Q1344" s="1151"/>
      <c r="R1344" s="1151"/>
      <c r="S1344" s="1151"/>
      <c r="T1344" s="1151"/>
      <c r="U1344" s="1151"/>
      <c r="V1344" s="1151"/>
      <c r="W1344" s="1151"/>
      <c r="X1344" s="1151"/>
      <c r="Y1344" s="1151"/>
      <c r="Z1344" s="1151"/>
      <c r="AA1344" s="1151"/>
      <c r="AB1344" s="1151"/>
      <c r="AC1344" s="1151"/>
      <c r="AD1344" s="1151"/>
      <c r="AE1344" s="1151"/>
      <c r="AF1344" s="1151"/>
      <c r="AG1344" s="1152"/>
      <c r="AH1344" s="1193"/>
      <c r="AI1344" s="1194"/>
      <c r="AJ1344" s="1194"/>
      <c r="AK1344" s="1194"/>
      <c r="AL1344" s="1194"/>
      <c r="AM1344" s="1194"/>
      <c r="AN1344" s="1194"/>
      <c r="AO1344" s="1194"/>
      <c r="AP1344" s="1194"/>
      <c r="AQ1344" s="1194"/>
      <c r="AR1344" s="1194"/>
      <c r="AS1344" s="1194"/>
      <c r="AT1344" s="1194"/>
      <c r="AU1344" s="1194"/>
      <c r="AV1344" s="1194"/>
      <c r="AW1344" s="1194"/>
      <c r="AX1344" s="1194"/>
      <c r="AY1344" s="1194"/>
      <c r="AZ1344" s="1194"/>
      <c r="BA1344" s="1194"/>
      <c r="BB1344" s="1194"/>
      <c r="BC1344" s="1195"/>
      <c r="BD1344" s="87"/>
    </row>
    <row r="1345" spans="1:64" customHeight="1" ht="12.75">
      <c r="A1345" s="238"/>
      <c r="B1345" s="238"/>
      <c r="C1345" s="243"/>
      <c r="D1345" s="243"/>
      <c r="E1345" s="243"/>
      <c r="F1345" s="243"/>
      <c r="G1345" s="243"/>
      <c r="H1345" s="1150"/>
      <c r="I1345" s="1151"/>
      <c r="J1345" s="1151"/>
      <c r="K1345" s="1151"/>
      <c r="L1345" s="1151"/>
      <c r="M1345" s="1151"/>
      <c r="N1345" s="1151"/>
      <c r="O1345" s="1151"/>
      <c r="P1345" s="1151"/>
      <c r="Q1345" s="1151"/>
      <c r="R1345" s="1151"/>
      <c r="S1345" s="1151"/>
      <c r="T1345" s="1151"/>
      <c r="U1345" s="1151"/>
      <c r="V1345" s="1151"/>
      <c r="W1345" s="1151"/>
      <c r="X1345" s="1151"/>
      <c r="Y1345" s="1151"/>
      <c r="Z1345" s="1151"/>
      <c r="AA1345" s="1151"/>
      <c r="AB1345" s="1151"/>
      <c r="AC1345" s="1151"/>
      <c r="AD1345" s="1151"/>
      <c r="AE1345" s="1151"/>
      <c r="AF1345" s="1151"/>
      <c r="AG1345" s="1152"/>
      <c r="AH1345" s="1193"/>
      <c r="AI1345" s="1194"/>
      <c r="AJ1345" s="1194"/>
      <c r="AK1345" s="1194"/>
      <c r="AL1345" s="1194"/>
      <c r="AM1345" s="1194"/>
      <c r="AN1345" s="1194"/>
      <c r="AO1345" s="1194"/>
      <c r="AP1345" s="1194"/>
      <c r="AQ1345" s="1194"/>
      <c r="AR1345" s="1194"/>
      <c r="AS1345" s="1194"/>
      <c r="AT1345" s="1194"/>
      <c r="AU1345" s="1194"/>
      <c r="AV1345" s="1194"/>
      <c r="AW1345" s="1194"/>
      <c r="AX1345" s="1194"/>
      <c r="AY1345" s="1194"/>
      <c r="AZ1345" s="1194"/>
      <c r="BA1345" s="1194"/>
      <c r="BB1345" s="1194"/>
      <c r="BC1345" s="1195"/>
      <c r="BD1345" s="87"/>
    </row>
    <row r="1346" spans="1:64" customHeight="1" ht="12.75">
      <c r="A1346" s="238"/>
      <c r="B1346" s="238"/>
      <c r="C1346" s="243"/>
      <c r="D1346" s="243"/>
      <c r="E1346" s="243"/>
      <c r="F1346" s="243"/>
      <c r="G1346" s="243"/>
      <c r="H1346" s="1150"/>
      <c r="I1346" s="1151"/>
      <c r="J1346" s="1151"/>
      <c r="K1346" s="1151"/>
      <c r="L1346" s="1151"/>
      <c r="M1346" s="1151"/>
      <c r="N1346" s="1151"/>
      <c r="O1346" s="1151"/>
      <c r="P1346" s="1151"/>
      <c r="Q1346" s="1151"/>
      <c r="R1346" s="1151"/>
      <c r="S1346" s="1151"/>
      <c r="T1346" s="1151"/>
      <c r="U1346" s="1151"/>
      <c r="V1346" s="1151"/>
      <c r="W1346" s="1151"/>
      <c r="X1346" s="1151"/>
      <c r="Y1346" s="1151"/>
      <c r="Z1346" s="1151"/>
      <c r="AA1346" s="1151"/>
      <c r="AB1346" s="1151"/>
      <c r="AC1346" s="1151"/>
      <c r="AD1346" s="1151"/>
      <c r="AE1346" s="1151"/>
      <c r="AF1346" s="1151"/>
      <c r="AG1346" s="1152"/>
      <c r="AH1346" s="1193"/>
      <c r="AI1346" s="1194"/>
      <c r="AJ1346" s="1194"/>
      <c r="AK1346" s="1194"/>
      <c r="AL1346" s="1194"/>
      <c r="AM1346" s="1194"/>
      <c r="AN1346" s="1194"/>
      <c r="AO1346" s="1194"/>
      <c r="AP1346" s="1194"/>
      <c r="AQ1346" s="1194"/>
      <c r="AR1346" s="1194"/>
      <c r="AS1346" s="1194"/>
      <c r="AT1346" s="1194"/>
      <c r="AU1346" s="1194"/>
      <c r="AV1346" s="1194"/>
      <c r="AW1346" s="1194"/>
      <c r="AX1346" s="1194"/>
      <c r="AY1346" s="1194"/>
      <c r="AZ1346" s="1194"/>
      <c r="BA1346" s="1194"/>
      <c r="BB1346" s="1194"/>
      <c r="BC1346" s="1195"/>
      <c r="BD1346" s="87"/>
    </row>
    <row r="1347" spans="1:64" customHeight="1" ht="13.5">
      <c r="A1347" s="238"/>
      <c r="B1347" s="238"/>
      <c r="C1347" s="243"/>
      <c r="D1347" s="243"/>
      <c r="E1347" s="243"/>
      <c r="F1347" s="243"/>
      <c r="G1347" s="243"/>
      <c r="H1347" s="1153"/>
      <c r="I1347" s="1154"/>
      <c r="J1347" s="1154"/>
      <c r="K1347" s="1154"/>
      <c r="L1347" s="1154"/>
      <c r="M1347" s="1154"/>
      <c r="N1347" s="1154"/>
      <c r="O1347" s="1154"/>
      <c r="P1347" s="1154"/>
      <c r="Q1347" s="1154"/>
      <c r="R1347" s="1154"/>
      <c r="S1347" s="1154"/>
      <c r="T1347" s="1154"/>
      <c r="U1347" s="1154"/>
      <c r="V1347" s="1154"/>
      <c r="W1347" s="1154"/>
      <c r="X1347" s="1154"/>
      <c r="Y1347" s="1154"/>
      <c r="Z1347" s="1154"/>
      <c r="AA1347" s="1154"/>
      <c r="AB1347" s="1154"/>
      <c r="AC1347" s="1154"/>
      <c r="AD1347" s="1154"/>
      <c r="AE1347" s="1154"/>
      <c r="AF1347" s="1154"/>
      <c r="AG1347" s="1155"/>
      <c r="AH1347" s="1196"/>
      <c r="AI1347" s="1197"/>
      <c r="AJ1347" s="1197"/>
      <c r="AK1347" s="1197"/>
      <c r="AL1347" s="1197"/>
      <c r="AM1347" s="1197"/>
      <c r="AN1347" s="1197"/>
      <c r="AO1347" s="1197"/>
      <c r="AP1347" s="1197"/>
      <c r="AQ1347" s="1197"/>
      <c r="AR1347" s="1197"/>
      <c r="AS1347" s="1197"/>
      <c r="AT1347" s="1197"/>
      <c r="AU1347" s="1197"/>
      <c r="AV1347" s="1197"/>
      <c r="AW1347" s="1197"/>
      <c r="AX1347" s="1197"/>
      <c r="AY1347" s="1197"/>
      <c r="AZ1347" s="1197"/>
      <c r="BA1347" s="1197"/>
      <c r="BB1347" s="1197"/>
      <c r="BC1347" s="1198"/>
      <c r="BD1347" s="87"/>
    </row>
    <row r="1348" spans="1:64" customHeight="1" ht="13.5">
      <c r="A1348" s="238">
        <f>IF(B1348&lt;$C$584,B1348,IF(B1348=$C$584,B1348,0))</f>
        <v>0</v>
      </c>
      <c r="B1348" s="238">
        <v>93</v>
      </c>
      <c r="C1348" s="243"/>
      <c r="D1348" s="243"/>
      <c r="E1348" s="243"/>
      <c r="F1348" s="243"/>
      <c r="G1348" s="243"/>
      <c r="H1348" s="1158">
        <f>A1348</f>
        <v>0</v>
      </c>
      <c r="I1348" s="1160"/>
      <c r="J1348" s="1120" t="s">
        <v>2</v>
      </c>
      <c r="K1348" s="1121"/>
      <c r="L1348" s="1121"/>
      <c r="M1348" s="1122"/>
      <c r="N1348" s="1144" t="str">
        <f>LOOKUP(H1348,$C$1:$C$583,$J$1:$J$612)</f>
        <v>0</v>
      </c>
      <c r="O1348" s="1145"/>
      <c r="P1348" s="1145"/>
      <c r="Q1348" s="1145"/>
      <c r="R1348" s="1145"/>
      <c r="S1348" s="1145"/>
      <c r="T1348" s="1145"/>
      <c r="U1348" s="1145"/>
      <c r="V1348" s="1145"/>
      <c r="W1348" s="1145"/>
      <c r="X1348" s="1145"/>
      <c r="Y1348" s="1145"/>
      <c r="Z1348" s="1145"/>
      <c r="AA1348" s="1145"/>
      <c r="AB1348" s="1145"/>
      <c r="AC1348" s="1145"/>
      <c r="AD1348" s="1145"/>
      <c r="AE1348" s="1145"/>
      <c r="AF1348" s="1145"/>
      <c r="AG1348" s="1146"/>
      <c r="AH1348" s="1199" t="s">
        <v>86</v>
      </c>
      <c r="AI1348" s="1200"/>
      <c r="AJ1348" s="1200"/>
      <c r="AK1348" s="1200"/>
      <c r="AL1348" s="1200"/>
      <c r="AM1348" s="1200"/>
      <c r="AN1348" s="1201"/>
      <c r="AO1348" s="1222" t="s">
        <v>21</v>
      </c>
      <c r="AP1348" s="1223"/>
      <c r="AQ1348" s="1223"/>
      <c r="AR1348" s="1223"/>
      <c r="AS1348" s="1223"/>
      <c r="AT1348" s="1223"/>
      <c r="AU1348" s="1223"/>
      <c r="AV1348" s="1223"/>
      <c r="AW1348" s="1223"/>
      <c r="AX1348" s="1224"/>
      <c r="AY1348" s="1205" t="s">
        <v>88</v>
      </c>
      <c r="AZ1348" s="1206"/>
      <c r="BA1348" s="1206"/>
      <c r="BB1348" s="1206"/>
      <c r="BC1348" s="1207"/>
      <c r="BD1348" s="87"/>
    </row>
    <row r="1349" spans="1:64" customHeight="1" ht="13.5">
      <c r="A1349" s="238"/>
      <c r="B1349" s="238"/>
      <c r="C1349" s="243"/>
      <c r="D1349" s="243"/>
      <c r="E1349" s="243"/>
      <c r="F1349" s="243"/>
      <c r="G1349" s="243"/>
      <c r="H1349" s="1158" t="s">
        <v>3</v>
      </c>
      <c r="I1349" s="1159"/>
      <c r="J1349" s="1159"/>
      <c r="K1349" s="1160"/>
      <c r="L1349" s="1120" t="str">
        <f>LOOKUP(H1348,$C$2:$C$583,$I$2:$I$583)</f>
        <v>0</v>
      </c>
      <c r="M1349" s="1121"/>
      <c r="N1349" s="1121"/>
      <c r="O1349" s="1121"/>
      <c r="P1349" s="1121"/>
      <c r="Q1349" s="1121"/>
      <c r="R1349" s="1121"/>
      <c r="S1349" s="1121"/>
      <c r="T1349" s="1121"/>
      <c r="U1349" s="1122"/>
      <c r="V1349" s="1158" t="s">
        <v>89</v>
      </c>
      <c r="W1349" s="1159"/>
      <c r="X1349" s="1159"/>
      <c r="Y1349" s="1160"/>
      <c r="Z1349" s="1120" t="str">
        <f>LOOKUP(H1348,$C$2:$C$583,$F$2:$F$583)</f>
        <v>0</v>
      </c>
      <c r="AA1349" s="1122"/>
      <c r="AB1349" s="1158" t="s">
        <v>90</v>
      </c>
      <c r="AC1349" s="1159"/>
      <c r="AD1349" s="1159"/>
      <c r="AE1349" s="1160"/>
      <c r="AF1349" s="1120" t="str">
        <f>LOOKUP(H1348,$C$2:$C$583,$G$2:$G$583)</f>
        <v>0</v>
      </c>
      <c r="AG1349" s="1122"/>
      <c r="AH1349" s="1202"/>
      <c r="AI1349" s="1203"/>
      <c r="AJ1349" s="1203"/>
      <c r="AK1349" s="1203"/>
      <c r="AL1349" s="1203"/>
      <c r="AM1349" s="1203"/>
      <c r="AN1349" s="1204"/>
      <c r="AO1349" s="1225"/>
      <c r="AP1349" s="1226"/>
      <c r="AQ1349" s="1226"/>
      <c r="AR1349" s="1226"/>
      <c r="AS1349" s="1226"/>
      <c r="AT1349" s="1226"/>
      <c r="AU1349" s="1226"/>
      <c r="AV1349" s="1226"/>
      <c r="AW1349" s="1226"/>
      <c r="AX1349" s="1227"/>
      <c r="AY1349" s="1208"/>
      <c r="AZ1349" s="1209"/>
      <c r="BA1349" s="1209"/>
      <c r="BB1349" s="1209"/>
      <c r="BC1349" s="1210"/>
      <c r="BD1349" s="87"/>
    </row>
    <row r="1350" spans="1:64" customHeight="1" ht="12.75">
      <c r="A1350" s="238"/>
      <c r="B1350" s="238"/>
      <c r="C1350" s="243"/>
      <c r="D1350" s="243"/>
      <c r="E1350" s="243"/>
      <c r="F1350" s="243"/>
      <c r="G1350" s="243"/>
      <c r="H1350" s="1147" t="str">
        <f>LOOKUP(H1348,$C$2:$C$583,$K$2:$K$583)</f>
        <v>0</v>
      </c>
      <c r="I1350" s="1148"/>
      <c r="J1350" s="1148"/>
      <c r="K1350" s="1148"/>
      <c r="L1350" s="1148"/>
      <c r="M1350" s="1148"/>
      <c r="N1350" s="1148"/>
      <c r="O1350" s="1148"/>
      <c r="P1350" s="1148"/>
      <c r="Q1350" s="1148"/>
      <c r="R1350" s="1148"/>
      <c r="S1350" s="1148"/>
      <c r="T1350" s="1148"/>
      <c r="U1350" s="1148"/>
      <c r="V1350" s="1148"/>
      <c r="W1350" s="1148"/>
      <c r="X1350" s="1148"/>
      <c r="Y1350" s="1148"/>
      <c r="Z1350" s="1148"/>
      <c r="AA1350" s="1148"/>
      <c r="AB1350" s="1148"/>
      <c r="AC1350" s="1148"/>
      <c r="AD1350" s="1148"/>
      <c r="AE1350" s="1148"/>
      <c r="AF1350" s="1148"/>
      <c r="AG1350" s="1149"/>
      <c r="AH1350" s="1190"/>
      <c r="AI1350" s="1191"/>
      <c r="AJ1350" s="1191"/>
      <c r="AK1350" s="1191"/>
      <c r="AL1350" s="1191"/>
      <c r="AM1350" s="1191"/>
      <c r="AN1350" s="1191"/>
      <c r="AO1350" s="1191"/>
      <c r="AP1350" s="1191"/>
      <c r="AQ1350" s="1191"/>
      <c r="AR1350" s="1191"/>
      <c r="AS1350" s="1191"/>
      <c r="AT1350" s="1191"/>
      <c r="AU1350" s="1191"/>
      <c r="AV1350" s="1191"/>
      <c r="AW1350" s="1191"/>
      <c r="AX1350" s="1191"/>
      <c r="AY1350" s="1191"/>
      <c r="AZ1350" s="1191"/>
      <c r="BA1350" s="1191"/>
      <c r="BB1350" s="1191"/>
      <c r="BC1350" s="1192"/>
      <c r="BD1350" s="87"/>
    </row>
    <row r="1351" spans="1:64" customHeight="1" ht="12.75">
      <c r="A1351" s="238"/>
      <c r="B1351" s="238"/>
      <c r="C1351" s="243"/>
      <c r="D1351" s="243"/>
      <c r="E1351" s="243"/>
      <c r="F1351" s="243"/>
      <c r="G1351" s="243"/>
      <c r="H1351" s="1150"/>
      <c r="I1351" s="1151"/>
      <c r="J1351" s="1151"/>
      <c r="K1351" s="1151"/>
      <c r="L1351" s="1151"/>
      <c r="M1351" s="1151"/>
      <c r="N1351" s="1151"/>
      <c r="O1351" s="1151"/>
      <c r="P1351" s="1151"/>
      <c r="Q1351" s="1151"/>
      <c r="R1351" s="1151"/>
      <c r="S1351" s="1151"/>
      <c r="T1351" s="1151"/>
      <c r="U1351" s="1151"/>
      <c r="V1351" s="1151"/>
      <c r="W1351" s="1151"/>
      <c r="X1351" s="1151"/>
      <c r="Y1351" s="1151"/>
      <c r="Z1351" s="1151"/>
      <c r="AA1351" s="1151"/>
      <c r="AB1351" s="1151"/>
      <c r="AC1351" s="1151"/>
      <c r="AD1351" s="1151"/>
      <c r="AE1351" s="1151"/>
      <c r="AF1351" s="1151"/>
      <c r="AG1351" s="1152"/>
      <c r="AH1351" s="1193"/>
      <c r="AI1351" s="1194"/>
      <c r="AJ1351" s="1194"/>
      <c r="AK1351" s="1194"/>
      <c r="AL1351" s="1194"/>
      <c r="AM1351" s="1194"/>
      <c r="AN1351" s="1194"/>
      <c r="AO1351" s="1194"/>
      <c r="AP1351" s="1194"/>
      <c r="AQ1351" s="1194"/>
      <c r="AR1351" s="1194"/>
      <c r="AS1351" s="1194"/>
      <c r="AT1351" s="1194"/>
      <c r="AU1351" s="1194"/>
      <c r="AV1351" s="1194"/>
      <c r="AW1351" s="1194"/>
      <c r="AX1351" s="1194"/>
      <c r="AY1351" s="1194"/>
      <c r="AZ1351" s="1194"/>
      <c r="BA1351" s="1194"/>
      <c r="BB1351" s="1194"/>
      <c r="BC1351" s="1195"/>
      <c r="BD1351" s="87"/>
    </row>
    <row r="1352" spans="1:64" customHeight="1" ht="12.75">
      <c r="A1352" s="238"/>
      <c r="B1352" s="238"/>
      <c r="C1352" s="243"/>
      <c r="D1352" s="243"/>
      <c r="E1352" s="243"/>
      <c r="F1352" s="243"/>
      <c r="G1352" s="243"/>
      <c r="H1352" s="1150"/>
      <c r="I1352" s="1151"/>
      <c r="J1352" s="1151"/>
      <c r="K1352" s="1151"/>
      <c r="L1352" s="1151"/>
      <c r="M1352" s="1151"/>
      <c r="N1352" s="1151"/>
      <c r="O1352" s="1151"/>
      <c r="P1352" s="1151"/>
      <c r="Q1352" s="1151"/>
      <c r="R1352" s="1151"/>
      <c r="S1352" s="1151"/>
      <c r="T1352" s="1151"/>
      <c r="U1352" s="1151"/>
      <c r="V1352" s="1151"/>
      <c r="W1352" s="1151"/>
      <c r="X1352" s="1151"/>
      <c r="Y1352" s="1151"/>
      <c r="Z1352" s="1151"/>
      <c r="AA1352" s="1151"/>
      <c r="AB1352" s="1151"/>
      <c r="AC1352" s="1151"/>
      <c r="AD1352" s="1151"/>
      <c r="AE1352" s="1151"/>
      <c r="AF1352" s="1151"/>
      <c r="AG1352" s="1152"/>
      <c r="AH1352" s="1193"/>
      <c r="AI1352" s="1194"/>
      <c r="AJ1352" s="1194"/>
      <c r="AK1352" s="1194"/>
      <c r="AL1352" s="1194"/>
      <c r="AM1352" s="1194"/>
      <c r="AN1352" s="1194"/>
      <c r="AO1352" s="1194"/>
      <c r="AP1352" s="1194"/>
      <c r="AQ1352" s="1194"/>
      <c r="AR1352" s="1194"/>
      <c r="AS1352" s="1194"/>
      <c r="AT1352" s="1194"/>
      <c r="AU1352" s="1194"/>
      <c r="AV1352" s="1194"/>
      <c r="AW1352" s="1194"/>
      <c r="AX1352" s="1194"/>
      <c r="AY1352" s="1194"/>
      <c r="AZ1352" s="1194"/>
      <c r="BA1352" s="1194"/>
      <c r="BB1352" s="1194"/>
      <c r="BC1352" s="1195"/>
      <c r="BD1352" s="87"/>
    </row>
    <row r="1353" spans="1:64" customHeight="1" ht="12.75">
      <c r="A1353" s="238"/>
      <c r="B1353" s="238"/>
      <c r="C1353" s="243"/>
      <c r="D1353" s="243"/>
      <c r="E1353" s="243"/>
      <c r="F1353" s="243"/>
      <c r="G1353" s="243"/>
      <c r="H1353" s="1150"/>
      <c r="I1353" s="1151"/>
      <c r="J1353" s="1151"/>
      <c r="K1353" s="1151"/>
      <c r="L1353" s="1151"/>
      <c r="M1353" s="1151"/>
      <c r="N1353" s="1151"/>
      <c r="O1353" s="1151"/>
      <c r="P1353" s="1151"/>
      <c r="Q1353" s="1151"/>
      <c r="R1353" s="1151"/>
      <c r="S1353" s="1151"/>
      <c r="T1353" s="1151"/>
      <c r="U1353" s="1151"/>
      <c r="V1353" s="1151"/>
      <c r="W1353" s="1151"/>
      <c r="X1353" s="1151"/>
      <c r="Y1353" s="1151"/>
      <c r="Z1353" s="1151"/>
      <c r="AA1353" s="1151"/>
      <c r="AB1353" s="1151"/>
      <c r="AC1353" s="1151"/>
      <c r="AD1353" s="1151"/>
      <c r="AE1353" s="1151"/>
      <c r="AF1353" s="1151"/>
      <c r="AG1353" s="1152"/>
      <c r="AH1353" s="1193"/>
      <c r="AI1353" s="1194"/>
      <c r="AJ1353" s="1194"/>
      <c r="AK1353" s="1194"/>
      <c r="AL1353" s="1194"/>
      <c r="AM1353" s="1194"/>
      <c r="AN1353" s="1194"/>
      <c r="AO1353" s="1194"/>
      <c r="AP1353" s="1194"/>
      <c r="AQ1353" s="1194"/>
      <c r="AR1353" s="1194"/>
      <c r="AS1353" s="1194"/>
      <c r="AT1353" s="1194"/>
      <c r="AU1353" s="1194"/>
      <c r="AV1353" s="1194"/>
      <c r="AW1353" s="1194"/>
      <c r="AX1353" s="1194"/>
      <c r="AY1353" s="1194"/>
      <c r="AZ1353" s="1194"/>
      <c r="BA1353" s="1194"/>
      <c r="BB1353" s="1194"/>
      <c r="BC1353" s="1195"/>
      <c r="BD1353" s="87"/>
    </row>
    <row r="1354" spans="1:64" customHeight="1" ht="12.75">
      <c r="A1354" s="238"/>
      <c r="B1354" s="238"/>
      <c r="C1354" s="243"/>
      <c r="D1354" s="243"/>
      <c r="E1354" s="243"/>
      <c r="F1354" s="243"/>
      <c r="G1354" s="243"/>
      <c r="H1354" s="1150"/>
      <c r="I1354" s="1151"/>
      <c r="J1354" s="1151"/>
      <c r="K1354" s="1151"/>
      <c r="L1354" s="1151"/>
      <c r="M1354" s="1151"/>
      <c r="N1354" s="1151"/>
      <c r="O1354" s="1151"/>
      <c r="P1354" s="1151"/>
      <c r="Q1354" s="1151"/>
      <c r="R1354" s="1151"/>
      <c r="S1354" s="1151"/>
      <c r="T1354" s="1151"/>
      <c r="U1354" s="1151"/>
      <c r="V1354" s="1151"/>
      <c r="W1354" s="1151"/>
      <c r="X1354" s="1151"/>
      <c r="Y1354" s="1151"/>
      <c r="Z1354" s="1151"/>
      <c r="AA1354" s="1151"/>
      <c r="AB1354" s="1151"/>
      <c r="AC1354" s="1151"/>
      <c r="AD1354" s="1151"/>
      <c r="AE1354" s="1151"/>
      <c r="AF1354" s="1151"/>
      <c r="AG1354" s="1152"/>
      <c r="AH1354" s="1193"/>
      <c r="AI1354" s="1194"/>
      <c r="AJ1354" s="1194"/>
      <c r="AK1354" s="1194"/>
      <c r="AL1354" s="1194"/>
      <c r="AM1354" s="1194"/>
      <c r="AN1354" s="1194"/>
      <c r="AO1354" s="1194"/>
      <c r="AP1354" s="1194"/>
      <c r="AQ1354" s="1194"/>
      <c r="AR1354" s="1194"/>
      <c r="AS1354" s="1194"/>
      <c r="AT1354" s="1194"/>
      <c r="AU1354" s="1194"/>
      <c r="AV1354" s="1194"/>
      <c r="AW1354" s="1194"/>
      <c r="AX1354" s="1194"/>
      <c r="AY1354" s="1194"/>
      <c r="AZ1354" s="1194"/>
      <c r="BA1354" s="1194"/>
      <c r="BB1354" s="1194"/>
      <c r="BC1354" s="1195"/>
      <c r="BD1354" s="87"/>
    </row>
    <row r="1355" spans="1:64" customHeight="1" ht="13.5">
      <c r="A1355" s="238"/>
      <c r="B1355" s="238"/>
      <c r="C1355" s="243"/>
      <c r="D1355" s="243"/>
      <c r="E1355" s="243"/>
      <c r="F1355" s="243"/>
      <c r="G1355" s="243"/>
      <c r="H1355" s="1153"/>
      <c r="I1355" s="1154"/>
      <c r="J1355" s="1154"/>
      <c r="K1355" s="1154"/>
      <c r="L1355" s="1154"/>
      <c r="M1355" s="1154"/>
      <c r="N1355" s="1154"/>
      <c r="O1355" s="1154"/>
      <c r="P1355" s="1154"/>
      <c r="Q1355" s="1154"/>
      <c r="R1355" s="1154"/>
      <c r="S1355" s="1154"/>
      <c r="T1355" s="1154"/>
      <c r="U1355" s="1154"/>
      <c r="V1355" s="1154"/>
      <c r="W1355" s="1154"/>
      <c r="X1355" s="1154"/>
      <c r="Y1355" s="1154"/>
      <c r="Z1355" s="1154"/>
      <c r="AA1355" s="1154"/>
      <c r="AB1355" s="1154"/>
      <c r="AC1355" s="1154"/>
      <c r="AD1355" s="1154"/>
      <c r="AE1355" s="1154"/>
      <c r="AF1355" s="1154"/>
      <c r="AG1355" s="1155"/>
      <c r="AH1355" s="1196"/>
      <c r="AI1355" s="1197"/>
      <c r="AJ1355" s="1197"/>
      <c r="AK1355" s="1197"/>
      <c r="AL1355" s="1197"/>
      <c r="AM1355" s="1197"/>
      <c r="AN1355" s="1197"/>
      <c r="AO1355" s="1197"/>
      <c r="AP1355" s="1197"/>
      <c r="AQ1355" s="1197"/>
      <c r="AR1355" s="1197"/>
      <c r="AS1355" s="1197"/>
      <c r="AT1355" s="1197"/>
      <c r="AU1355" s="1197"/>
      <c r="AV1355" s="1197"/>
      <c r="AW1355" s="1197"/>
      <c r="AX1355" s="1197"/>
      <c r="AY1355" s="1197"/>
      <c r="AZ1355" s="1197"/>
      <c r="BA1355" s="1197"/>
      <c r="BB1355" s="1197"/>
      <c r="BC1355" s="1198"/>
      <c r="BD1355" s="87"/>
    </row>
    <row r="1356" spans="1:64" customHeight="1" ht="13.5">
      <c r="A1356" s="238">
        <f>IF(B1356&lt;$C$584,B1356,IF(B1356=$C$584,B1356,0))</f>
        <v>0</v>
      </c>
      <c r="B1356" s="238">
        <v>94</v>
      </c>
      <c r="C1356" s="243"/>
      <c r="D1356" s="243"/>
      <c r="E1356" s="243"/>
      <c r="F1356" s="243"/>
      <c r="G1356" s="243"/>
      <c r="H1356" s="1158">
        <f>A1356</f>
        <v>0</v>
      </c>
      <c r="I1356" s="1160"/>
      <c r="J1356" s="1120" t="s">
        <v>2</v>
      </c>
      <c r="K1356" s="1121"/>
      <c r="L1356" s="1121"/>
      <c r="M1356" s="1122"/>
      <c r="N1356" s="1144" t="str">
        <f>LOOKUP(H1356,$C$1:$C$583,$J$1:$J$612)</f>
        <v>0</v>
      </c>
      <c r="O1356" s="1145"/>
      <c r="P1356" s="1145"/>
      <c r="Q1356" s="1145"/>
      <c r="R1356" s="1145"/>
      <c r="S1356" s="1145"/>
      <c r="T1356" s="1145"/>
      <c r="U1356" s="1145"/>
      <c r="V1356" s="1145"/>
      <c r="W1356" s="1145"/>
      <c r="X1356" s="1145"/>
      <c r="Y1356" s="1145"/>
      <c r="Z1356" s="1145"/>
      <c r="AA1356" s="1145"/>
      <c r="AB1356" s="1145"/>
      <c r="AC1356" s="1145"/>
      <c r="AD1356" s="1145"/>
      <c r="AE1356" s="1145"/>
      <c r="AF1356" s="1145"/>
      <c r="AG1356" s="1146"/>
      <c r="AH1356" s="1199" t="s">
        <v>86</v>
      </c>
      <c r="AI1356" s="1200"/>
      <c r="AJ1356" s="1200"/>
      <c r="AK1356" s="1200"/>
      <c r="AL1356" s="1200"/>
      <c r="AM1356" s="1200"/>
      <c r="AN1356" s="1201"/>
      <c r="AO1356" s="1222" t="s">
        <v>21</v>
      </c>
      <c r="AP1356" s="1223"/>
      <c r="AQ1356" s="1223"/>
      <c r="AR1356" s="1223"/>
      <c r="AS1356" s="1223"/>
      <c r="AT1356" s="1223"/>
      <c r="AU1356" s="1223"/>
      <c r="AV1356" s="1223"/>
      <c r="AW1356" s="1223"/>
      <c r="AX1356" s="1224"/>
      <c r="AY1356" s="1205" t="s">
        <v>88</v>
      </c>
      <c r="AZ1356" s="1206"/>
      <c r="BA1356" s="1206"/>
      <c r="BB1356" s="1206"/>
      <c r="BC1356" s="1207"/>
      <c r="BD1356" s="87"/>
    </row>
    <row r="1357" spans="1:64" customHeight="1" ht="13.5">
      <c r="A1357" s="238"/>
      <c r="B1357" s="238"/>
      <c r="C1357" s="243"/>
      <c r="D1357" s="243"/>
      <c r="E1357" s="243"/>
      <c r="F1357" s="243"/>
      <c r="G1357" s="243"/>
      <c r="H1357" s="1158" t="s">
        <v>3</v>
      </c>
      <c r="I1357" s="1159"/>
      <c r="J1357" s="1159"/>
      <c r="K1357" s="1160"/>
      <c r="L1357" s="1120" t="str">
        <f>LOOKUP(H1356,$C$2:$C$583,$I$2:$I$583)</f>
        <v>0</v>
      </c>
      <c r="M1357" s="1121"/>
      <c r="N1357" s="1121"/>
      <c r="O1357" s="1121"/>
      <c r="P1357" s="1121"/>
      <c r="Q1357" s="1121"/>
      <c r="R1357" s="1121"/>
      <c r="S1357" s="1121"/>
      <c r="T1357" s="1121"/>
      <c r="U1357" s="1122"/>
      <c r="V1357" s="1158" t="s">
        <v>89</v>
      </c>
      <c r="W1357" s="1159"/>
      <c r="X1357" s="1159"/>
      <c r="Y1357" s="1160"/>
      <c r="Z1357" s="1120" t="str">
        <f>LOOKUP(H1356,$C$2:$C$583,$F$2:$F$583)</f>
        <v>0</v>
      </c>
      <c r="AA1357" s="1122"/>
      <c r="AB1357" s="1158" t="s">
        <v>90</v>
      </c>
      <c r="AC1357" s="1159"/>
      <c r="AD1357" s="1159"/>
      <c r="AE1357" s="1160"/>
      <c r="AF1357" s="1120" t="str">
        <f>LOOKUP(H1356,$C$2:$C$583,$G$2:$G$583)</f>
        <v>0</v>
      </c>
      <c r="AG1357" s="1122"/>
      <c r="AH1357" s="1202"/>
      <c r="AI1357" s="1203"/>
      <c r="AJ1357" s="1203"/>
      <c r="AK1357" s="1203"/>
      <c r="AL1357" s="1203"/>
      <c r="AM1357" s="1203"/>
      <c r="AN1357" s="1204"/>
      <c r="AO1357" s="1225"/>
      <c r="AP1357" s="1226"/>
      <c r="AQ1357" s="1226"/>
      <c r="AR1357" s="1226"/>
      <c r="AS1357" s="1226"/>
      <c r="AT1357" s="1226"/>
      <c r="AU1357" s="1226"/>
      <c r="AV1357" s="1226"/>
      <c r="AW1357" s="1226"/>
      <c r="AX1357" s="1227"/>
      <c r="AY1357" s="1208"/>
      <c r="AZ1357" s="1209"/>
      <c r="BA1357" s="1209"/>
      <c r="BB1357" s="1209"/>
      <c r="BC1357" s="1210"/>
      <c r="BD1357" s="87"/>
    </row>
    <row r="1358" spans="1:64" customHeight="1" ht="12.75">
      <c r="A1358" s="238"/>
      <c r="B1358" s="238"/>
      <c r="C1358" s="243"/>
      <c r="D1358" s="243"/>
      <c r="E1358" s="243"/>
      <c r="F1358" s="243"/>
      <c r="G1358" s="243"/>
      <c r="H1358" s="1147" t="str">
        <f>LOOKUP(H1356,$C$2:$C$583,$K$2:$K$583)</f>
        <v>0</v>
      </c>
      <c r="I1358" s="1148"/>
      <c r="J1358" s="1148"/>
      <c r="K1358" s="1148"/>
      <c r="L1358" s="1148"/>
      <c r="M1358" s="1148"/>
      <c r="N1358" s="1148"/>
      <c r="O1358" s="1148"/>
      <c r="P1358" s="1148"/>
      <c r="Q1358" s="1148"/>
      <c r="R1358" s="1148"/>
      <c r="S1358" s="1148"/>
      <c r="T1358" s="1148"/>
      <c r="U1358" s="1148"/>
      <c r="V1358" s="1148"/>
      <c r="W1358" s="1148"/>
      <c r="X1358" s="1148"/>
      <c r="Y1358" s="1148"/>
      <c r="Z1358" s="1148"/>
      <c r="AA1358" s="1148"/>
      <c r="AB1358" s="1148"/>
      <c r="AC1358" s="1148"/>
      <c r="AD1358" s="1148"/>
      <c r="AE1358" s="1148"/>
      <c r="AF1358" s="1148"/>
      <c r="AG1358" s="1149"/>
      <c r="AH1358" s="1190"/>
      <c r="AI1358" s="1191"/>
      <c r="AJ1358" s="1191"/>
      <c r="AK1358" s="1191"/>
      <c r="AL1358" s="1191"/>
      <c r="AM1358" s="1191"/>
      <c r="AN1358" s="1191"/>
      <c r="AO1358" s="1191"/>
      <c r="AP1358" s="1191"/>
      <c r="AQ1358" s="1191"/>
      <c r="AR1358" s="1191"/>
      <c r="AS1358" s="1191"/>
      <c r="AT1358" s="1191"/>
      <c r="AU1358" s="1191"/>
      <c r="AV1358" s="1191"/>
      <c r="AW1358" s="1191"/>
      <c r="AX1358" s="1191"/>
      <c r="AY1358" s="1191"/>
      <c r="AZ1358" s="1191"/>
      <c r="BA1358" s="1191"/>
      <c r="BB1358" s="1191"/>
      <c r="BC1358" s="1192"/>
      <c r="BD1358" s="87"/>
    </row>
    <row r="1359" spans="1:64" customHeight="1" ht="12.75">
      <c r="A1359" s="238"/>
      <c r="B1359" s="238"/>
      <c r="C1359" s="243"/>
      <c r="D1359" s="243"/>
      <c r="E1359" s="243"/>
      <c r="F1359" s="243"/>
      <c r="G1359" s="243"/>
      <c r="H1359" s="1150"/>
      <c r="I1359" s="1151"/>
      <c r="J1359" s="1151"/>
      <c r="K1359" s="1151"/>
      <c r="L1359" s="1151"/>
      <c r="M1359" s="1151"/>
      <c r="N1359" s="1151"/>
      <c r="O1359" s="1151"/>
      <c r="P1359" s="1151"/>
      <c r="Q1359" s="1151"/>
      <c r="R1359" s="1151"/>
      <c r="S1359" s="1151"/>
      <c r="T1359" s="1151"/>
      <c r="U1359" s="1151"/>
      <c r="V1359" s="1151"/>
      <c r="W1359" s="1151"/>
      <c r="X1359" s="1151"/>
      <c r="Y1359" s="1151"/>
      <c r="Z1359" s="1151"/>
      <c r="AA1359" s="1151"/>
      <c r="AB1359" s="1151"/>
      <c r="AC1359" s="1151"/>
      <c r="AD1359" s="1151"/>
      <c r="AE1359" s="1151"/>
      <c r="AF1359" s="1151"/>
      <c r="AG1359" s="1152"/>
      <c r="AH1359" s="1193"/>
      <c r="AI1359" s="1194"/>
      <c r="AJ1359" s="1194"/>
      <c r="AK1359" s="1194"/>
      <c r="AL1359" s="1194"/>
      <c r="AM1359" s="1194"/>
      <c r="AN1359" s="1194"/>
      <c r="AO1359" s="1194"/>
      <c r="AP1359" s="1194"/>
      <c r="AQ1359" s="1194"/>
      <c r="AR1359" s="1194"/>
      <c r="AS1359" s="1194"/>
      <c r="AT1359" s="1194"/>
      <c r="AU1359" s="1194"/>
      <c r="AV1359" s="1194"/>
      <c r="AW1359" s="1194"/>
      <c r="AX1359" s="1194"/>
      <c r="AY1359" s="1194"/>
      <c r="AZ1359" s="1194"/>
      <c r="BA1359" s="1194"/>
      <c r="BB1359" s="1194"/>
      <c r="BC1359" s="1195"/>
      <c r="BD1359" s="87"/>
    </row>
    <row r="1360" spans="1:64" customHeight="1" ht="12.75">
      <c r="A1360" s="238"/>
      <c r="B1360" s="238"/>
      <c r="C1360" s="243"/>
      <c r="D1360" s="243"/>
      <c r="E1360" s="243"/>
      <c r="F1360" s="243"/>
      <c r="G1360" s="243"/>
      <c r="H1360" s="1150"/>
      <c r="I1360" s="1151"/>
      <c r="J1360" s="1151"/>
      <c r="K1360" s="1151"/>
      <c r="L1360" s="1151"/>
      <c r="M1360" s="1151"/>
      <c r="N1360" s="1151"/>
      <c r="O1360" s="1151"/>
      <c r="P1360" s="1151"/>
      <c r="Q1360" s="1151"/>
      <c r="R1360" s="1151"/>
      <c r="S1360" s="1151"/>
      <c r="T1360" s="1151"/>
      <c r="U1360" s="1151"/>
      <c r="V1360" s="1151"/>
      <c r="W1360" s="1151"/>
      <c r="X1360" s="1151"/>
      <c r="Y1360" s="1151"/>
      <c r="Z1360" s="1151"/>
      <c r="AA1360" s="1151"/>
      <c r="AB1360" s="1151"/>
      <c r="AC1360" s="1151"/>
      <c r="AD1360" s="1151"/>
      <c r="AE1360" s="1151"/>
      <c r="AF1360" s="1151"/>
      <c r="AG1360" s="1152"/>
      <c r="AH1360" s="1193"/>
      <c r="AI1360" s="1194"/>
      <c r="AJ1360" s="1194"/>
      <c r="AK1360" s="1194"/>
      <c r="AL1360" s="1194"/>
      <c r="AM1360" s="1194"/>
      <c r="AN1360" s="1194"/>
      <c r="AO1360" s="1194"/>
      <c r="AP1360" s="1194"/>
      <c r="AQ1360" s="1194"/>
      <c r="AR1360" s="1194"/>
      <c r="AS1360" s="1194"/>
      <c r="AT1360" s="1194"/>
      <c r="AU1360" s="1194"/>
      <c r="AV1360" s="1194"/>
      <c r="AW1360" s="1194"/>
      <c r="AX1360" s="1194"/>
      <c r="AY1360" s="1194"/>
      <c r="AZ1360" s="1194"/>
      <c r="BA1360" s="1194"/>
      <c r="BB1360" s="1194"/>
      <c r="BC1360" s="1195"/>
      <c r="BD1360" s="87"/>
    </row>
    <row r="1361" spans="1:64" customHeight="1" ht="12.75">
      <c r="A1361" s="238"/>
      <c r="B1361" s="238"/>
      <c r="C1361" s="243"/>
      <c r="D1361" s="243"/>
      <c r="E1361" s="243"/>
      <c r="F1361" s="243"/>
      <c r="G1361" s="243"/>
      <c r="H1361" s="1150"/>
      <c r="I1361" s="1151"/>
      <c r="J1361" s="1151"/>
      <c r="K1361" s="1151"/>
      <c r="L1361" s="1151"/>
      <c r="M1361" s="1151"/>
      <c r="N1361" s="1151"/>
      <c r="O1361" s="1151"/>
      <c r="P1361" s="1151"/>
      <c r="Q1361" s="1151"/>
      <c r="R1361" s="1151"/>
      <c r="S1361" s="1151"/>
      <c r="T1361" s="1151"/>
      <c r="U1361" s="1151"/>
      <c r="V1361" s="1151"/>
      <c r="W1361" s="1151"/>
      <c r="X1361" s="1151"/>
      <c r="Y1361" s="1151"/>
      <c r="Z1361" s="1151"/>
      <c r="AA1361" s="1151"/>
      <c r="AB1361" s="1151"/>
      <c r="AC1361" s="1151"/>
      <c r="AD1361" s="1151"/>
      <c r="AE1361" s="1151"/>
      <c r="AF1361" s="1151"/>
      <c r="AG1361" s="1152"/>
      <c r="AH1361" s="1193"/>
      <c r="AI1361" s="1194"/>
      <c r="AJ1361" s="1194"/>
      <c r="AK1361" s="1194"/>
      <c r="AL1361" s="1194"/>
      <c r="AM1361" s="1194"/>
      <c r="AN1361" s="1194"/>
      <c r="AO1361" s="1194"/>
      <c r="AP1361" s="1194"/>
      <c r="AQ1361" s="1194"/>
      <c r="AR1361" s="1194"/>
      <c r="AS1361" s="1194"/>
      <c r="AT1361" s="1194"/>
      <c r="AU1361" s="1194"/>
      <c r="AV1361" s="1194"/>
      <c r="AW1361" s="1194"/>
      <c r="AX1361" s="1194"/>
      <c r="AY1361" s="1194"/>
      <c r="AZ1361" s="1194"/>
      <c r="BA1361" s="1194"/>
      <c r="BB1361" s="1194"/>
      <c r="BC1361" s="1195"/>
      <c r="BD1361" s="87"/>
    </row>
    <row r="1362" spans="1:64" customHeight="1" ht="12.75">
      <c r="A1362" s="238"/>
      <c r="B1362" s="238"/>
      <c r="C1362" s="243"/>
      <c r="D1362" s="243"/>
      <c r="E1362" s="243"/>
      <c r="F1362" s="243"/>
      <c r="G1362" s="243"/>
      <c r="H1362" s="1150"/>
      <c r="I1362" s="1151"/>
      <c r="J1362" s="1151"/>
      <c r="K1362" s="1151"/>
      <c r="L1362" s="1151"/>
      <c r="M1362" s="1151"/>
      <c r="N1362" s="1151"/>
      <c r="O1362" s="1151"/>
      <c r="P1362" s="1151"/>
      <c r="Q1362" s="1151"/>
      <c r="R1362" s="1151"/>
      <c r="S1362" s="1151"/>
      <c r="T1362" s="1151"/>
      <c r="U1362" s="1151"/>
      <c r="V1362" s="1151"/>
      <c r="W1362" s="1151"/>
      <c r="X1362" s="1151"/>
      <c r="Y1362" s="1151"/>
      <c r="Z1362" s="1151"/>
      <c r="AA1362" s="1151"/>
      <c r="AB1362" s="1151"/>
      <c r="AC1362" s="1151"/>
      <c r="AD1362" s="1151"/>
      <c r="AE1362" s="1151"/>
      <c r="AF1362" s="1151"/>
      <c r="AG1362" s="1152"/>
      <c r="AH1362" s="1193"/>
      <c r="AI1362" s="1194"/>
      <c r="AJ1362" s="1194"/>
      <c r="AK1362" s="1194"/>
      <c r="AL1362" s="1194"/>
      <c r="AM1362" s="1194"/>
      <c r="AN1362" s="1194"/>
      <c r="AO1362" s="1194"/>
      <c r="AP1362" s="1194"/>
      <c r="AQ1362" s="1194"/>
      <c r="AR1362" s="1194"/>
      <c r="AS1362" s="1194"/>
      <c r="AT1362" s="1194"/>
      <c r="AU1362" s="1194"/>
      <c r="AV1362" s="1194"/>
      <c r="AW1362" s="1194"/>
      <c r="AX1362" s="1194"/>
      <c r="AY1362" s="1194"/>
      <c r="AZ1362" s="1194"/>
      <c r="BA1362" s="1194"/>
      <c r="BB1362" s="1194"/>
      <c r="BC1362" s="1195"/>
      <c r="BD1362" s="87"/>
    </row>
    <row r="1363" spans="1:64" customHeight="1" ht="13.5">
      <c r="A1363" s="238"/>
      <c r="B1363" s="238"/>
      <c r="C1363" s="243"/>
      <c r="D1363" s="243"/>
      <c r="E1363" s="243"/>
      <c r="F1363" s="243"/>
      <c r="G1363" s="243"/>
      <c r="H1363" s="1153"/>
      <c r="I1363" s="1154"/>
      <c r="J1363" s="1154"/>
      <c r="K1363" s="1154"/>
      <c r="L1363" s="1154"/>
      <c r="M1363" s="1154"/>
      <c r="N1363" s="1154"/>
      <c r="O1363" s="1154"/>
      <c r="P1363" s="1154"/>
      <c r="Q1363" s="1154"/>
      <c r="R1363" s="1154"/>
      <c r="S1363" s="1154"/>
      <c r="T1363" s="1154"/>
      <c r="U1363" s="1154"/>
      <c r="V1363" s="1154"/>
      <c r="W1363" s="1154"/>
      <c r="X1363" s="1154"/>
      <c r="Y1363" s="1154"/>
      <c r="Z1363" s="1154"/>
      <c r="AA1363" s="1154"/>
      <c r="AB1363" s="1154"/>
      <c r="AC1363" s="1154"/>
      <c r="AD1363" s="1154"/>
      <c r="AE1363" s="1154"/>
      <c r="AF1363" s="1154"/>
      <c r="AG1363" s="1155"/>
      <c r="AH1363" s="1196"/>
      <c r="AI1363" s="1197"/>
      <c r="AJ1363" s="1197"/>
      <c r="AK1363" s="1197"/>
      <c r="AL1363" s="1197"/>
      <c r="AM1363" s="1197"/>
      <c r="AN1363" s="1197"/>
      <c r="AO1363" s="1197"/>
      <c r="AP1363" s="1197"/>
      <c r="AQ1363" s="1197"/>
      <c r="AR1363" s="1197"/>
      <c r="AS1363" s="1197"/>
      <c r="AT1363" s="1197"/>
      <c r="AU1363" s="1197"/>
      <c r="AV1363" s="1197"/>
      <c r="AW1363" s="1197"/>
      <c r="AX1363" s="1197"/>
      <c r="AY1363" s="1197"/>
      <c r="AZ1363" s="1197"/>
      <c r="BA1363" s="1197"/>
      <c r="BB1363" s="1197"/>
      <c r="BC1363" s="1198"/>
      <c r="BD1363" s="87"/>
    </row>
    <row r="1364" spans="1:64" customHeight="1" ht="13.5">
      <c r="A1364" s="238">
        <f>IF(B1364&lt;$C$584,B1364,IF(B1364=$C$584,B1364,0))</f>
        <v>0</v>
      </c>
      <c r="B1364" s="238">
        <v>95</v>
      </c>
      <c r="C1364" s="243"/>
      <c r="D1364" s="243"/>
      <c r="E1364" s="243"/>
      <c r="F1364" s="243"/>
      <c r="G1364" s="243"/>
      <c r="H1364" s="1158">
        <f>A1364</f>
        <v>0</v>
      </c>
      <c r="I1364" s="1160"/>
      <c r="J1364" s="1120" t="s">
        <v>2</v>
      </c>
      <c r="K1364" s="1121"/>
      <c r="L1364" s="1121"/>
      <c r="M1364" s="1122"/>
      <c r="N1364" s="1144" t="str">
        <f>LOOKUP(H1364,$C$1:$C$583,$J$1:$J$612)</f>
        <v>0</v>
      </c>
      <c r="O1364" s="1145"/>
      <c r="P1364" s="1145"/>
      <c r="Q1364" s="1145"/>
      <c r="R1364" s="1145"/>
      <c r="S1364" s="1145"/>
      <c r="T1364" s="1145"/>
      <c r="U1364" s="1145"/>
      <c r="V1364" s="1145"/>
      <c r="W1364" s="1145"/>
      <c r="X1364" s="1145"/>
      <c r="Y1364" s="1145"/>
      <c r="Z1364" s="1145"/>
      <c r="AA1364" s="1145"/>
      <c r="AB1364" s="1145"/>
      <c r="AC1364" s="1145"/>
      <c r="AD1364" s="1145"/>
      <c r="AE1364" s="1145"/>
      <c r="AF1364" s="1145"/>
      <c r="AG1364" s="1146"/>
      <c r="AH1364" s="1199" t="s">
        <v>86</v>
      </c>
      <c r="AI1364" s="1200"/>
      <c r="AJ1364" s="1200"/>
      <c r="AK1364" s="1200"/>
      <c r="AL1364" s="1200"/>
      <c r="AM1364" s="1200"/>
      <c r="AN1364" s="1201"/>
      <c r="AO1364" s="1222" t="s">
        <v>21</v>
      </c>
      <c r="AP1364" s="1223"/>
      <c r="AQ1364" s="1223"/>
      <c r="AR1364" s="1223"/>
      <c r="AS1364" s="1223"/>
      <c r="AT1364" s="1223"/>
      <c r="AU1364" s="1223"/>
      <c r="AV1364" s="1223"/>
      <c r="AW1364" s="1223"/>
      <c r="AX1364" s="1224"/>
      <c r="AY1364" s="1205" t="s">
        <v>88</v>
      </c>
      <c r="AZ1364" s="1206"/>
      <c r="BA1364" s="1206"/>
      <c r="BB1364" s="1206"/>
      <c r="BC1364" s="1207"/>
      <c r="BD1364" s="87"/>
    </row>
    <row r="1365" spans="1:64" customHeight="1" ht="13.5">
      <c r="A1365" s="238"/>
      <c r="B1365" s="238"/>
      <c r="C1365" s="243"/>
      <c r="D1365" s="243"/>
      <c r="E1365" s="243"/>
      <c r="F1365" s="243"/>
      <c r="G1365" s="243"/>
      <c r="H1365" s="1158" t="s">
        <v>3</v>
      </c>
      <c r="I1365" s="1159"/>
      <c r="J1365" s="1159"/>
      <c r="K1365" s="1160"/>
      <c r="L1365" s="1120" t="str">
        <f>LOOKUP(H1364,$C$2:$C$583,$I$2:$I$583)</f>
        <v>0</v>
      </c>
      <c r="M1365" s="1121"/>
      <c r="N1365" s="1121"/>
      <c r="O1365" s="1121"/>
      <c r="P1365" s="1121"/>
      <c r="Q1365" s="1121"/>
      <c r="R1365" s="1121"/>
      <c r="S1365" s="1121"/>
      <c r="T1365" s="1121"/>
      <c r="U1365" s="1122"/>
      <c r="V1365" s="1158" t="s">
        <v>89</v>
      </c>
      <c r="W1365" s="1159"/>
      <c r="X1365" s="1159"/>
      <c r="Y1365" s="1160"/>
      <c r="Z1365" s="1120" t="str">
        <f>LOOKUP(H1364,$C$2:$C$583,$F$2:$F$583)</f>
        <v>0</v>
      </c>
      <c r="AA1365" s="1122"/>
      <c r="AB1365" s="1158" t="s">
        <v>90</v>
      </c>
      <c r="AC1365" s="1159"/>
      <c r="AD1365" s="1159"/>
      <c r="AE1365" s="1160"/>
      <c r="AF1365" s="1120" t="str">
        <f>LOOKUP(H1364,$C$2:$C$583,$G$2:$G$583)</f>
        <v>0</v>
      </c>
      <c r="AG1365" s="1122"/>
      <c r="AH1365" s="1202"/>
      <c r="AI1365" s="1203"/>
      <c r="AJ1365" s="1203"/>
      <c r="AK1365" s="1203"/>
      <c r="AL1365" s="1203"/>
      <c r="AM1365" s="1203"/>
      <c r="AN1365" s="1204"/>
      <c r="AO1365" s="1225"/>
      <c r="AP1365" s="1226"/>
      <c r="AQ1365" s="1226"/>
      <c r="AR1365" s="1226"/>
      <c r="AS1365" s="1226"/>
      <c r="AT1365" s="1226"/>
      <c r="AU1365" s="1226"/>
      <c r="AV1365" s="1226"/>
      <c r="AW1365" s="1226"/>
      <c r="AX1365" s="1227"/>
      <c r="AY1365" s="1208"/>
      <c r="AZ1365" s="1209"/>
      <c r="BA1365" s="1209"/>
      <c r="BB1365" s="1209"/>
      <c r="BC1365" s="1210"/>
      <c r="BD1365" s="87"/>
    </row>
    <row r="1366" spans="1:64" customHeight="1" ht="12.75">
      <c r="A1366" s="238"/>
      <c r="B1366" s="238"/>
      <c r="C1366" s="243"/>
      <c r="D1366" s="243"/>
      <c r="E1366" s="243"/>
      <c r="F1366" s="243"/>
      <c r="G1366" s="243"/>
      <c r="H1366" s="1147" t="str">
        <f>LOOKUP(H1364,$C$2:$C$583,$K$2:$K$583)</f>
        <v>0</v>
      </c>
      <c r="I1366" s="1148"/>
      <c r="J1366" s="1148"/>
      <c r="K1366" s="1148"/>
      <c r="L1366" s="1148"/>
      <c r="M1366" s="1148"/>
      <c r="N1366" s="1148"/>
      <c r="O1366" s="1148"/>
      <c r="P1366" s="1148"/>
      <c r="Q1366" s="1148"/>
      <c r="R1366" s="1148"/>
      <c r="S1366" s="1148"/>
      <c r="T1366" s="1148"/>
      <c r="U1366" s="1148"/>
      <c r="V1366" s="1148"/>
      <c r="W1366" s="1148"/>
      <c r="X1366" s="1148"/>
      <c r="Y1366" s="1148"/>
      <c r="Z1366" s="1148"/>
      <c r="AA1366" s="1148"/>
      <c r="AB1366" s="1148"/>
      <c r="AC1366" s="1148"/>
      <c r="AD1366" s="1148"/>
      <c r="AE1366" s="1148"/>
      <c r="AF1366" s="1148"/>
      <c r="AG1366" s="1149"/>
      <c r="AH1366" s="1190"/>
      <c r="AI1366" s="1191"/>
      <c r="AJ1366" s="1191"/>
      <c r="AK1366" s="1191"/>
      <c r="AL1366" s="1191"/>
      <c r="AM1366" s="1191"/>
      <c r="AN1366" s="1191"/>
      <c r="AO1366" s="1191"/>
      <c r="AP1366" s="1191"/>
      <c r="AQ1366" s="1191"/>
      <c r="AR1366" s="1191"/>
      <c r="AS1366" s="1191"/>
      <c r="AT1366" s="1191"/>
      <c r="AU1366" s="1191"/>
      <c r="AV1366" s="1191"/>
      <c r="AW1366" s="1191"/>
      <c r="AX1366" s="1191"/>
      <c r="AY1366" s="1191"/>
      <c r="AZ1366" s="1191"/>
      <c r="BA1366" s="1191"/>
      <c r="BB1366" s="1191"/>
      <c r="BC1366" s="1192"/>
      <c r="BD1366" s="87"/>
    </row>
    <row r="1367" spans="1:64" customHeight="1" ht="12.75">
      <c r="A1367" s="238"/>
      <c r="B1367" s="238"/>
      <c r="C1367" s="243"/>
      <c r="D1367" s="243"/>
      <c r="E1367" s="243"/>
      <c r="F1367" s="243"/>
      <c r="G1367" s="243"/>
      <c r="H1367" s="1150"/>
      <c r="I1367" s="1151"/>
      <c r="J1367" s="1151"/>
      <c r="K1367" s="1151"/>
      <c r="L1367" s="1151"/>
      <c r="M1367" s="1151"/>
      <c r="N1367" s="1151"/>
      <c r="O1367" s="1151"/>
      <c r="P1367" s="1151"/>
      <c r="Q1367" s="1151"/>
      <c r="R1367" s="1151"/>
      <c r="S1367" s="1151"/>
      <c r="T1367" s="1151"/>
      <c r="U1367" s="1151"/>
      <c r="V1367" s="1151"/>
      <c r="W1367" s="1151"/>
      <c r="X1367" s="1151"/>
      <c r="Y1367" s="1151"/>
      <c r="Z1367" s="1151"/>
      <c r="AA1367" s="1151"/>
      <c r="AB1367" s="1151"/>
      <c r="AC1367" s="1151"/>
      <c r="AD1367" s="1151"/>
      <c r="AE1367" s="1151"/>
      <c r="AF1367" s="1151"/>
      <c r="AG1367" s="1152"/>
      <c r="AH1367" s="1193"/>
      <c r="AI1367" s="1194"/>
      <c r="AJ1367" s="1194"/>
      <c r="AK1367" s="1194"/>
      <c r="AL1367" s="1194"/>
      <c r="AM1367" s="1194"/>
      <c r="AN1367" s="1194"/>
      <c r="AO1367" s="1194"/>
      <c r="AP1367" s="1194"/>
      <c r="AQ1367" s="1194"/>
      <c r="AR1367" s="1194"/>
      <c r="AS1367" s="1194"/>
      <c r="AT1367" s="1194"/>
      <c r="AU1367" s="1194"/>
      <c r="AV1367" s="1194"/>
      <c r="AW1367" s="1194"/>
      <c r="AX1367" s="1194"/>
      <c r="AY1367" s="1194"/>
      <c r="AZ1367" s="1194"/>
      <c r="BA1367" s="1194"/>
      <c r="BB1367" s="1194"/>
      <c r="BC1367" s="1195"/>
      <c r="BD1367" s="87"/>
    </row>
    <row r="1368" spans="1:64" customHeight="1" ht="12.75">
      <c r="A1368" s="238"/>
      <c r="B1368" s="238"/>
      <c r="C1368" s="243"/>
      <c r="D1368" s="243"/>
      <c r="E1368" s="243"/>
      <c r="F1368" s="243"/>
      <c r="G1368" s="243"/>
      <c r="H1368" s="1150"/>
      <c r="I1368" s="1151"/>
      <c r="J1368" s="1151"/>
      <c r="K1368" s="1151"/>
      <c r="L1368" s="1151"/>
      <c r="M1368" s="1151"/>
      <c r="N1368" s="1151"/>
      <c r="O1368" s="1151"/>
      <c r="P1368" s="1151"/>
      <c r="Q1368" s="1151"/>
      <c r="R1368" s="1151"/>
      <c r="S1368" s="1151"/>
      <c r="T1368" s="1151"/>
      <c r="U1368" s="1151"/>
      <c r="V1368" s="1151"/>
      <c r="W1368" s="1151"/>
      <c r="X1368" s="1151"/>
      <c r="Y1368" s="1151"/>
      <c r="Z1368" s="1151"/>
      <c r="AA1368" s="1151"/>
      <c r="AB1368" s="1151"/>
      <c r="AC1368" s="1151"/>
      <c r="AD1368" s="1151"/>
      <c r="AE1368" s="1151"/>
      <c r="AF1368" s="1151"/>
      <c r="AG1368" s="1152"/>
      <c r="AH1368" s="1193"/>
      <c r="AI1368" s="1194"/>
      <c r="AJ1368" s="1194"/>
      <c r="AK1368" s="1194"/>
      <c r="AL1368" s="1194"/>
      <c r="AM1368" s="1194"/>
      <c r="AN1368" s="1194"/>
      <c r="AO1368" s="1194"/>
      <c r="AP1368" s="1194"/>
      <c r="AQ1368" s="1194"/>
      <c r="AR1368" s="1194"/>
      <c r="AS1368" s="1194"/>
      <c r="AT1368" s="1194"/>
      <c r="AU1368" s="1194"/>
      <c r="AV1368" s="1194"/>
      <c r="AW1368" s="1194"/>
      <c r="AX1368" s="1194"/>
      <c r="AY1368" s="1194"/>
      <c r="AZ1368" s="1194"/>
      <c r="BA1368" s="1194"/>
      <c r="BB1368" s="1194"/>
      <c r="BC1368" s="1195"/>
      <c r="BD1368" s="87"/>
    </row>
    <row r="1369" spans="1:64" customHeight="1" ht="12.75">
      <c r="A1369" s="238"/>
      <c r="B1369" s="238"/>
      <c r="C1369" s="243"/>
      <c r="D1369" s="243"/>
      <c r="E1369" s="243"/>
      <c r="F1369" s="243"/>
      <c r="G1369" s="243"/>
      <c r="H1369" s="1150"/>
      <c r="I1369" s="1151"/>
      <c r="J1369" s="1151"/>
      <c r="K1369" s="1151"/>
      <c r="L1369" s="1151"/>
      <c r="M1369" s="1151"/>
      <c r="N1369" s="1151"/>
      <c r="O1369" s="1151"/>
      <c r="P1369" s="1151"/>
      <c r="Q1369" s="1151"/>
      <c r="R1369" s="1151"/>
      <c r="S1369" s="1151"/>
      <c r="T1369" s="1151"/>
      <c r="U1369" s="1151"/>
      <c r="V1369" s="1151"/>
      <c r="W1369" s="1151"/>
      <c r="X1369" s="1151"/>
      <c r="Y1369" s="1151"/>
      <c r="Z1369" s="1151"/>
      <c r="AA1369" s="1151"/>
      <c r="AB1369" s="1151"/>
      <c r="AC1369" s="1151"/>
      <c r="AD1369" s="1151"/>
      <c r="AE1369" s="1151"/>
      <c r="AF1369" s="1151"/>
      <c r="AG1369" s="1152"/>
      <c r="AH1369" s="1193"/>
      <c r="AI1369" s="1194"/>
      <c r="AJ1369" s="1194"/>
      <c r="AK1369" s="1194"/>
      <c r="AL1369" s="1194"/>
      <c r="AM1369" s="1194"/>
      <c r="AN1369" s="1194"/>
      <c r="AO1369" s="1194"/>
      <c r="AP1369" s="1194"/>
      <c r="AQ1369" s="1194"/>
      <c r="AR1369" s="1194"/>
      <c r="AS1369" s="1194"/>
      <c r="AT1369" s="1194"/>
      <c r="AU1369" s="1194"/>
      <c r="AV1369" s="1194"/>
      <c r="AW1369" s="1194"/>
      <c r="AX1369" s="1194"/>
      <c r="AY1369" s="1194"/>
      <c r="AZ1369" s="1194"/>
      <c r="BA1369" s="1194"/>
      <c r="BB1369" s="1194"/>
      <c r="BC1369" s="1195"/>
      <c r="BD1369" s="87"/>
    </row>
    <row r="1370" spans="1:64" customHeight="1" ht="12.75">
      <c r="A1370" s="238"/>
      <c r="B1370" s="238"/>
      <c r="C1370" s="243"/>
      <c r="D1370" s="243"/>
      <c r="E1370" s="243"/>
      <c r="F1370" s="243"/>
      <c r="G1370" s="243"/>
      <c r="H1370" s="1150"/>
      <c r="I1370" s="1151"/>
      <c r="J1370" s="1151"/>
      <c r="K1370" s="1151"/>
      <c r="L1370" s="1151"/>
      <c r="M1370" s="1151"/>
      <c r="N1370" s="1151"/>
      <c r="O1370" s="1151"/>
      <c r="P1370" s="1151"/>
      <c r="Q1370" s="1151"/>
      <c r="R1370" s="1151"/>
      <c r="S1370" s="1151"/>
      <c r="T1370" s="1151"/>
      <c r="U1370" s="1151"/>
      <c r="V1370" s="1151"/>
      <c r="W1370" s="1151"/>
      <c r="X1370" s="1151"/>
      <c r="Y1370" s="1151"/>
      <c r="Z1370" s="1151"/>
      <c r="AA1370" s="1151"/>
      <c r="AB1370" s="1151"/>
      <c r="AC1370" s="1151"/>
      <c r="AD1370" s="1151"/>
      <c r="AE1370" s="1151"/>
      <c r="AF1370" s="1151"/>
      <c r="AG1370" s="1152"/>
      <c r="AH1370" s="1193"/>
      <c r="AI1370" s="1194"/>
      <c r="AJ1370" s="1194"/>
      <c r="AK1370" s="1194"/>
      <c r="AL1370" s="1194"/>
      <c r="AM1370" s="1194"/>
      <c r="AN1370" s="1194"/>
      <c r="AO1370" s="1194"/>
      <c r="AP1370" s="1194"/>
      <c r="AQ1370" s="1194"/>
      <c r="AR1370" s="1194"/>
      <c r="AS1370" s="1194"/>
      <c r="AT1370" s="1194"/>
      <c r="AU1370" s="1194"/>
      <c r="AV1370" s="1194"/>
      <c r="AW1370" s="1194"/>
      <c r="AX1370" s="1194"/>
      <c r="AY1370" s="1194"/>
      <c r="AZ1370" s="1194"/>
      <c r="BA1370" s="1194"/>
      <c r="BB1370" s="1194"/>
      <c r="BC1370" s="1195"/>
      <c r="BD1370" s="87"/>
    </row>
    <row r="1371" spans="1:64" customHeight="1" ht="13.5">
      <c r="A1371" s="238"/>
      <c r="B1371" s="238"/>
      <c r="C1371" s="243"/>
      <c r="D1371" s="243"/>
      <c r="E1371" s="243"/>
      <c r="F1371" s="243"/>
      <c r="G1371" s="243"/>
      <c r="H1371" s="1153"/>
      <c r="I1371" s="1154"/>
      <c r="J1371" s="1154"/>
      <c r="K1371" s="1154"/>
      <c r="L1371" s="1154"/>
      <c r="M1371" s="1154"/>
      <c r="N1371" s="1154"/>
      <c r="O1371" s="1154"/>
      <c r="P1371" s="1154"/>
      <c r="Q1371" s="1154"/>
      <c r="R1371" s="1154"/>
      <c r="S1371" s="1154"/>
      <c r="T1371" s="1154"/>
      <c r="U1371" s="1154"/>
      <c r="V1371" s="1154"/>
      <c r="W1371" s="1154"/>
      <c r="X1371" s="1154"/>
      <c r="Y1371" s="1154"/>
      <c r="Z1371" s="1154"/>
      <c r="AA1371" s="1154"/>
      <c r="AB1371" s="1154"/>
      <c r="AC1371" s="1154"/>
      <c r="AD1371" s="1154"/>
      <c r="AE1371" s="1154"/>
      <c r="AF1371" s="1154"/>
      <c r="AG1371" s="1155"/>
      <c r="AH1371" s="1196"/>
      <c r="AI1371" s="1197"/>
      <c r="AJ1371" s="1197"/>
      <c r="AK1371" s="1197"/>
      <c r="AL1371" s="1197"/>
      <c r="AM1371" s="1197"/>
      <c r="AN1371" s="1197"/>
      <c r="AO1371" s="1197"/>
      <c r="AP1371" s="1197"/>
      <c r="AQ1371" s="1197"/>
      <c r="AR1371" s="1197"/>
      <c r="AS1371" s="1197"/>
      <c r="AT1371" s="1197"/>
      <c r="AU1371" s="1197"/>
      <c r="AV1371" s="1197"/>
      <c r="AW1371" s="1197"/>
      <c r="AX1371" s="1197"/>
      <c r="AY1371" s="1197"/>
      <c r="AZ1371" s="1197"/>
      <c r="BA1371" s="1197"/>
      <c r="BB1371" s="1197"/>
      <c r="BC1371" s="1198"/>
      <c r="BD1371" s="87"/>
    </row>
    <row r="1372" spans="1:64" customHeight="1" ht="13.5">
      <c r="A1372" s="238">
        <f>IF(B1372&lt;$C$584,B1372,IF(B1372=$C$584,B1372,0))</f>
        <v>0</v>
      </c>
      <c r="B1372" s="238">
        <v>96</v>
      </c>
      <c r="C1372" s="243"/>
      <c r="D1372" s="243"/>
      <c r="E1372" s="243"/>
      <c r="F1372" s="243"/>
      <c r="G1372" s="243"/>
      <c r="H1372" s="1158">
        <f>A1372</f>
        <v>0</v>
      </c>
      <c r="I1372" s="1160"/>
      <c r="J1372" s="1120" t="s">
        <v>2</v>
      </c>
      <c r="K1372" s="1121"/>
      <c r="L1372" s="1121"/>
      <c r="M1372" s="1122"/>
      <c r="N1372" s="1144" t="str">
        <f>LOOKUP(H1372,$C$1:$C$583,$J$1:$J$612)</f>
        <v>0</v>
      </c>
      <c r="O1372" s="1145"/>
      <c r="P1372" s="1145"/>
      <c r="Q1372" s="1145"/>
      <c r="R1372" s="1145"/>
      <c r="S1372" s="1145"/>
      <c r="T1372" s="1145"/>
      <c r="U1372" s="1145"/>
      <c r="V1372" s="1145"/>
      <c r="W1372" s="1145"/>
      <c r="X1372" s="1145"/>
      <c r="Y1372" s="1145"/>
      <c r="Z1372" s="1145"/>
      <c r="AA1372" s="1145"/>
      <c r="AB1372" s="1145"/>
      <c r="AC1372" s="1145"/>
      <c r="AD1372" s="1145"/>
      <c r="AE1372" s="1145"/>
      <c r="AF1372" s="1145"/>
      <c r="AG1372" s="1146"/>
      <c r="AH1372" s="1199" t="s">
        <v>86</v>
      </c>
      <c r="AI1372" s="1200"/>
      <c r="AJ1372" s="1200"/>
      <c r="AK1372" s="1200"/>
      <c r="AL1372" s="1200"/>
      <c r="AM1372" s="1200"/>
      <c r="AN1372" s="1201"/>
      <c r="AO1372" s="1222" t="s">
        <v>21</v>
      </c>
      <c r="AP1372" s="1223"/>
      <c r="AQ1372" s="1223"/>
      <c r="AR1372" s="1223"/>
      <c r="AS1372" s="1223"/>
      <c r="AT1372" s="1223"/>
      <c r="AU1372" s="1223"/>
      <c r="AV1372" s="1223"/>
      <c r="AW1372" s="1223"/>
      <c r="AX1372" s="1224"/>
      <c r="AY1372" s="1205" t="s">
        <v>88</v>
      </c>
      <c r="AZ1372" s="1206"/>
      <c r="BA1372" s="1206"/>
      <c r="BB1372" s="1206"/>
      <c r="BC1372" s="1207"/>
      <c r="BD1372" s="87"/>
    </row>
    <row r="1373" spans="1:64" customHeight="1" ht="13.5">
      <c r="A1373" s="238"/>
      <c r="B1373" s="238"/>
      <c r="C1373" s="243"/>
      <c r="D1373" s="243"/>
      <c r="E1373" s="243"/>
      <c r="F1373" s="243"/>
      <c r="G1373" s="243"/>
      <c r="H1373" s="1158" t="s">
        <v>3</v>
      </c>
      <c r="I1373" s="1159"/>
      <c r="J1373" s="1159"/>
      <c r="K1373" s="1160"/>
      <c r="L1373" s="1120" t="str">
        <f>LOOKUP(H1372,$C$2:$C$583,$I$2:$I$583)</f>
        <v>0</v>
      </c>
      <c r="M1373" s="1121"/>
      <c r="N1373" s="1121"/>
      <c r="O1373" s="1121"/>
      <c r="P1373" s="1121"/>
      <c r="Q1373" s="1121"/>
      <c r="R1373" s="1121"/>
      <c r="S1373" s="1121"/>
      <c r="T1373" s="1121"/>
      <c r="U1373" s="1122"/>
      <c r="V1373" s="1158" t="s">
        <v>89</v>
      </c>
      <c r="W1373" s="1159"/>
      <c r="X1373" s="1159"/>
      <c r="Y1373" s="1160"/>
      <c r="Z1373" s="1120" t="str">
        <f>LOOKUP(H1372,$C$2:$C$583,$F$2:$F$583)</f>
        <v>0</v>
      </c>
      <c r="AA1373" s="1122"/>
      <c r="AB1373" s="1158" t="s">
        <v>90</v>
      </c>
      <c r="AC1373" s="1159"/>
      <c r="AD1373" s="1159"/>
      <c r="AE1373" s="1160"/>
      <c r="AF1373" s="1120" t="str">
        <f>LOOKUP(H1372,$C$2:$C$583,$G$2:$G$583)</f>
        <v>0</v>
      </c>
      <c r="AG1373" s="1122"/>
      <c r="AH1373" s="1202"/>
      <c r="AI1373" s="1203"/>
      <c r="AJ1373" s="1203"/>
      <c r="AK1373" s="1203"/>
      <c r="AL1373" s="1203"/>
      <c r="AM1373" s="1203"/>
      <c r="AN1373" s="1204"/>
      <c r="AO1373" s="1225"/>
      <c r="AP1373" s="1226"/>
      <c r="AQ1373" s="1226"/>
      <c r="AR1373" s="1226"/>
      <c r="AS1373" s="1226"/>
      <c r="AT1373" s="1226"/>
      <c r="AU1373" s="1226"/>
      <c r="AV1373" s="1226"/>
      <c r="AW1373" s="1226"/>
      <c r="AX1373" s="1227"/>
      <c r="AY1373" s="1208"/>
      <c r="AZ1373" s="1209"/>
      <c r="BA1373" s="1209"/>
      <c r="BB1373" s="1209"/>
      <c r="BC1373" s="1210"/>
      <c r="BD1373" s="87"/>
    </row>
    <row r="1374" spans="1:64" customHeight="1" ht="12.75">
      <c r="A1374" s="238"/>
      <c r="B1374" s="238"/>
      <c r="C1374" s="243"/>
      <c r="D1374" s="243"/>
      <c r="E1374" s="243"/>
      <c r="F1374" s="243"/>
      <c r="G1374" s="243"/>
      <c r="H1374" s="1147" t="str">
        <f>LOOKUP(H1372,$C$2:$C$583,$K$2:$K$583)</f>
        <v>0</v>
      </c>
      <c r="I1374" s="1148"/>
      <c r="J1374" s="1148"/>
      <c r="K1374" s="1148"/>
      <c r="L1374" s="1148"/>
      <c r="M1374" s="1148"/>
      <c r="N1374" s="1148"/>
      <c r="O1374" s="1148"/>
      <c r="P1374" s="1148"/>
      <c r="Q1374" s="1148"/>
      <c r="R1374" s="1148"/>
      <c r="S1374" s="1148"/>
      <c r="T1374" s="1148"/>
      <c r="U1374" s="1148"/>
      <c r="V1374" s="1148"/>
      <c r="W1374" s="1148"/>
      <c r="X1374" s="1148"/>
      <c r="Y1374" s="1148"/>
      <c r="Z1374" s="1148"/>
      <c r="AA1374" s="1148"/>
      <c r="AB1374" s="1148"/>
      <c r="AC1374" s="1148"/>
      <c r="AD1374" s="1148"/>
      <c r="AE1374" s="1148"/>
      <c r="AF1374" s="1148"/>
      <c r="AG1374" s="1149"/>
      <c r="AH1374" s="1190"/>
      <c r="AI1374" s="1191"/>
      <c r="AJ1374" s="1191"/>
      <c r="AK1374" s="1191"/>
      <c r="AL1374" s="1191"/>
      <c r="AM1374" s="1191"/>
      <c r="AN1374" s="1191"/>
      <c r="AO1374" s="1191"/>
      <c r="AP1374" s="1191"/>
      <c r="AQ1374" s="1191"/>
      <c r="AR1374" s="1191"/>
      <c r="AS1374" s="1191"/>
      <c r="AT1374" s="1191"/>
      <c r="AU1374" s="1191"/>
      <c r="AV1374" s="1191"/>
      <c r="AW1374" s="1191"/>
      <c r="AX1374" s="1191"/>
      <c r="AY1374" s="1191"/>
      <c r="AZ1374" s="1191"/>
      <c r="BA1374" s="1191"/>
      <c r="BB1374" s="1191"/>
      <c r="BC1374" s="1192"/>
      <c r="BD1374" s="87"/>
    </row>
    <row r="1375" spans="1:64" customHeight="1" ht="12.75">
      <c r="A1375" s="238"/>
      <c r="B1375" s="238"/>
      <c r="C1375" s="243"/>
      <c r="D1375" s="243"/>
      <c r="E1375" s="243"/>
      <c r="F1375" s="243"/>
      <c r="G1375" s="243"/>
      <c r="H1375" s="1150"/>
      <c r="I1375" s="1151"/>
      <c r="J1375" s="1151"/>
      <c r="K1375" s="1151"/>
      <c r="L1375" s="1151"/>
      <c r="M1375" s="1151"/>
      <c r="N1375" s="1151"/>
      <c r="O1375" s="1151"/>
      <c r="P1375" s="1151"/>
      <c r="Q1375" s="1151"/>
      <c r="R1375" s="1151"/>
      <c r="S1375" s="1151"/>
      <c r="T1375" s="1151"/>
      <c r="U1375" s="1151"/>
      <c r="V1375" s="1151"/>
      <c r="W1375" s="1151"/>
      <c r="X1375" s="1151"/>
      <c r="Y1375" s="1151"/>
      <c r="Z1375" s="1151"/>
      <c r="AA1375" s="1151"/>
      <c r="AB1375" s="1151"/>
      <c r="AC1375" s="1151"/>
      <c r="AD1375" s="1151"/>
      <c r="AE1375" s="1151"/>
      <c r="AF1375" s="1151"/>
      <c r="AG1375" s="1152"/>
      <c r="AH1375" s="1193"/>
      <c r="AI1375" s="1194"/>
      <c r="AJ1375" s="1194"/>
      <c r="AK1375" s="1194"/>
      <c r="AL1375" s="1194"/>
      <c r="AM1375" s="1194"/>
      <c r="AN1375" s="1194"/>
      <c r="AO1375" s="1194"/>
      <c r="AP1375" s="1194"/>
      <c r="AQ1375" s="1194"/>
      <c r="AR1375" s="1194"/>
      <c r="AS1375" s="1194"/>
      <c r="AT1375" s="1194"/>
      <c r="AU1375" s="1194"/>
      <c r="AV1375" s="1194"/>
      <c r="AW1375" s="1194"/>
      <c r="AX1375" s="1194"/>
      <c r="AY1375" s="1194"/>
      <c r="AZ1375" s="1194"/>
      <c r="BA1375" s="1194"/>
      <c r="BB1375" s="1194"/>
      <c r="BC1375" s="1195"/>
      <c r="BD1375" s="87"/>
    </row>
    <row r="1376" spans="1:64" customHeight="1" ht="12.75">
      <c r="A1376" s="238"/>
      <c r="B1376" s="238"/>
      <c r="C1376" s="243"/>
      <c r="D1376" s="243"/>
      <c r="E1376" s="243"/>
      <c r="F1376" s="243"/>
      <c r="G1376" s="243"/>
      <c r="H1376" s="1150"/>
      <c r="I1376" s="1151"/>
      <c r="J1376" s="1151"/>
      <c r="K1376" s="1151"/>
      <c r="L1376" s="1151"/>
      <c r="M1376" s="1151"/>
      <c r="N1376" s="1151"/>
      <c r="O1376" s="1151"/>
      <c r="P1376" s="1151"/>
      <c r="Q1376" s="1151"/>
      <c r="R1376" s="1151"/>
      <c r="S1376" s="1151"/>
      <c r="T1376" s="1151"/>
      <c r="U1376" s="1151"/>
      <c r="V1376" s="1151"/>
      <c r="W1376" s="1151"/>
      <c r="X1376" s="1151"/>
      <c r="Y1376" s="1151"/>
      <c r="Z1376" s="1151"/>
      <c r="AA1376" s="1151"/>
      <c r="AB1376" s="1151"/>
      <c r="AC1376" s="1151"/>
      <c r="AD1376" s="1151"/>
      <c r="AE1376" s="1151"/>
      <c r="AF1376" s="1151"/>
      <c r="AG1376" s="1152"/>
      <c r="AH1376" s="1193"/>
      <c r="AI1376" s="1194"/>
      <c r="AJ1376" s="1194"/>
      <c r="AK1376" s="1194"/>
      <c r="AL1376" s="1194"/>
      <c r="AM1376" s="1194"/>
      <c r="AN1376" s="1194"/>
      <c r="AO1376" s="1194"/>
      <c r="AP1376" s="1194"/>
      <c r="AQ1376" s="1194"/>
      <c r="AR1376" s="1194"/>
      <c r="AS1376" s="1194"/>
      <c r="AT1376" s="1194"/>
      <c r="AU1376" s="1194"/>
      <c r="AV1376" s="1194"/>
      <c r="AW1376" s="1194"/>
      <c r="AX1376" s="1194"/>
      <c r="AY1376" s="1194"/>
      <c r="AZ1376" s="1194"/>
      <c r="BA1376" s="1194"/>
      <c r="BB1376" s="1194"/>
      <c r="BC1376" s="1195"/>
      <c r="BD1376" s="87"/>
    </row>
    <row r="1377" spans="1:64" customHeight="1" ht="12.75">
      <c r="A1377" s="238"/>
      <c r="B1377" s="238"/>
      <c r="C1377" s="243"/>
      <c r="D1377" s="243"/>
      <c r="E1377" s="243"/>
      <c r="F1377" s="243"/>
      <c r="G1377" s="243"/>
      <c r="H1377" s="1150"/>
      <c r="I1377" s="1151"/>
      <c r="J1377" s="1151"/>
      <c r="K1377" s="1151"/>
      <c r="L1377" s="1151"/>
      <c r="M1377" s="1151"/>
      <c r="N1377" s="1151"/>
      <c r="O1377" s="1151"/>
      <c r="P1377" s="1151"/>
      <c r="Q1377" s="1151"/>
      <c r="R1377" s="1151"/>
      <c r="S1377" s="1151"/>
      <c r="T1377" s="1151"/>
      <c r="U1377" s="1151"/>
      <c r="V1377" s="1151"/>
      <c r="W1377" s="1151"/>
      <c r="X1377" s="1151"/>
      <c r="Y1377" s="1151"/>
      <c r="Z1377" s="1151"/>
      <c r="AA1377" s="1151"/>
      <c r="AB1377" s="1151"/>
      <c r="AC1377" s="1151"/>
      <c r="AD1377" s="1151"/>
      <c r="AE1377" s="1151"/>
      <c r="AF1377" s="1151"/>
      <c r="AG1377" s="1152"/>
      <c r="AH1377" s="1193"/>
      <c r="AI1377" s="1194"/>
      <c r="AJ1377" s="1194"/>
      <c r="AK1377" s="1194"/>
      <c r="AL1377" s="1194"/>
      <c r="AM1377" s="1194"/>
      <c r="AN1377" s="1194"/>
      <c r="AO1377" s="1194"/>
      <c r="AP1377" s="1194"/>
      <c r="AQ1377" s="1194"/>
      <c r="AR1377" s="1194"/>
      <c r="AS1377" s="1194"/>
      <c r="AT1377" s="1194"/>
      <c r="AU1377" s="1194"/>
      <c r="AV1377" s="1194"/>
      <c r="AW1377" s="1194"/>
      <c r="AX1377" s="1194"/>
      <c r="AY1377" s="1194"/>
      <c r="AZ1377" s="1194"/>
      <c r="BA1377" s="1194"/>
      <c r="BB1377" s="1194"/>
      <c r="BC1377" s="1195"/>
      <c r="BD1377" s="87"/>
    </row>
    <row r="1378" spans="1:64" customHeight="1" ht="12.75">
      <c r="A1378" s="238"/>
      <c r="B1378" s="238"/>
      <c r="C1378" s="243"/>
      <c r="D1378" s="243"/>
      <c r="E1378" s="243"/>
      <c r="F1378" s="243"/>
      <c r="G1378" s="243"/>
      <c r="H1378" s="1150"/>
      <c r="I1378" s="1151"/>
      <c r="J1378" s="1151"/>
      <c r="K1378" s="1151"/>
      <c r="L1378" s="1151"/>
      <c r="M1378" s="1151"/>
      <c r="N1378" s="1151"/>
      <c r="O1378" s="1151"/>
      <c r="P1378" s="1151"/>
      <c r="Q1378" s="1151"/>
      <c r="R1378" s="1151"/>
      <c r="S1378" s="1151"/>
      <c r="T1378" s="1151"/>
      <c r="U1378" s="1151"/>
      <c r="V1378" s="1151"/>
      <c r="W1378" s="1151"/>
      <c r="X1378" s="1151"/>
      <c r="Y1378" s="1151"/>
      <c r="Z1378" s="1151"/>
      <c r="AA1378" s="1151"/>
      <c r="AB1378" s="1151"/>
      <c r="AC1378" s="1151"/>
      <c r="AD1378" s="1151"/>
      <c r="AE1378" s="1151"/>
      <c r="AF1378" s="1151"/>
      <c r="AG1378" s="1152"/>
      <c r="AH1378" s="1193"/>
      <c r="AI1378" s="1194"/>
      <c r="AJ1378" s="1194"/>
      <c r="AK1378" s="1194"/>
      <c r="AL1378" s="1194"/>
      <c r="AM1378" s="1194"/>
      <c r="AN1378" s="1194"/>
      <c r="AO1378" s="1194"/>
      <c r="AP1378" s="1194"/>
      <c r="AQ1378" s="1194"/>
      <c r="AR1378" s="1194"/>
      <c r="AS1378" s="1194"/>
      <c r="AT1378" s="1194"/>
      <c r="AU1378" s="1194"/>
      <c r="AV1378" s="1194"/>
      <c r="AW1378" s="1194"/>
      <c r="AX1378" s="1194"/>
      <c r="AY1378" s="1194"/>
      <c r="AZ1378" s="1194"/>
      <c r="BA1378" s="1194"/>
      <c r="BB1378" s="1194"/>
      <c r="BC1378" s="1195"/>
      <c r="BD1378" s="87"/>
    </row>
    <row r="1379" spans="1:64" customHeight="1" ht="13.5">
      <c r="A1379" s="238"/>
      <c r="B1379" s="238"/>
      <c r="C1379" s="243"/>
      <c r="D1379" s="243"/>
      <c r="E1379" s="243"/>
      <c r="F1379" s="243"/>
      <c r="G1379" s="243"/>
      <c r="H1379" s="1153"/>
      <c r="I1379" s="1154"/>
      <c r="J1379" s="1154"/>
      <c r="K1379" s="1154"/>
      <c r="L1379" s="1154"/>
      <c r="M1379" s="1154"/>
      <c r="N1379" s="1154"/>
      <c r="O1379" s="1154"/>
      <c r="P1379" s="1154"/>
      <c r="Q1379" s="1154"/>
      <c r="R1379" s="1154"/>
      <c r="S1379" s="1154"/>
      <c r="T1379" s="1154"/>
      <c r="U1379" s="1154"/>
      <c r="V1379" s="1154"/>
      <c r="W1379" s="1154"/>
      <c r="X1379" s="1154"/>
      <c r="Y1379" s="1154"/>
      <c r="Z1379" s="1154"/>
      <c r="AA1379" s="1154"/>
      <c r="AB1379" s="1154"/>
      <c r="AC1379" s="1154"/>
      <c r="AD1379" s="1154"/>
      <c r="AE1379" s="1154"/>
      <c r="AF1379" s="1154"/>
      <c r="AG1379" s="1155"/>
      <c r="AH1379" s="1196"/>
      <c r="AI1379" s="1197"/>
      <c r="AJ1379" s="1197"/>
      <c r="AK1379" s="1197"/>
      <c r="AL1379" s="1197"/>
      <c r="AM1379" s="1197"/>
      <c r="AN1379" s="1197"/>
      <c r="AO1379" s="1197"/>
      <c r="AP1379" s="1197"/>
      <c r="AQ1379" s="1197"/>
      <c r="AR1379" s="1197"/>
      <c r="AS1379" s="1197"/>
      <c r="AT1379" s="1197"/>
      <c r="AU1379" s="1197"/>
      <c r="AV1379" s="1197"/>
      <c r="AW1379" s="1197"/>
      <c r="AX1379" s="1197"/>
      <c r="AY1379" s="1197"/>
      <c r="AZ1379" s="1197"/>
      <c r="BA1379" s="1197"/>
      <c r="BB1379" s="1197"/>
      <c r="BC1379" s="1198"/>
      <c r="BD1379" s="87"/>
    </row>
    <row r="1380" spans="1:64" customHeight="1" ht="13.5">
      <c r="A1380" s="238">
        <f>IF(B1380&lt;$C$584,B1380,IF(B1380=$C$584,B1380,0))</f>
        <v>0</v>
      </c>
      <c r="B1380" s="238">
        <v>97</v>
      </c>
      <c r="C1380" s="243"/>
      <c r="D1380" s="243"/>
      <c r="E1380" s="243"/>
      <c r="F1380" s="243"/>
      <c r="G1380" s="243"/>
      <c r="H1380" s="1158">
        <f>A1380</f>
        <v>0</v>
      </c>
      <c r="I1380" s="1160"/>
      <c r="J1380" s="1120" t="s">
        <v>2</v>
      </c>
      <c r="K1380" s="1121"/>
      <c r="L1380" s="1121"/>
      <c r="M1380" s="1122"/>
      <c r="N1380" s="1144" t="str">
        <f>LOOKUP(H1380,$C$1:$C$583,$J$1:$J$612)</f>
        <v>0</v>
      </c>
      <c r="O1380" s="1145"/>
      <c r="P1380" s="1145"/>
      <c r="Q1380" s="1145"/>
      <c r="R1380" s="1145"/>
      <c r="S1380" s="1145"/>
      <c r="T1380" s="1145"/>
      <c r="U1380" s="1145"/>
      <c r="V1380" s="1145"/>
      <c r="W1380" s="1145"/>
      <c r="X1380" s="1145"/>
      <c r="Y1380" s="1145"/>
      <c r="Z1380" s="1145"/>
      <c r="AA1380" s="1145"/>
      <c r="AB1380" s="1145"/>
      <c r="AC1380" s="1145"/>
      <c r="AD1380" s="1145"/>
      <c r="AE1380" s="1145"/>
      <c r="AF1380" s="1145"/>
      <c r="AG1380" s="1146"/>
      <c r="AH1380" s="1199" t="s">
        <v>86</v>
      </c>
      <c r="AI1380" s="1200"/>
      <c r="AJ1380" s="1200"/>
      <c r="AK1380" s="1200"/>
      <c r="AL1380" s="1200"/>
      <c r="AM1380" s="1200"/>
      <c r="AN1380" s="1201"/>
      <c r="AO1380" s="1222" t="s">
        <v>21</v>
      </c>
      <c r="AP1380" s="1223"/>
      <c r="AQ1380" s="1223"/>
      <c r="AR1380" s="1223"/>
      <c r="AS1380" s="1223"/>
      <c r="AT1380" s="1223"/>
      <c r="AU1380" s="1223"/>
      <c r="AV1380" s="1223"/>
      <c r="AW1380" s="1223"/>
      <c r="AX1380" s="1224"/>
      <c r="AY1380" s="1205" t="s">
        <v>88</v>
      </c>
      <c r="AZ1380" s="1206"/>
      <c r="BA1380" s="1206"/>
      <c r="BB1380" s="1206"/>
      <c r="BC1380" s="1207"/>
      <c r="BD1380" s="87"/>
    </row>
    <row r="1381" spans="1:64" customHeight="1" ht="13.5">
      <c r="A1381" s="238"/>
      <c r="B1381" s="238"/>
      <c r="C1381" s="243"/>
      <c r="D1381" s="243"/>
      <c r="E1381" s="243"/>
      <c r="F1381" s="243"/>
      <c r="G1381" s="243"/>
      <c r="H1381" s="1158" t="s">
        <v>3</v>
      </c>
      <c r="I1381" s="1159"/>
      <c r="J1381" s="1159"/>
      <c r="K1381" s="1160"/>
      <c r="L1381" s="1120" t="str">
        <f>LOOKUP(H1380,$C$2:$C$583,$I$2:$I$583)</f>
        <v>0</v>
      </c>
      <c r="M1381" s="1121"/>
      <c r="N1381" s="1121"/>
      <c r="O1381" s="1121"/>
      <c r="P1381" s="1121"/>
      <c r="Q1381" s="1121"/>
      <c r="R1381" s="1121"/>
      <c r="S1381" s="1121"/>
      <c r="T1381" s="1121"/>
      <c r="U1381" s="1122"/>
      <c r="V1381" s="1158" t="s">
        <v>89</v>
      </c>
      <c r="W1381" s="1159"/>
      <c r="X1381" s="1159"/>
      <c r="Y1381" s="1160"/>
      <c r="Z1381" s="1120" t="str">
        <f>LOOKUP(H1380,$C$2:$C$583,$F$2:$F$583)</f>
        <v>0</v>
      </c>
      <c r="AA1381" s="1122"/>
      <c r="AB1381" s="1158" t="s">
        <v>90</v>
      </c>
      <c r="AC1381" s="1159"/>
      <c r="AD1381" s="1159"/>
      <c r="AE1381" s="1160"/>
      <c r="AF1381" s="1120" t="str">
        <f>LOOKUP(H1380,$C$2:$C$583,$G$2:$G$583)</f>
        <v>0</v>
      </c>
      <c r="AG1381" s="1122"/>
      <c r="AH1381" s="1202"/>
      <c r="AI1381" s="1203"/>
      <c r="AJ1381" s="1203"/>
      <c r="AK1381" s="1203"/>
      <c r="AL1381" s="1203"/>
      <c r="AM1381" s="1203"/>
      <c r="AN1381" s="1204"/>
      <c r="AO1381" s="1225"/>
      <c r="AP1381" s="1226"/>
      <c r="AQ1381" s="1226"/>
      <c r="AR1381" s="1226"/>
      <c r="AS1381" s="1226"/>
      <c r="AT1381" s="1226"/>
      <c r="AU1381" s="1226"/>
      <c r="AV1381" s="1226"/>
      <c r="AW1381" s="1226"/>
      <c r="AX1381" s="1227"/>
      <c r="AY1381" s="1208"/>
      <c r="AZ1381" s="1209"/>
      <c r="BA1381" s="1209"/>
      <c r="BB1381" s="1209"/>
      <c r="BC1381" s="1210"/>
      <c r="BD1381" s="87"/>
    </row>
    <row r="1382" spans="1:64" customHeight="1" ht="12.75">
      <c r="A1382" s="238"/>
      <c r="B1382" s="238"/>
      <c r="C1382" s="243"/>
      <c r="D1382" s="243"/>
      <c r="E1382" s="243"/>
      <c r="F1382" s="243"/>
      <c r="G1382" s="243"/>
      <c r="H1382" s="1147" t="str">
        <f>LOOKUP(H1380,$C$2:$C$583,$K$2:$K$583)</f>
        <v>0</v>
      </c>
      <c r="I1382" s="1148"/>
      <c r="J1382" s="1148"/>
      <c r="K1382" s="1148"/>
      <c r="L1382" s="1148"/>
      <c r="M1382" s="1148"/>
      <c r="N1382" s="1148"/>
      <c r="O1382" s="1148"/>
      <c r="P1382" s="1148"/>
      <c r="Q1382" s="1148"/>
      <c r="R1382" s="1148"/>
      <c r="S1382" s="1148"/>
      <c r="T1382" s="1148"/>
      <c r="U1382" s="1148"/>
      <c r="V1382" s="1148"/>
      <c r="W1382" s="1148"/>
      <c r="X1382" s="1148"/>
      <c r="Y1382" s="1148"/>
      <c r="Z1382" s="1148"/>
      <c r="AA1382" s="1148"/>
      <c r="AB1382" s="1148"/>
      <c r="AC1382" s="1148"/>
      <c r="AD1382" s="1148"/>
      <c r="AE1382" s="1148"/>
      <c r="AF1382" s="1148"/>
      <c r="AG1382" s="1149"/>
      <c r="AH1382" s="1190"/>
      <c r="AI1382" s="1191"/>
      <c r="AJ1382" s="1191"/>
      <c r="AK1382" s="1191"/>
      <c r="AL1382" s="1191"/>
      <c r="AM1382" s="1191"/>
      <c r="AN1382" s="1191"/>
      <c r="AO1382" s="1191"/>
      <c r="AP1382" s="1191"/>
      <c r="AQ1382" s="1191"/>
      <c r="AR1382" s="1191"/>
      <c r="AS1382" s="1191"/>
      <c r="AT1382" s="1191"/>
      <c r="AU1382" s="1191"/>
      <c r="AV1382" s="1191"/>
      <c r="AW1382" s="1191"/>
      <c r="AX1382" s="1191"/>
      <c r="AY1382" s="1191"/>
      <c r="AZ1382" s="1191"/>
      <c r="BA1382" s="1191"/>
      <c r="BB1382" s="1191"/>
      <c r="BC1382" s="1192"/>
      <c r="BD1382" s="87"/>
    </row>
    <row r="1383" spans="1:64" customHeight="1" ht="12.75">
      <c r="A1383" s="238"/>
      <c r="B1383" s="238"/>
      <c r="C1383" s="243"/>
      <c r="D1383" s="243"/>
      <c r="E1383" s="243"/>
      <c r="F1383" s="243"/>
      <c r="G1383" s="243"/>
      <c r="H1383" s="1150"/>
      <c r="I1383" s="1151"/>
      <c r="J1383" s="1151"/>
      <c r="K1383" s="1151"/>
      <c r="L1383" s="1151"/>
      <c r="M1383" s="1151"/>
      <c r="N1383" s="1151"/>
      <c r="O1383" s="1151"/>
      <c r="P1383" s="1151"/>
      <c r="Q1383" s="1151"/>
      <c r="R1383" s="1151"/>
      <c r="S1383" s="1151"/>
      <c r="T1383" s="1151"/>
      <c r="U1383" s="1151"/>
      <c r="V1383" s="1151"/>
      <c r="W1383" s="1151"/>
      <c r="X1383" s="1151"/>
      <c r="Y1383" s="1151"/>
      <c r="Z1383" s="1151"/>
      <c r="AA1383" s="1151"/>
      <c r="AB1383" s="1151"/>
      <c r="AC1383" s="1151"/>
      <c r="AD1383" s="1151"/>
      <c r="AE1383" s="1151"/>
      <c r="AF1383" s="1151"/>
      <c r="AG1383" s="1152"/>
      <c r="AH1383" s="1193"/>
      <c r="AI1383" s="1194"/>
      <c r="AJ1383" s="1194"/>
      <c r="AK1383" s="1194"/>
      <c r="AL1383" s="1194"/>
      <c r="AM1383" s="1194"/>
      <c r="AN1383" s="1194"/>
      <c r="AO1383" s="1194"/>
      <c r="AP1383" s="1194"/>
      <c r="AQ1383" s="1194"/>
      <c r="AR1383" s="1194"/>
      <c r="AS1383" s="1194"/>
      <c r="AT1383" s="1194"/>
      <c r="AU1383" s="1194"/>
      <c r="AV1383" s="1194"/>
      <c r="AW1383" s="1194"/>
      <c r="AX1383" s="1194"/>
      <c r="AY1383" s="1194"/>
      <c r="AZ1383" s="1194"/>
      <c r="BA1383" s="1194"/>
      <c r="BB1383" s="1194"/>
      <c r="BC1383" s="1195"/>
      <c r="BD1383" s="87"/>
    </row>
    <row r="1384" spans="1:64" customHeight="1" ht="12.75">
      <c r="A1384" s="238"/>
      <c r="B1384" s="238"/>
      <c r="C1384" s="243"/>
      <c r="D1384" s="243"/>
      <c r="E1384" s="243"/>
      <c r="F1384" s="243"/>
      <c r="G1384" s="243"/>
      <c r="H1384" s="1150"/>
      <c r="I1384" s="1151"/>
      <c r="J1384" s="1151"/>
      <c r="K1384" s="1151"/>
      <c r="L1384" s="1151"/>
      <c r="M1384" s="1151"/>
      <c r="N1384" s="1151"/>
      <c r="O1384" s="1151"/>
      <c r="P1384" s="1151"/>
      <c r="Q1384" s="1151"/>
      <c r="R1384" s="1151"/>
      <c r="S1384" s="1151"/>
      <c r="T1384" s="1151"/>
      <c r="U1384" s="1151"/>
      <c r="V1384" s="1151"/>
      <c r="W1384" s="1151"/>
      <c r="X1384" s="1151"/>
      <c r="Y1384" s="1151"/>
      <c r="Z1384" s="1151"/>
      <c r="AA1384" s="1151"/>
      <c r="AB1384" s="1151"/>
      <c r="AC1384" s="1151"/>
      <c r="AD1384" s="1151"/>
      <c r="AE1384" s="1151"/>
      <c r="AF1384" s="1151"/>
      <c r="AG1384" s="1152"/>
      <c r="AH1384" s="1193"/>
      <c r="AI1384" s="1194"/>
      <c r="AJ1384" s="1194"/>
      <c r="AK1384" s="1194"/>
      <c r="AL1384" s="1194"/>
      <c r="AM1384" s="1194"/>
      <c r="AN1384" s="1194"/>
      <c r="AO1384" s="1194"/>
      <c r="AP1384" s="1194"/>
      <c r="AQ1384" s="1194"/>
      <c r="AR1384" s="1194"/>
      <c r="AS1384" s="1194"/>
      <c r="AT1384" s="1194"/>
      <c r="AU1384" s="1194"/>
      <c r="AV1384" s="1194"/>
      <c r="AW1384" s="1194"/>
      <c r="AX1384" s="1194"/>
      <c r="AY1384" s="1194"/>
      <c r="AZ1384" s="1194"/>
      <c r="BA1384" s="1194"/>
      <c r="BB1384" s="1194"/>
      <c r="BC1384" s="1195"/>
      <c r="BD1384" s="87"/>
    </row>
    <row r="1385" spans="1:64" customHeight="1" ht="12.75">
      <c r="A1385" s="238"/>
      <c r="B1385" s="238"/>
      <c r="C1385" s="243"/>
      <c r="D1385" s="243"/>
      <c r="E1385" s="243"/>
      <c r="F1385" s="243"/>
      <c r="G1385" s="243"/>
      <c r="H1385" s="1150"/>
      <c r="I1385" s="1151"/>
      <c r="J1385" s="1151"/>
      <c r="K1385" s="1151"/>
      <c r="L1385" s="1151"/>
      <c r="M1385" s="1151"/>
      <c r="N1385" s="1151"/>
      <c r="O1385" s="1151"/>
      <c r="P1385" s="1151"/>
      <c r="Q1385" s="1151"/>
      <c r="R1385" s="1151"/>
      <c r="S1385" s="1151"/>
      <c r="T1385" s="1151"/>
      <c r="U1385" s="1151"/>
      <c r="V1385" s="1151"/>
      <c r="W1385" s="1151"/>
      <c r="X1385" s="1151"/>
      <c r="Y1385" s="1151"/>
      <c r="Z1385" s="1151"/>
      <c r="AA1385" s="1151"/>
      <c r="AB1385" s="1151"/>
      <c r="AC1385" s="1151"/>
      <c r="AD1385" s="1151"/>
      <c r="AE1385" s="1151"/>
      <c r="AF1385" s="1151"/>
      <c r="AG1385" s="1152"/>
      <c r="AH1385" s="1193"/>
      <c r="AI1385" s="1194"/>
      <c r="AJ1385" s="1194"/>
      <c r="AK1385" s="1194"/>
      <c r="AL1385" s="1194"/>
      <c r="AM1385" s="1194"/>
      <c r="AN1385" s="1194"/>
      <c r="AO1385" s="1194"/>
      <c r="AP1385" s="1194"/>
      <c r="AQ1385" s="1194"/>
      <c r="AR1385" s="1194"/>
      <c r="AS1385" s="1194"/>
      <c r="AT1385" s="1194"/>
      <c r="AU1385" s="1194"/>
      <c r="AV1385" s="1194"/>
      <c r="AW1385" s="1194"/>
      <c r="AX1385" s="1194"/>
      <c r="AY1385" s="1194"/>
      <c r="AZ1385" s="1194"/>
      <c r="BA1385" s="1194"/>
      <c r="BB1385" s="1194"/>
      <c r="BC1385" s="1195"/>
      <c r="BD1385" s="87"/>
    </row>
    <row r="1386" spans="1:64" customHeight="1" ht="12.75">
      <c r="A1386" s="238"/>
      <c r="B1386" s="238"/>
      <c r="C1386" s="243"/>
      <c r="D1386" s="243"/>
      <c r="E1386" s="243"/>
      <c r="F1386" s="243"/>
      <c r="G1386" s="243"/>
      <c r="H1386" s="1150"/>
      <c r="I1386" s="1151"/>
      <c r="J1386" s="1151"/>
      <c r="K1386" s="1151"/>
      <c r="L1386" s="1151"/>
      <c r="M1386" s="1151"/>
      <c r="N1386" s="1151"/>
      <c r="O1386" s="1151"/>
      <c r="P1386" s="1151"/>
      <c r="Q1386" s="1151"/>
      <c r="R1386" s="1151"/>
      <c r="S1386" s="1151"/>
      <c r="T1386" s="1151"/>
      <c r="U1386" s="1151"/>
      <c r="V1386" s="1151"/>
      <c r="W1386" s="1151"/>
      <c r="X1386" s="1151"/>
      <c r="Y1386" s="1151"/>
      <c r="Z1386" s="1151"/>
      <c r="AA1386" s="1151"/>
      <c r="AB1386" s="1151"/>
      <c r="AC1386" s="1151"/>
      <c r="AD1386" s="1151"/>
      <c r="AE1386" s="1151"/>
      <c r="AF1386" s="1151"/>
      <c r="AG1386" s="1152"/>
      <c r="AH1386" s="1193"/>
      <c r="AI1386" s="1194"/>
      <c r="AJ1386" s="1194"/>
      <c r="AK1386" s="1194"/>
      <c r="AL1386" s="1194"/>
      <c r="AM1386" s="1194"/>
      <c r="AN1386" s="1194"/>
      <c r="AO1386" s="1194"/>
      <c r="AP1386" s="1194"/>
      <c r="AQ1386" s="1194"/>
      <c r="AR1386" s="1194"/>
      <c r="AS1386" s="1194"/>
      <c r="AT1386" s="1194"/>
      <c r="AU1386" s="1194"/>
      <c r="AV1386" s="1194"/>
      <c r="AW1386" s="1194"/>
      <c r="AX1386" s="1194"/>
      <c r="AY1386" s="1194"/>
      <c r="AZ1386" s="1194"/>
      <c r="BA1386" s="1194"/>
      <c r="BB1386" s="1194"/>
      <c r="BC1386" s="1195"/>
      <c r="BD1386" s="87"/>
    </row>
    <row r="1387" spans="1:64" customHeight="1" ht="13.5">
      <c r="A1387" s="238"/>
      <c r="B1387" s="238"/>
      <c r="C1387" s="243"/>
      <c r="D1387" s="243"/>
      <c r="E1387" s="243"/>
      <c r="F1387" s="243"/>
      <c r="G1387" s="243"/>
      <c r="H1387" s="1153"/>
      <c r="I1387" s="1154"/>
      <c r="J1387" s="1154"/>
      <c r="K1387" s="1154"/>
      <c r="L1387" s="1154"/>
      <c r="M1387" s="1154"/>
      <c r="N1387" s="1154"/>
      <c r="O1387" s="1154"/>
      <c r="P1387" s="1154"/>
      <c r="Q1387" s="1154"/>
      <c r="R1387" s="1154"/>
      <c r="S1387" s="1154"/>
      <c r="T1387" s="1154"/>
      <c r="U1387" s="1154"/>
      <c r="V1387" s="1154"/>
      <c r="W1387" s="1154"/>
      <c r="X1387" s="1154"/>
      <c r="Y1387" s="1154"/>
      <c r="Z1387" s="1154"/>
      <c r="AA1387" s="1154"/>
      <c r="AB1387" s="1154"/>
      <c r="AC1387" s="1154"/>
      <c r="AD1387" s="1154"/>
      <c r="AE1387" s="1154"/>
      <c r="AF1387" s="1154"/>
      <c r="AG1387" s="1155"/>
      <c r="AH1387" s="1196"/>
      <c r="AI1387" s="1197"/>
      <c r="AJ1387" s="1197"/>
      <c r="AK1387" s="1197"/>
      <c r="AL1387" s="1197"/>
      <c r="AM1387" s="1197"/>
      <c r="AN1387" s="1197"/>
      <c r="AO1387" s="1197"/>
      <c r="AP1387" s="1197"/>
      <c r="AQ1387" s="1197"/>
      <c r="AR1387" s="1197"/>
      <c r="AS1387" s="1197"/>
      <c r="AT1387" s="1197"/>
      <c r="AU1387" s="1197"/>
      <c r="AV1387" s="1197"/>
      <c r="AW1387" s="1197"/>
      <c r="AX1387" s="1197"/>
      <c r="AY1387" s="1197"/>
      <c r="AZ1387" s="1197"/>
      <c r="BA1387" s="1197"/>
      <c r="BB1387" s="1197"/>
      <c r="BC1387" s="1198"/>
      <c r="BD1387" s="87"/>
    </row>
    <row r="1388" spans="1:64" customHeight="1" ht="13.5">
      <c r="A1388" s="238">
        <f>IF(B1388&lt;$C$584,B1388,IF(B1388=$C$584,B1388,0))</f>
        <v>0</v>
      </c>
      <c r="B1388" s="238">
        <v>98</v>
      </c>
      <c r="C1388" s="243"/>
      <c r="D1388" s="243"/>
      <c r="E1388" s="243"/>
      <c r="F1388" s="243"/>
      <c r="G1388" s="243"/>
      <c r="H1388" s="1158">
        <f>A1388</f>
        <v>0</v>
      </c>
      <c r="I1388" s="1160"/>
      <c r="J1388" s="1120" t="s">
        <v>2</v>
      </c>
      <c r="K1388" s="1121"/>
      <c r="L1388" s="1121"/>
      <c r="M1388" s="1122"/>
      <c r="N1388" s="1144" t="str">
        <f>LOOKUP(H1388,$C$1:$C$583,$J$1:$J$612)</f>
        <v>0</v>
      </c>
      <c r="O1388" s="1145"/>
      <c r="P1388" s="1145"/>
      <c r="Q1388" s="1145"/>
      <c r="R1388" s="1145"/>
      <c r="S1388" s="1145"/>
      <c r="T1388" s="1145"/>
      <c r="U1388" s="1145"/>
      <c r="V1388" s="1145"/>
      <c r="W1388" s="1145"/>
      <c r="X1388" s="1145"/>
      <c r="Y1388" s="1145"/>
      <c r="Z1388" s="1145"/>
      <c r="AA1388" s="1145"/>
      <c r="AB1388" s="1145"/>
      <c r="AC1388" s="1145"/>
      <c r="AD1388" s="1145"/>
      <c r="AE1388" s="1145"/>
      <c r="AF1388" s="1145"/>
      <c r="AG1388" s="1146"/>
      <c r="AH1388" s="1199" t="s">
        <v>86</v>
      </c>
      <c r="AI1388" s="1200"/>
      <c r="AJ1388" s="1200"/>
      <c r="AK1388" s="1200"/>
      <c r="AL1388" s="1200"/>
      <c r="AM1388" s="1200"/>
      <c r="AN1388" s="1201"/>
      <c r="AO1388" s="1222" t="s">
        <v>21</v>
      </c>
      <c r="AP1388" s="1223"/>
      <c r="AQ1388" s="1223"/>
      <c r="AR1388" s="1223"/>
      <c r="AS1388" s="1223"/>
      <c r="AT1388" s="1223"/>
      <c r="AU1388" s="1223"/>
      <c r="AV1388" s="1223"/>
      <c r="AW1388" s="1223"/>
      <c r="AX1388" s="1224"/>
      <c r="AY1388" s="1205" t="s">
        <v>88</v>
      </c>
      <c r="AZ1388" s="1206"/>
      <c r="BA1388" s="1206"/>
      <c r="BB1388" s="1206"/>
      <c r="BC1388" s="1207"/>
      <c r="BD1388" s="87"/>
    </row>
    <row r="1389" spans="1:64" customHeight="1" ht="13.5">
      <c r="A1389" s="238"/>
      <c r="B1389" s="238"/>
      <c r="C1389" s="243"/>
      <c r="D1389" s="243"/>
      <c r="E1389" s="243"/>
      <c r="F1389" s="243"/>
      <c r="G1389" s="243"/>
      <c r="H1389" s="1158" t="s">
        <v>3</v>
      </c>
      <c r="I1389" s="1159"/>
      <c r="J1389" s="1159"/>
      <c r="K1389" s="1160"/>
      <c r="L1389" s="1120" t="str">
        <f>LOOKUP(H1388,$C$2:$C$583,$I$2:$I$583)</f>
        <v>0</v>
      </c>
      <c r="M1389" s="1121"/>
      <c r="N1389" s="1121"/>
      <c r="O1389" s="1121"/>
      <c r="P1389" s="1121"/>
      <c r="Q1389" s="1121"/>
      <c r="R1389" s="1121"/>
      <c r="S1389" s="1121"/>
      <c r="T1389" s="1121"/>
      <c r="U1389" s="1122"/>
      <c r="V1389" s="1158" t="s">
        <v>89</v>
      </c>
      <c r="W1389" s="1159"/>
      <c r="X1389" s="1159"/>
      <c r="Y1389" s="1160"/>
      <c r="Z1389" s="1120" t="str">
        <f>LOOKUP(H1388,$C$2:$C$583,$F$2:$F$583)</f>
        <v>0</v>
      </c>
      <c r="AA1389" s="1122"/>
      <c r="AB1389" s="1158" t="s">
        <v>90</v>
      </c>
      <c r="AC1389" s="1159"/>
      <c r="AD1389" s="1159"/>
      <c r="AE1389" s="1160"/>
      <c r="AF1389" s="1120" t="str">
        <f>LOOKUP(H1388,$C$2:$C$583,$G$2:$G$583)</f>
        <v>0</v>
      </c>
      <c r="AG1389" s="1122"/>
      <c r="AH1389" s="1202"/>
      <c r="AI1389" s="1203"/>
      <c r="AJ1389" s="1203"/>
      <c r="AK1389" s="1203"/>
      <c r="AL1389" s="1203"/>
      <c r="AM1389" s="1203"/>
      <c r="AN1389" s="1204"/>
      <c r="AO1389" s="1225"/>
      <c r="AP1389" s="1226"/>
      <c r="AQ1389" s="1226"/>
      <c r="AR1389" s="1226"/>
      <c r="AS1389" s="1226"/>
      <c r="AT1389" s="1226"/>
      <c r="AU1389" s="1226"/>
      <c r="AV1389" s="1226"/>
      <c r="AW1389" s="1226"/>
      <c r="AX1389" s="1227"/>
      <c r="AY1389" s="1208"/>
      <c r="AZ1389" s="1209"/>
      <c r="BA1389" s="1209"/>
      <c r="BB1389" s="1209"/>
      <c r="BC1389" s="1210"/>
      <c r="BD1389" s="87"/>
    </row>
    <row r="1390" spans="1:64" customHeight="1" ht="12.75">
      <c r="A1390" s="238"/>
      <c r="B1390" s="238"/>
      <c r="C1390" s="243"/>
      <c r="D1390" s="243"/>
      <c r="E1390" s="243"/>
      <c r="F1390" s="243"/>
      <c r="G1390" s="243"/>
      <c r="H1390" s="1147" t="str">
        <f>LOOKUP(H1388,$C$2:$C$583,$K$2:$K$583)</f>
        <v>0</v>
      </c>
      <c r="I1390" s="1148"/>
      <c r="J1390" s="1148"/>
      <c r="K1390" s="1148"/>
      <c r="L1390" s="1148"/>
      <c r="M1390" s="1148"/>
      <c r="N1390" s="1148"/>
      <c r="O1390" s="1148"/>
      <c r="P1390" s="1148"/>
      <c r="Q1390" s="1148"/>
      <c r="R1390" s="1148"/>
      <c r="S1390" s="1148"/>
      <c r="T1390" s="1148"/>
      <c r="U1390" s="1148"/>
      <c r="V1390" s="1148"/>
      <c r="W1390" s="1148"/>
      <c r="X1390" s="1148"/>
      <c r="Y1390" s="1148"/>
      <c r="Z1390" s="1148"/>
      <c r="AA1390" s="1148"/>
      <c r="AB1390" s="1148"/>
      <c r="AC1390" s="1148"/>
      <c r="AD1390" s="1148"/>
      <c r="AE1390" s="1148"/>
      <c r="AF1390" s="1148"/>
      <c r="AG1390" s="1149"/>
      <c r="AH1390" s="1190"/>
      <c r="AI1390" s="1191"/>
      <c r="AJ1390" s="1191"/>
      <c r="AK1390" s="1191"/>
      <c r="AL1390" s="1191"/>
      <c r="AM1390" s="1191"/>
      <c r="AN1390" s="1191"/>
      <c r="AO1390" s="1191"/>
      <c r="AP1390" s="1191"/>
      <c r="AQ1390" s="1191"/>
      <c r="AR1390" s="1191"/>
      <c r="AS1390" s="1191"/>
      <c r="AT1390" s="1191"/>
      <c r="AU1390" s="1191"/>
      <c r="AV1390" s="1191"/>
      <c r="AW1390" s="1191"/>
      <c r="AX1390" s="1191"/>
      <c r="AY1390" s="1191"/>
      <c r="AZ1390" s="1191"/>
      <c r="BA1390" s="1191"/>
      <c r="BB1390" s="1191"/>
      <c r="BC1390" s="1192"/>
      <c r="BD1390" s="87"/>
    </row>
    <row r="1391" spans="1:64" customHeight="1" ht="12.75">
      <c r="A1391" s="238"/>
      <c r="B1391" s="238"/>
      <c r="C1391" s="243"/>
      <c r="D1391" s="243"/>
      <c r="E1391" s="243"/>
      <c r="F1391" s="243"/>
      <c r="G1391" s="243"/>
      <c r="H1391" s="1150"/>
      <c r="I1391" s="1151"/>
      <c r="J1391" s="1151"/>
      <c r="K1391" s="1151"/>
      <c r="L1391" s="1151"/>
      <c r="M1391" s="1151"/>
      <c r="N1391" s="1151"/>
      <c r="O1391" s="1151"/>
      <c r="P1391" s="1151"/>
      <c r="Q1391" s="1151"/>
      <c r="R1391" s="1151"/>
      <c r="S1391" s="1151"/>
      <c r="T1391" s="1151"/>
      <c r="U1391" s="1151"/>
      <c r="V1391" s="1151"/>
      <c r="W1391" s="1151"/>
      <c r="X1391" s="1151"/>
      <c r="Y1391" s="1151"/>
      <c r="Z1391" s="1151"/>
      <c r="AA1391" s="1151"/>
      <c r="AB1391" s="1151"/>
      <c r="AC1391" s="1151"/>
      <c r="AD1391" s="1151"/>
      <c r="AE1391" s="1151"/>
      <c r="AF1391" s="1151"/>
      <c r="AG1391" s="1152"/>
      <c r="AH1391" s="1193"/>
      <c r="AI1391" s="1194"/>
      <c r="AJ1391" s="1194"/>
      <c r="AK1391" s="1194"/>
      <c r="AL1391" s="1194"/>
      <c r="AM1391" s="1194"/>
      <c r="AN1391" s="1194"/>
      <c r="AO1391" s="1194"/>
      <c r="AP1391" s="1194"/>
      <c r="AQ1391" s="1194"/>
      <c r="AR1391" s="1194"/>
      <c r="AS1391" s="1194"/>
      <c r="AT1391" s="1194"/>
      <c r="AU1391" s="1194"/>
      <c r="AV1391" s="1194"/>
      <c r="AW1391" s="1194"/>
      <c r="AX1391" s="1194"/>
      <c r="AY1391" s="1194"/>
      <c r="AZ1391" s="1194"/>
      <c r="BA1391" s="1194"/>
      <c r="BB1391" s="1194"/>
      <c r="BC1391" s="1195"/>
      <c r="BD1391" s="87"/>
    </row>
    <row r="1392" spans="1:64" customHeight="1" ht="12.75">
      <c r="A1392" s="238"/>
      <c r="B1392" s="238"/>
      <c r="C1392" s="243"/>
      <c r="D1392" s="243"/>
      <c r="E1392" s="243"/>
      <c r="F1392" s="243"/>
      <c r="G1392" s="243"/>
      <c r="H1392" s="1150"/>
      <c r="I1392" s="1151"/>
      <c r="J1392" s="1151"/>
      <c r="K1392" s="1151"/>
      <c r="L1392" s="1151"/>
      <c r="M1392" s="1151"/>
      <c r="N1392" s="1151"/>
      <c r="O1392" s="1151"/>
      <c r="P1392" s="1151"/>
      <c r="Q1392" s="1151"/>
      <c r="R1392" s="1151"/>
      <c r="S1392" s="1151"/>
      <c r="T1392" s="1151"/>
      <c r="U1392" s="1151"/>
      <c r="V1392" s="1151"/>
      <c r="W1392" s="1151"/>
      <c r="X1392" s="1151"/>
      <c r="Y1392" s="1151"/>
      <c r="Z1392" s="1151"/>
      <c r="AA1392" s="1151"/>
      <c r="AB1392" s="1151"/>
      <c r="AC1392" s="1151"/>
      <c r="AD1392" s="1151"/>
      <c r="AE1392" s="1151"/>
      <c r="AF1392" s="1151"/>
      <c r="AG1392" s="1152"/>
      <c r="AH1392" s="1193"/>
      <c r="AI1392" s="1194"/>
      <c r="AJ1392" s="1194"/>
      <c r="AK1392" s="1194"/>
      <c r="AL1392" s="1194"/>
      <c r="AM1392" s="1194"/>
      <c r="AN1392" s="1194"/>
      <c r="AO1392" s="1194"/>
      <c r="AP1392" s="1194"/>
      <c r="AQ1392" s="1194"/>
      <c r="AR1392" s="1194"/>
      <c r="AS1392" s="1194"/>
      <c r="AT1392" s="1194"/>
      <c r="AU1392" s="1194"/>
      <c r="AV1392" s="1194"/>
      <c r="AW1392" s="1194"/>
      <c r="AX1392" s="1194"/>
      <c r="AY1392" s="1194"/>
      <c r="AZ1392" s="1194"/>
      <c r="BA1392" s="1194"/>
      <c r="BB1392" s="1194"/>
      <c r="BC1392" s="1195"/>
      <c r="BD1392" s="87"/>
    </row>
    <row r="1393" spans="1:64" customHeight="1" ht="12.75">
      <c r="A1393" s="238"/>
      <c r="B1393" s="238"/>
      <c r="C1393" s="243"/>
      <c r="D1393" s="243"/>
      <c r="E1393" s="243"/>
      <c r="F1393" s="243"/>
      <c r="G1393" s="243"/>
      <c r="H1393" s="1150"/>
      <c r="I1393" s="1151"/>
      <c r="J1393" s="1151"/>
      <c r="K1393" s="1151"/>
      <c r="L1393" s="1151"/>
      <c r="M1393" s="1151"/>
      <c r="N1393" s="1151"/>
      <c r="O1393" s="1151"/>
      <c r="P1393" s="1151"/>
      <c r="Q1393" s="1151"/>
      <c r="R1393" s="1151"/>
      <c r="S1393" s="1151"/>
      <c r="T1393" s="1151"/>
      <c r="U1393" s="1151"/>
      <c r="V1393" s="1151"/>
      <c r="W1393" s="1151"/>
      <c r="X1393" s="1151"/>
      <c r="Y1393" s="1151"/>
      <c r="Z1393" s="1151"/>
      <c r="AA1393" s="1151"/>
      <c r="AB1393" s="1151"/>
      <c r="AC1393" s="1151"/>
      <c r="AD1393" s="1151"/>
      <c r="AE1393" s="1151"/>
      <c r="AF1393" s="1151"/>
      <c r="AG1393" s="1152"/>
      <c r="AH1393" s="1193"/>
      <c r="AI1393" s="1194"/>
      <c r="AJ1393" s="1194"/>
      <c r="AK1393" s="1194"/>
      <c r="AL1393" s="1194"/>
      <c r="AM1393" s="1194"/>
      <c r="AN1393" s="1194"/>
      <c r="AO1393" s="1194"/>
      <c r="AP1393" s="1194"/>
      <c r="AQ1393" s="1194"/>
      <c r="AR1393" s="1194"/>
      <c r="AS1393" s="1194"/>
      <c r="AT1393" s="1194"/>
      <c r="AU1393" s="1194"/>
      <c r="AV1393" s="1194"/>
      <c r="AW1393" s="1194"/>
      <c r="AX1393" s="1194"/>
      <c r="AY1393" s="1194"/>
      <c r="AZ1393" s="1194"/>
      <c r="BA1393" s="1194"/>
      <c r="BB1393" s="1194"/>
      <c r="BC1393" s="1195"/>
      <c r="BD1393" s="87"/>
    </row>
    <row r="1394" spans="1:64" customHeight="1" ht="12.75">
      <c r="A1394" s="238"/>
      <c r="B1394" s="238"/>
      <c r="C1394" s="243"/>
      <c r="D1394" s="243"/>
      <c r="E1394" s="243"/>
      <c r="F1394" s="243"/>
      <c r="G1394" s="243"/>
      <c r="H1394" s="1150"/>
      <c r="I1394" s="1151"/>
      <c r="J1394" s="1151"/>
      <c r="K1394" s="1151"/>
      <c r="L1394" s="1151"/>
      <c r="M1394" s="1151"/>
      <c r="N1394" s="1151"/>
      <c r="O1394" s="1151"/>
      <c r="P1394" s="1151"/>
      <c r="Q1394" s="1151"/>
      <c r="R1394" s="1151"/>
      <c r="S1394" s="1151"/>
      <c r="T1394" s="1151"/>
      <c r="U1394" s="1151"/>
      <c r="V1394" s="1151"/>
      <c r="W1394" s="1151"/>
      <c r="X1394" s="1151"/>
      <c r="Y1394" s="1151"/>
      <c r="Z1394" s="1151"/>
      <c r="AA1394" s="1151"/>
      <c r="AB1394" s="1151"/>
      <c r="AC1394" s="1151"/>
      <c r="AD1394" s="1151"/>
      <c r="AE1394" s="1151"/>
      <c r="AF1394" s="1151"/>
      <c r="AG1394" s="1152"/>
      <c r="AH1394" s="1193"/>
      <c r="AI1394" s="1194"/>
      <c r="AJ1394" s="1194"/>
      <c r="AK1394" s="1194"/>
      <c r="AL1394" s="1194"/>
      <c r="AM1394" s="1194"/>
      <c r="AN1394" s="1194"/>
      <c r="AO1394" s="1194"/>
      <c r="AP1394" s="1194"/>
      <c r="AQ1394" s="1194"/>
      <c r="AR1394" s="1194"/>
      <c r="AS1394" s="1194"/>
      <c r="AT1394" s="1194"/>
      <c r="AU1394" s="1194"/>
      <c r="AV1394" s="1194"/>
      <c r="AW1394" s="1194"/>
      <c r="AX1394" s="1194"/>
      <c r="AY1394" s="1194"/>
      <c r="AZ1394" s="1194"/>
      <c r="BA1394" s="1194"/>
      <c r="BB1394" s="1194"/>
      <c r="BC1394" s="1195"/>
      <c r="BD1394" s="87"/>
    </row>
    <row r="1395" spans="1:64" customHeight="1" ht="13.5">
      <c r="A1395" s="238"/>
      <c r="B1395" s="238"/>
      <c r="C1395" s="243"/>
      <c r="D1395" s="243"/>
      <c r="E1395" s="243"/>
      <c r="F1395" s="243"/>
      <c r="G1395" s="243"/>
      <c r="H1395" s="1153"/>
      <c r="I1395" s="1154"/>
      <c r="J1395" s="1154"/>
      <c r="K1395" s="1154"/>
      <c r="L1395" s="1154"/>
      <c r="M1395" s="1154"/>
      <c r="N1395" s="1154"/>
      <c r="O1395" s="1154"/>
      <c r="P1395" s="1154"/>
      <c r="Q1395" s="1154"/>
      <c r="R1395" s="1154"/>
      <c r="S1395" s="1154"/>
      <c r="T1395" s="1154"/>
      <c r="U1395" s="1154"/>
      <c r="V1395" s="1154"/>
      <c r="W1395" s="1154"/>
      <c r="X1395" s="1154"/>
      <c r="Y1395" s="1154"/>
      <c r="Z1395" s="1154"/>
      <c r="AA1395" s="1154"/>
      <c r="AB1395" s="1154"/>
      <c r="AC1395" s="1154"/>
      <c r="AD1395" s="1154"/>
      <c r="AE1395" s="1154"/>
      <c r="AF1395" s="1154"/>
      <c r="AG1395" s="1155"/>
      <c r="AH1395" s="1196"/>
      <c r="AI1395" s="1197"/>
      <c r="AJ1395" s="1197"/>
      <c r="AK1395" s="1197"/>
      <c r="AL1395" s="1197"/>
      <c r="AM1395" s="1197"/>
      <c r="AN1395" s="1197"/>
      <c r="AO1395" s="1197"/>
      <c r="AP1395" s="1197"/>
      <c r="AQ1395" s="1197"/>
      <c r="AR1395" s="1197"/>
      <c r="AS1395" s="1197"/>
      <c r="AT1395" s="1197"/>
      <c r="AU1395" s="1197"/>
      <c r="AV1395" s="1197"/>
      <c r="AW1395" s="1197"/>
      <c r="AX1395" s="1197"/>
      <c r="AY1395" s="1197"/>
      <c r="AZ1395" s="1197"/>
      <c r="BA1395" s="1197"/>
      <c r="BB1395" s="1197"/>
      <c r="BC1395" s="1198"/>
      <c r="BD1395" s="87"/>
    </row>
    <row r="1396" spans="1:64" customHeight="1" ht="13.5">
      <c r="A1396" s="238">
        <f>IF(B1396&lt;$C$584,B1396,IF(B1396=$C$584,B1396,0))</f>
        <v>0</v>
      </c>
      <c r="B1396" s="238">
        <v>99</v>
      </c>
      <c r="C1396" s="243"/>
      <c r="D1396" s="243"/>
      <c r="E1396" s="243"/>
      <c r="F1396" s="243"/>
      <c r="G1396" s="243"/>
      <c r="H1396" s="1158">
        <f>A1396</f>
        <v>0</v>
      </c>
      <c r="I1396" s="1160"/>
      <c r="J1396" s="1120" t="s">
        <v>2</v>
      </c>
      <c r="K1396" s="1121"/>
      <c r="L1396" s="1121"/>
      <c r="M1396" s="1122"/>
      <c r="N1396" s="1144" t="str">
        <f>LOOKUP(H1396,$C$1:$C$583,$J$1:$J$612)</f>
        <v>0</v>
      </c>
      <c r="O1396" s="1145"/>
      <c r="P1396" s="1145"/>
      <c r="Q1396" s="1145"/>
      <c r="R1396" s="1145"/>
      <c r="S1396" s="1145"/>
      <c r="T1396" s="1145"/>
      <c r="U1396" s="1145"/>
      <c r="V1396" s="1145"/>
      <c r="W1396" s="1145"/>
      <c r="X1396" s="1145"/>
      <c r="Y1396" s="1145"/>
      <c r="Z1396" s="1145"/>
      <c r="AA1396" s="1145"/>
      <c r="AB1396" s="1145"/>
      <c r="AC1396" s="1145"/>
      <c r="AD1396" s="1145"/>
      <c r="AE1396" s="1145"/>
      <c r="AF1396" s="1145"/>
      <c r="AG1396" s="1146"/>
      <c r="AH1396" s="1199" t="s">
        <v>86</v>
      </c>
      <c r="AI1396" s="1200"/>
      <c r="AJ1396" s="1200"/>
      <c r="AK1396" s="1200"/>
      <c r="AL1396" s="1200"/>
      <c r="AM1396" s="1200"/>
      <c r="AN1396" s="1201"/>
      <c r="AO1396" s="1222" t="s">
        <v>21</v>
      </c>
      <c r="AP1396" s="1223"/>
      <c r="AQ1396" s="1223"/>
      <c r="AR1396" s="1223"/>
      <c r="AS1396" s="1223"/>
      <c r="AT1396" s="1223"/>
      <c r="AU1396" s="1223"/>
      <c r="AV1396" s="1223"/>
      <c r="AW1396" s="1223"/>
      <c r="AX1396" s="1224"/>
      <c r="AY1396" s="1205" t="s">
        <v>88</v>
      </c>
      <c r="AZ1396" s="1206"/>
      <c r="BA1396" s="1206"/>
      <c r="BB1396" s="1206"/>
      <c r="BC1396" s="1207"/>
      <c r="BD1396" s="87"/>
    </row>
    <row r="1397" spans="1:64" customHeight="1" ht="13.5">
      <c r="A1397" s="238"/>
      <c r="B1397" s="238"/>
      <c r="C1397" s="243"/>
      <c r="D1397" s="243"/>
      <c r="E1397" s="243"/>
      <c r="F1397" s="243"/>
      <c r="G1397" s="243"/>
      <c r="H1397" s="1158" t="s">
        <v>3</v>
      </c>
      <c r="I1397" s="1159"/>
      <c r="J1397" s="1159"/>
      <c r="K1397" s="1160"/>
      <c r="L1397" s="1120" t="str">
        <f>LOOKUP(H1396,$C$2:$C$583,$I$2:$I$583)</f>
        <v>0</v>
      </c>
      <c r="M1397" s="1121"/>
      <c r="N1397" s="1121"/>
      <c r="O1397" s="1121"/>
      <c r="P1397" s="1121"/>
      <c r="Q1397" s="1121"/>
      <c r="R1397" s="1121"/>
      <c r="S1397" s="1121"/>
      <c r="T1397" s="1121"/>
      <c r="U1397" s="1122"/>
      <c r="V1397" s="1158" t="s">
        <v>89</v>
      </c>
      <c r="W1397" s="1159"/>
      <c r="X1397" s="1159"/>
      <c r="Y1397" s="1160"/>
      <c r="Z1397" s="1120" t="str">
        <f>LOOKUP(H1396,$C$2:$C$583,$F$2:$F$583)</f>
        <v>0</v>
      </c>
      <c r="AA1397" s="1122"/>
      <c r="AB1397" s="1158" t="s">
        <v>90</v>
      </c>
      <c r="AC1397" s="1159"/>
      <c r="AD1397" s="1159"/>
      <c r="AE1397" s="1160"/>
      <c r="AF1397" s="1120" t="str">
        <f>LOOKUP(H1396,$C$2:$C$583,$G$2:$G$583)</f>
        <v>0</v>
      </c>
      <c r="AG1397" s="1122"/>
      <c r="AH1397" s="1202"/>
      <c r="AI1397" s="1203"/>
      <c r="AJ1397" s="1203"/>
      <c r="AK1397" s="1203"/>
      <c r="AL1397" s="1203"/>
      <c r="AM1397" s="1203"/>
      <c r="AN1397" s="1204"/>
      <c r="AO1397" s="1225"/>
      <c r="AP1397" s="1226"/>
      <c r="AQ1397" s="1226"/>
      <c r="AR1397" s="1226"/>
      <c r="AS1397" s="1226"/>
      <c r="AT1397" s="1226"/>
      <c r="AU1397" s="1226"/>
      <c r="AV1397" s="1226"/>
      <c r="AW1397" s="1226"/>
      <c r="AX1397" s="1227"/>
      <c r="AY1397" s="1208"/>
      <c r="AZ1397" s="1209"/>
      <c r="BA1397" s="1209"/>
      <c r="BB1397" s="1209"/>
      <c r="BC1397" s="1210"/>
      <c r="BD1397" s="87"/>
    </row>
    <row r="1398" spans="1:64" customHeight="1" ht="12.75">
      <c r="A1398" s="238"/>
      <c r="B1398" s="238"/>
      <c r="C1398" s="243"/>
      <c r="D1398" s="243"/>
      <c r="E1398" s="243"/>
      <c r="F1398" s="243"/>
      <c r="G1398" s="243"/>
      <c r="H1398" s="1147" t="str">
        <f>LOOKUP(H1396,$C$2:$C$583,$K$2:$K$583)</f>
        <v>0</v>
      </c>
      <c r="I1398" s="1148"/>
      <c r="J1398" s="1148"/>
      <c r="K1398" s="1148"/>
      <c r="L1398" s="1148"/>
      <c r="M1398" s="1148"/>
      <c r="N1398" s="1148"/>
      <c r="O1398" s="1148"/>
      <c r="P1398" s="1148"/>
      <c r="Q1398" s="1148"/>
      <c r="R1398" s="1148"/>
      <c r="S1398" s="1148"/>
      <c r="T1398" s="1148"/>
      <c r="U1398" s="1148"/>
      <c r="V1398" s="1148"/>
      <c r="W1398" s="1148"/>
      <c r="X1398" s="1148"/>
      <c r="Y1398" s="1148"/>
      <c r="Z1398" s="1148"/>
      <c r="AA1398" s="1148"/>
      <c r="AB1398" s="1148"/>
      <c r="AC1398" s="1148"/>
      <c r="AD1398" s="1148"/>
      <c r="AE1398" s="1148"/>
      <c r="AF1398" s="1148"/>
      <c r="AG1398" s="1149"/>
      <c r="AH1398" s="1190"/>
      <c r="AI1398" s="1191"/>
      <c r="AJ1398" s="1191"/>
      <c r="AK1398" s="1191"/>
      <c r="AL1398" s="1191"/>
      <c r="AM1398" s="1191"/>
      <c r="AN1398" s="1191"/>
      <c r="AO1398" s="1191"/>
      <c r="AP1398" s="1191"/>
      <c r="AQ1398" s="1191"/>
      <c r="AR1398" s="1191"/>
      <c r="AS1398" s="1191"/>
      <c r="AT1398" s="1191"/>
      <c r="AU1398" s="1191"/>
      <c r="AV1398" s="1191"/>
      <c r="AW1398" s="1191"/>
      <c r="AX1398" s="1191"/>
      <c r="AY1398" s="1191"/>
      <c r="AZ1398" s="1191"/>
      <c r="BA1398" s="1191"/>
      <c r="BB1398" s="1191"/>
      <c r="BC1398" s="1192"/>
      <c r="BD1398" s="87"/>
    </row>
    <row r="1399" spans="1:64" customHeight="1" ht="12.75">
      <c r="A1399" s="238"/>
      <c r="B1399" s="238"/>
      <c r="C1399" s="243"/>
      <c r="D1399" s="243"/>
      <c r="E1399" s="243"/>
      <c r="F1399" s="243"/>
      <c r="G1399" s="243"/>
      <c r="H1399" s="1150"/>
      <c r="I1399" s="1151"/>
      <c r="J1399" s="1151"/>
      <c r="K1399" s="1151"/>
      <c r="L1399" s="1151"/>
      <c r="M1399" s="1151"/>
      <c r="N1399" s="1151"/>
      <c r="O1399" s="1151"/>
      <c r="P1399" s="1151"/>
      <c r="Q1399" s="1151"/>
      <c r="R1399" s="1151"/>
      <c r="S1399" s="1151"/>
      <c r="T1399" s="1151"/>
      <c r="U1399" s="1151"/>
      <c r="V1399" s="1151"/>
      <c r="W1399" s="1151"/>
      <c r="X1399" s="1151"/>
      <c r="Y1399" s="1151"/>
      <c r="Z1399" s="1151"/>
      <c r="AA1399" s="1151"/>
      <c r="AB1399" s="1151"/>
      <c r="AC1399" s="1151"/>
      <c r="AD1399" s="1151"/>
      <c r="AE1399" s="1151"/>
      <c r="AF1399" s="1151"/>
      <c r="AG1399" s="1152"/>
      <c r="AH1399" s="1193"/>
      <c r="AI1399" s="1194"/>
      <c r="AJ1399" s="1194"/>
      <c r="AK1399" s="1194"/>
      <c r="AL1399" s="1194"/>
      <c r="AM1399" s="1194"/>
      <c r="AN1399" s="1194"/>
      <c r="AO1399" s="1194"/>
      <c r="AP1399" s="1194"/>
      <c r="AQ1399" s="1194"/>
      <c r="AR1399" s="1194"/>
      <c r="AS1399" s="1194"/>
      <c r="AT1399" s="1194"/>
      <c r="AU1399" s="1194"/>
      <c r="AV1399" s="1194"/>
      <c r="AW1399" s="1194"/>
      <c r="AX1399" s="1194"/>
      <c r="AY1399" s="1194"/>
      <c r="AZ1399" s="1194"/>
      <c r="BA1399" s="1194"/>
      <c r="BB1399" s="1194"/>
      <c r="BC1399" s="1195"/>
      <c r="BD1399" s="87"/>
    </row>
    <row r="1400" spans="1:64" customHeight="1" ht="12.75">
      <c r="A1400" s="238"/>
      <c r="B1400" s="238"/>
      <c r="C1400" s="243"/>
      <c r="D1400" s="243"/>
      <c r="E1400" s="243"/>
      <c r="F1400" s="243"/>
      <c r="G1400" s="243"/>
      <c r="H1400" s="1150"/>
      <c r="I1400" s="1151"/>
      <c r="J1400" s="1151"/>
      <c r="K1400" s="1151"/>
      <c r="L1400" s="1151"/>
      <c r="M1400" s="1151"/>
      <c r="N1400" s="1151"/>
      <c r="O1400" s="1151"/>
      <c r="P1400" s="1151"/>
      <c r="Q1400" s="1151"/>
      <c r="R1400" s="1151"/>
      <c r="S1400" s="1151"/>
      <c r="T1400" s="1151"/>
      <c r="U1400" s="1151"/>
      <c r="V1400" s="1151"/>
      <c r="W1400" s="1151"/>
      <c r="X1400" s="1151"/>
      <c r="Y1400" s="1151"/>
      <c r="Z1400" s="1151"/>
      <c r="AA1400" s="1151"/>
      <c r="AB1400" s="1151"/>
      <c r="AC1400" s="1151"/>
      <c r="AD1400" s="1151"/>
      <c r="AE1400" s="1151"/>
      <c r="AF1400" s="1151"/>
      <c r="AG1400" s="1152"/>
      <c r="AH1400" s="1193"/>
      <c r="AI1400" s="1194"/>
      <c r="AJ1400" s="1194"/>
      <c r="AK1400" s="1194"/>
      <c r="AL1400" s="1194"/>
      <c r="AM1400" s="1194"/>
      <c r="AN1400" s="1194"/>
      <c r="AO1400" s="1194"/>
      <c r="AP1400" s="1194"/>
      <c r="AQ1400" s="1194"/>
      <c r="AR1400" s="1194"/>
      <c r="AS1400" s="1194"/>
      <c r="AT1400" s="1194"/>
      <c r="AU1400" s="1194"/>
      <c r="AV1400" s="1194"/>
      <c r="AW1400" s="1194"/>
      <c r="AX1400" s="1194"/>
      <c r="AY1400" s="1194"/>
      <c r="AZ1400" s="1194"/>
      <c r="BA1400" s="1194"/>
      <c r="BB1400" s="1194"/>
      <c r="BC1400" s="1195"/>
      <c r="BD1400" s="87"/>
    </row>
    <row r="1401" spans="1:64" customHeight="1" ht="12.75">
      <c r="A1401" s="238"/>
      <c r="B1401" s="238"/>
      <c r="C1401" s="243"/>
      <c r="D1401" s="243"/>
      <c r="E1401" s="243"/>
      <c r="F1401" s="243"/>
      <c r="G1401" s="243"/>
      <c r="H1401" s="1150"/>
      <c r="I1401" s="1151"/>
      <c r="J1401" s="1151"/>
      <c r="K1401" s="1151"/>
      <c r="L1401" s="1151"/>
      <c r="M1401" s="1151"/>
      <c r="N1401" s="1151"/>
      <c r="O1401" s="1151"/>
      <c r="P1401" s="1151"/>
      <c r="Q1401" s="1151"/>
      <c r="R1401" s="1151"/>
      <c r="S1401" s="1151"/>
      <c r="T1401" s="1151"/>
      <c r="U1401" s="1151"/>
      <c r="V1401" s="1151"/>
      <c r="W1401" s="1151"/>
      <c r="X1401" s="1151"/>
      <c r="Y1401" s="1151"/>
      <c r="Z1401" s="1151"/>
      <c r="AA1401" s="1151"/>
      <c r="AB1401" s="1151"/>
      <c r="AC1401" s="1151"/>
      <c r="AD1401" s="1151"/>
      <c r="AE1401" s="1151"/>
      <c r="AF1401" s="1151"/>
      <c r="AG1401" s="1152"/>
      <c r="AH1401" s="1193"/>
      <c r="AI1401" s="1194"/>
      <c r="AJ1401" s="1194"/>
      <c r="AK1401" s="1194"/>
      <c r="AL1401" s="1194"/>
      <c r="AM1401" s="1194"/>
      <c r="AN1401" s="1194"/>
      <c r="AO1401" s="1194"/>
      <c r="AP1401" s="1194"/>
      <c r="AQ1401" s="1194"/>
      <c r="AR1401" s="1194"/>
      <c r="AS1401" s="1194"/>
      <c r="AT1401" s="1194"/>
      <c r="AU1401" s="1194"/>
      <c r="AV1401" s="1194"/>
      <c r="AW1401" s="1194"/>
      <c r="AX1401" s="1194"/>
      <c r="AY1401" s="1194"/>
      <c r="AZ1401" s="1194"/>
      <c r="BA1401" s="1194"/>
      <c r="BB1401" s="1194"/>
      <c r="BC1401" s="1195"/>
      <c r="BD1401" s="87"/>
    </row>
    <row r="1402" spans="1:64" customHeight="1" ht="12.75">
      <c r="A1402" s="238"/>
      <c r="B1402" s="238"/>
      <c r="C1402" s="243"/>
      <c r="D1402" s="243"/>
      <c r="E1402" s="243"/>
      <c r="F1402" s="243"/>
      <c r="G1402" s="243"/>
      <c r="H1402" s="1150"/>
      <c r="I1402" s="1151"/>
      <c r="J1402" s="1151"/>
      <c r="K1402" s="1151"/>
      <c r="L1402" s="1151"/>
      <c r="M1402" s="1151"/>
      <c r="N1402" s="1151"/>
      <c r="O1402" s="1151"/>
      <c r="P1402" s="1151"/>
      <c r="Q1402" s="1151"/>
      <c r="R1402" s="1151"/>
      <c r="S1402" s="1151"/>
      <c r="T1402" s="1151"/>
      <c r="U1402" s="1151"/>
      <c r="V1402" s="1151"/>
      <c r="W1402" s="1151"/>
      <c r="X1402" s="1151"/>
      <c r="Y1402" s="1151"/>
      <c r="Z1402" s="1151"/>
      <c r="AA1402" s="1151"/>
      <c r="AB1402" s="1151"/>
      <c r="AC1402" s="1151"/>
      <c r="AD1402" s="1151"/>
      <c r="AE1402" s="1151"/>
      <c r="AF1402" s="1151"/>
      <c r="AG1402" s="1152"/>
      <c r="AH1402" s="1193"/>
      <c r="AI1402" s="1194"/>
      <c r="AJ1402" s="1194"/>
      <c r="AK1402" s="1194"/>
      <c r="AL1402" s="1194"/>
      <c r="AM1402" s="1194"/>
      <c r="AN1402" s="1194"/>
      <c r="AO1402" s="1194"/>
      <c r="AP1402" s="1194"/>
      <c r="AQ1402" s="1194"/>
      <c r="AR1402" s="1194"/>
      <c r="AS1402" s="1194"/>
      <c r="AT1402" s="1194"/>
      <c r="AU1402" s="1194"/>
      <c r="AV1402" s="1194"/>
      <c r="AW1402" s="1194"/>
      <c r="AX1402" s="1194"/>
      <c r="AY1402" s="1194"/>
      <c r="AZ1402" s="1194"/>
      <c r="BA1402" s="1194"/>
      <c r="BB1402" s="1194"/>
      <c r="BC1402" s="1195"/>
      <c r="BD1402" s="87"/>
    </row>
    <row r="1403" spans="1:64" customHeight="1" ht="13.5">
      <c r="A1403" s="238"/>
      <c r="B1403" s="238"/>
      <c r="C1403" s="243"/>
      <c r="D1403" s="243"/>
      <c r="E1403" s="243"/>
      <c r="F1403" s="243"/>
      <c r="G1403" s="243"/>
      <c r="H1403" s="1153"/>
      <c r="I1403" s="1154"/>
      <c r="J1403" s="1154"/>
      <c r="K1403" s="1154"/>
      <c r="L1403" s="1154"/>
      <c r="M1403" s="1154"/>
      <c r="N1403" s="1154"/>
      <c r="O1403" s="1154"/>
      <c r="P1403" s="1154"/>
      <c r="Q1403" s="1154"/>
      <c r="R1403" s="1154"/>
      <c r="S1403" s="1154"/>
      <c r="T1403" s="1154"/>
      <c r="U1403" s="1154"/>
      <c r="V1403" s="1154"/>
      <c r="W1403" s="1154"/>
      <c r="X1403" s="1154"/>
      <c r="Y1403" s="1154"/>
      <c r="Z1403" s="1154"/>
      <c r="AA1403" s="1154"/>
      <c r="AB1403" s="1154"/>
      <c r="AC1403" s="1154"/>
      <c r="AD1403" s="1154"/>
      <c r="AE1403" s="1154"/>
      <c r="AF1403" s="1154"/>
      <c r="AG1403" s="1155"/>
      <c r="AH1403" s="1196"/>
      <c r="AI1403" s="1197"/>
      <c r="AJ1403" s="1197"/>
      <c r="AK1403" s="1197"/>
      <c r="AL1403" s="1197"/>
      <c r="AM1403" s="1197"/>
      <c r="AN1403" s="1197"/>
      <c r="AO1403" s="1197"/>
      <c r="AP1403" s="1197"/>
      <c r="AQ1403" s="1197"/>
      <c r="AR1403" s="1197"/>
      <c r="AS1403" s="1197"/>
      <c r="AT1403" s="1197"/>
      <c r="AU1403" s="1197"/>
      <c r="AV1403" s="1197"/>
      <c r="AW1403" s="1197"/>
      <c r="AX1403" s="1197"/>
      <c r="AY1403" s="1197"/>
      <c r="AZ1403" s="1197"/>
      <c r="BA1403" s="1197"/>
      <c r="BB1403" s="1197"/>
      <c r="BC1403" s="1198"/>
      <c r="BD1403" s="87"/>
    </row>
    <row r="1404" spans="1:64" customHeight="1" ht="13.5">
      <c r="A1404" s="238">
        <f>IF(B1404&lt;$C$584,B1404,IF(B1404=$C$584,B1404,0))</f>
        <v>0</v>
      </c>
      <c r="B1404" s="238">
        <v>100</v>
      </c>
      <c r="C1404" s="243"/>
      <c r="D1404" s="243"/>
      <c r="E1404" s="243"/>
      <c r="F1404" s="243"/>
      <c r="G1404" s="243"/>
      <c r="H1404" s="1158">
        <f>A1404</f>
        <v>0</v>
      </c>
      <c r="I1404" s="1160"/>
      <c r="J1404" s="1120" t="s">
        <v>2</v>
      </c>
      <c r="K1404" s="1121"/>
      <c r="L1404" s="1121"/>
      <c r="M1404" s="1122"/>
      <c r="N1404" s="1144" t="str">
        <f>LOOKUP(H1404,$C$1:$C$583,$J$1:$J$612)</f>
        <v>0</v>
      </c>
      <c r="O1404" s="1145"/>
      <c r="P1404" s="1145"/>
      <c r="Q1404" s="1145"/>
      <c r="R1404" s="1145"/>
      <c r="S1404" s="1145"/>
      <c r="T1404" s="1145"/>
      <c r="U1404" s="1145"/>
      <c r="V1404" s="1145"/>
      <c r="W1404" s="1145"/>
      <c r="X1404" s="1145"/>
      <c r="Y1404" s="1145"/>
      <c r="Z1404" s="1145"/>
      <c r="AA1404" s="1145"/>
      <c r="AB1404" s="1145"/>
      <c r="AC1404" s="1145"/>
      <c r="AD1404" s="1145"/>
      <c r="AE1404" s="1145"/>
      <c r="AF1404" s="1145"/>
      <c r="AG1404" s="1146"/>
      <c r="AH1404" s="1199" t="s">
        <v>86</v>
      </c>
      <c r="AI1404" s="1200"/>
      <c r="AJ1404" s="1200"/>
      <c r="AK1404" s="1200"/>
      <c r="AL1404" s="1200"/>
      <c r="AM1404" s="1200"/>
      <c r="AN1404" s="1201"/>
      <c r="AO1404" s="1222" t="s">
        <v>21</v>
      </c>
      <c r="AP1404" s="1223"/>
      <c r="AQ1404" s="1223"/>
      <c r="AR1404" s="1223"/>
      <c r="AS1404" s="1223"/>
      <c r="AT1404" s="1223"/>
      <c r="AU1404" s="1223"/>
      <c r="AV1404" s="1223"/>
      <c r="AW1404" s="1223"/>
      <c r="AX1404" s="1224"/>
      <c r="AY1404" s="1205" t="s">
        <v>88</v>
      </c>
      <c r="AZ1404" s="1206"/>
      <c r="BA1404" s="1206"/>
      <c r="BB1404" s="1206"/>
      <c r="BC1404" s="1207"/>
      <c r="BD1404" s="87"/>
    </row>
    <row r="1405" spans="1:64" customHeight="1" ht="13.5">
      <c r="A1405" s="238"/>
      <c r="B1405" s="238"/>
      <c r="C1405" s="243"/>
      <c r="D1405" s="243"/>
      <c r="E1405" s="243"/>
      <c r="F1405" s="243"/>
      <c r="G1405" s="243"/>
      <c r="H1405" s="1158" t="s">
        <v>3</v>
      </c>
      <c r="I1405" s="1159"/>
      <c r="J1405" s="1159"/>
      <c r="K1405" s="1160"/>
      <c r="L1405" s="1120" t="str">
        <f>LOOKUP(H1404,$C$2:$C$583,$I$2:$I$583)</f>
        <v>0</v>
      </c>
      <c r="M1405" s="1121"/>
      <c r="N1405" s="1121"/>
      <c r="O1405" s="1121"/>
      <c r="P1405" s="1121"/>
      <c r="Q1405" s="1121"/>
      <c r="R1405" s="1121"/>
      <c r="S1405" s="1121"/>
      <c r="T1405" s="1121"/>
      <c r="U1405" s="1122"/>
      <c r="V1405" s="1158" t="s">
        <v>89</v>
      </c>
      <c r="W1405" s="1159"/>
      <c r="X1405" s="1159"/>
      <c r="Y1405" s="1160"/>
      <c r="Z1405" s="1120" t="str">
        <f>LOOKUP(H1404,$C$2:$C$583,$F$2:$F$583)</f>
        <v>0</v>
      </c>
      <c r="AA1405" s="1122"/>
      <c r="AB1405" s="1158" t="s">
        <v>90</v>
      </c>
      <c r="AC1405" s="1159"/>
      <c r="AD1405" s="1159"/>
      <c r="AE1405" s="1160"/>
      <c r="AF1405" s="1120" t="str">
        <f>LOOKUP(H1404,$C$2:$C$583,$G$2:$G$583)</f>
        <v>0</v>
      </c>
      <c r="AG1405" s="1122"/>
      <c r="AH1405" s="1202"/>
      <c r="AI1405" s="1203"/>
      <c r="AJ1405" s="1203"/>
      <c r="AK1405" s="1203"/>
      <c r="AL1405" s="1203"/>
      <c r="AM1405" s="1203"/>
      <c r="AN1405" s="1204"/>
      <c r="AO1405" s="1225"/>
      <c r="AP1405" s="1226"/>
      <c r="AQ1405" s="1226"/>
      <c r="AR1405" s="1226"/>
      <c r="AS1405" s="1226"/>
      <c r="AT1405" s="1226"/>
      <c r="AU1405" s="1226"/>
      <c r="AV1405" s="1226"/>
      <c r="AW1405" s="1226"/>
      <c r="AX1405" s="1227"/>
      <c r="AY1405" s="1208"/>
      <c r="AZ1405" s="1209"/>
      <c r="BA1405" s="1209"/>
      <c r="BB1405" s="1209"/>
      <c r="BC1405" s="1210"/>
      <c r="BD1405" s="87"/>
    </row>
    <row r="1406" spans="1:64" customHeight="1" ht="12.75">
      <c r="A1406" s="238"/>
      <c r="B1406" s="238"/>
      <c r="C1406" s="243"/>
      <c r="D1406" s="243"/>
      <c r="E1406" s="243"/>
      <c r="F1406" s="243"/>
      <c r="G1406" s="243"/>
      <c r="H1406" s="1147" t="str">
        <f>LOOKUP(H1404,$C$2:$C$583,$K$2:$K$583)</f>
        <v>0</v>
      </c>
      <c r="I1406" s="1148"/>
      <c r="J1406" s="1148"/>
      <c r="K1406" s="1148"/>
      <c r="L1406" s="1148"/>
      <c r="M1406" s="1148"/>
      <c r="N1406" s="1148"/>
      <c r="O1406" s="1148"/>
      <c r="P1406" s="1148"/>
      <c r="Q1406" s="1148"/>
      <c r="R1406" s="1148"/>
      <c r="S1406" s="1148"/>
      <c r="T1406" s="1148"/>
      <c r="U1406" s="1148"/>
      <c r="V1406" s="1148"/>
      <c r="W1406" s="1148"/>
      <c r="X1406" s="1148"/>
      <c r="Y1406" s="1148"/>
      <c r="Z1406" s="1148"/>
      <c r="AA1406" s="1148"/>
      <c r="AB1406" s="1148"/>
      <c r="AC1406" s="1148"/>
      <c r="AD1406" s="1148"/>
      <c r="AE1406" s="1148"/>
      <c r="AF1406" s="1148"/>
      <c r="AG1406" s="1149"/>
      <c r="AH1406" s="1190"/>
      <c r="AI1406" s="1191"/>
      <c r="AJ1406" s="1191"/>
      <c r="AK1406" s="1191"/>
      <c r="AL1406" s="1191"/>
      <c r="AM1406" s="1191"/>
      <c r="AN1406" s="1191"/>
      <c r="AO1406" s="1191"/>
      <c r="AP1406" s="1191"/>
      <c r="AQ1406" s="1191"/>
      <c r="AR1406" s="1191"/>
      <c r="AS1406" s="1191"/>
      <c r="AT1406" s="1191"/>
      <c r="AU1406" s="1191"/>
      <c r="AV1406" s="1191"/>
      <c r="AW1406" s="1191"/>
      <c r="AX1406" s="1191"/>
      <c r="AY1406" s="1191"/>
      <c r="AZ1406" s="1191"/>
      <c r="BA1406" s="1191"/>
      <c r="BB1406" s="1191"/>
      <c r="BC1406" s="1192"/>
      <c r="BD1406" s="87"/>
    </row>
    <row r="1407" spans="1:64" customHeight="1" ht="12.75">
      <c r="A1407" s="238"/>
      <c r="B1407" s="238"/>
      <c r="C1407" s="243"/>
      <c r="D1407" s="243"/>
      <c r="E1407" s="243"/>
      <c r="F1407" s="243"/>
      <c r="G1407" s="243"/>
      <c r="H1407" s="1150"/>
      <c r="I1407" s="1151"/>
      <c r="J1407" s="1151"/>
      <c r="K1407" s="1151"/>
      <c r="L1407" s="1151"/>
      <c r="M1407" s="1151"/>
      <c r="N1407" s="1151"/>
      <c r="O1407" s="1151"/>
      <c r="P1407" s="1151"/>
      <c r="Q1407" s="1151"/>
      <c r="R1407" s="1151"/>
      <c r="S1407" s="1151"/>
      <c r="T1407" s="1151"/>
      <c r="U1407" s="1151"/>
      <c r="V1407" s="1151"/>
      <c r="W1407" s="1151"/>
      <c r="X1407" s="1151"/>
      <c r="Y1407" s="1151"/>
      <c r="Z1407" s="1151"/>
      <c r="AA1407" s="1151"/>
      <c r="AB1407" s="1151"/>
      <c r="AC1407" s="1151"/>
      <c r="AD1407" s="1151"/>
      <c r="AE1407" s="1151"/>
      <c r="AF1407" s="1151"/>
      <c r="AG1407" s="1152"/>
      <c r="AH1407" s="1193"/>
      <c r="AI1407" s="1194"/>
      <c r="AJ1407" s="1194"/>
      <c r="AK1407" s="1194"/>
      <c r="AL1407" s="1194"/>
      <c r="AM1407" s="1194"/>
      <c r="AN1407" s="1194"/>
      <c r="AO1407" s="1194"/>
      <c r="AP1407" s="1194"/>
      <c r="AQ1407" s="1194"/>
      <c r="AR1407" s="1194"/>
      <c r="AS1407" s="1194"/>
      <c r="AT1407" s="1194"/>
      <c r="AU1407" s="1194"/>
      <c r="AV1407" s="1194"/>
      <c r="AW1407" s="1194"/>
      <c r="AX1407" s="1194"/>
      <c r="AY1407" s="1194"/>
      <c r="AZ1407" s="1194"/>
      <c r="BA1407" s="1194"/>
      <c r="BB1407" s="1194"/>
      <c r="BC1407" s="1195"/>
      <c r="BD1407" s="87"/>
    </row>
    <row r="1408" spans="1:64" customHeight="1" ht="12.75">
      <c r="A1408" s="238"/>
      <c r="B1408" s="238"/>
      <c r="C1408" s="243"/>
      <c r="D1408" s="243"/>
      <c r="E1408" s="243"/>
      <c r="F1408" s="243"/>
      <c r="G1408" s="243"/>
      <c r="H1408" s="1150"/>
      <c r="I1408" s="1151"/>
      <c r="J1408" s="1151"/>
      <c r="K1408" s="1151"/>
      <c r="L1408" s="1151"/>
      <c r="M1408" s="1151"/>
      <c r="N1408" s="1151"/>
      <c r="O1408" s="1151"/>
      <c r="P1408" s="1151"/>
      <c r="Q1408" s="1151"/>
      <c r="R1408" s="1151"/>
      <c r="S1408" s="1151"/>
      <c r="T1408" s="1151"/>
      <c r="U1408" s="1151"/>
      <c r="V1408" s="1151"/>
      <c r="W1408" s="1151"/>
      <c r="X1408" s="1151"/>
      <c r="Y1408" s="1151"/>
      <c r="Z1408" s="1151"/>
      <c r="AA1408" s="1151"/>
      <c r="AB1408" s="1151"/>
      <c r="AC1408" s="1151"/>
      <c r="AD1408" s="1151"/>
      <c r="AE1408" s="1151"/>
      <c r="AF1408" s="1151"/>
      <c r="AG1408" s="1152"/>
      <c r="AH1408" s="1193"/>
      <c r="AI1408" s="1194"/>
      <c r="AJ1408" s="1194"/>
      <c r="AK1408" s="1194"/>
      <c r="AL1408" s="1194"/>
      <c r="AM1408" s="1194"/>
      <c r="AN1408" s="1194"/>
      <c r="AO1408" s="1194"/>
      <c r="AP1408" s="1194"/>
      <c r="AQ1408" s="1194"/>
      <c r="AR1408" s="1194"/>
      <c r="AS1408" s="1194"/>
      <c r="AT1408" s="1194"/>
      <c r="AU1408" s="1194"/>
      <c r="AV1408" s="1194"/>
      <c r="AW1408" s="1194"/>
      <c r="AX1408" s="1194"/>
      <c r="AY1408" s="1194"/>
      <c r="AZ1408" s="1194"/>
      <c r="BA1408" s="1194"/>
      <c r="BB1408" s="1194"/>
      <c r="BC1408" s="1195"/>
      <c r="BD1408" s="87"/>
    </row>
    <row r="1409" spans="1:64" customHeight="1" ht="12.75">
      <c r="A1409" s="238"/>
      <c r="B1409" s="238"/>
      <c r="C1409" s="243"/>
      <c r="D1409" s="243"/>
      <c r="E1409" s="243"/>
      <c r="F1409" s="243"/>
      <c r="G1409" s="243"/>
      <c r="H1409" s="1150"/>
      <c r="I1409" s="1151"/>
      <c r="J1409" s="1151"/>
      <c r="K1409" s="1151"/>
      <c r="L1409" s="1151"/>
      <c r="M1409" s="1151"/>
      <c r="N1409" s="1151"/>
      <c r="O1409" s="1151"/>
      <c r="P1409" s="1151"/>
      <c r="Q1409" s="1151"/>
      <c r="R1409" s="1151"/>
      <c r="S1409" s="1151"/>
      <c r="T1409" s="1151"/>
      <c r="U1409" s="1151"/>
      <c r="V1409" s="1151"/>
      <c r="W1409" s="1151"/>
      <c r="X1409" s="1151"/>
      <c r="Y1409" s="1151"/>
      <c r="Z1409" s="1151"/>
      <c r="AA1409" s="1151"/>
      <c r="AB1409" s="1151"/>
      <c r="AC1409" s="1151"/>
      <c r="AD1409" s="1151"/>
      <c r="AE1409" s="1151"/>
      <c r="AF1409" s="1151"/>
      <c r="AG1409" s="1152"/>
      <c r="AH1409" s="1193"/>
      <c r="AI1409" s="1194"/>
      <c r="AJ1409" s="1194"/>
      <c r="AK1409" s="1194"/>
      <c r="AL1409" s="1194"/>
      <c r="AM1409" s="1194"/>
      <c r="AN1409" s="1194"/>
      <c r="AO1409" s="1194"/>
      <c r="AP1409" s="1194"/>
      <c r="AQ1409" s="1194"/>
      <c r="AR1409" s="1194"/>
      <c r="AS1409" s="1194"/>
      <c r="AT1409" s="1194"/>
      <c r="AU1409" s="1194"/>
      <c r="AV1409" s="1194"/>
      <c r="AW1409" s="1194"/>
      <c r="AX1409" s="1194"/>
      <c r="AY1409" s="1194"/>
      <c r="AZ1409" s="1194"/>
      <c r="BA1409" s="1194"/>
      <c r="BB1409" s="1194"/>
      <c r="BC1409" s="1195"/>
      <c r="BD1409" s="87"/>
    </row>
    <row r="1410" spans="1:64" customHeight="1" ht="12.75">
      <c r="A1410" s="238"/>
      <c r="B1410" s="238"/>
      <c r="C1410" s="243"/>
      <c r="D1410" s="243"/>
      <c r="E1410" s="243"/>
      <c r="F1410" s="243"/>
      <c r="G1410" s="243"/>
      <c r="H1410" s="1150"/>
      <c r="I1410" s="1151"/>
      <c r="J1410" s="1151"/>
      <c r="K1410" s="1151"/>
      <c r="L1410" s="1151"/>
      <c r="M1410" s="1151"/>
      <c r="N1410" s="1151"/>
      <c r="O1410" s="1151"/>
      <c r="P1410" s="1151"/>
      <c r="Q1410" s="1151"/>
      <c r="R1410" s="1151"/>
      <c r="S1410" s="1151"/>
      <c r="T1410" s="1151"/>
      <c r="U1410" s="1151"/>
      <c r="V1410" s="1151"/>
      <c r="W1410" s="1151"/>
      <c r="X1410" s="1151"/>
      <c r="Y1410" s="1151"/>
      <c r="Z1410" s="1151"/>
      <c r="AA1410" s="1151"/>
      <c r="AB1410" s="1151"/>
      <c r="AC1410" s="1151"/>
      <c r="AD1410" s="1151"/>
      <c r="AE1410" s="1151"/>
      <c r="AF1410" s="1151"/>
      <c r="AG1410" s="1152"/>
      <c r="AH1410" s="1193"/>
      <c r="AI1410" s="1194"/>
      <c r="AJ1410" s="1194"/>
      <c r="AK1410" s="1194"/>
      <c r="AL1410" s="1194"/>
      <c r="AM1410" s="1194"/>
      <c r="AN1410" s="1194"/>
      <c r="AO1410" s="1194"/>
      <c r="AP1410" s="1194"/>
      <c r="AQ1410" s="1194"/>
      <c r="AR1410" s="1194"/>
      <c r="AS1410" s="1194"/>
      <c r="AT1410" s="1194"/>
      <c r="AU1410" s="1194"/>
      <c r="AV1410" s="1194"/>
      <c r="AW1410" s="1194"/>
      <c r="AX1410" s="1194"/>
      <c r="AY1410" s="1194"/>
      <c r="AZ1410" s="1194"/>
      <c r="BA1410" s="1194"/>
      <c r="BB1410" s="1194"/>
      <c r="BC1410" s="1195"/>
      <c r="BD1410" s="87"/>
    </row>
    <row r="1411" spans="1:64" customHeight="1" ht="13.5">
      <c r="A1411" s="238"/>
      <c r="B1411" s="238"/>
      <c r="C1411" s="243"/>
      <c r="D1411" s="243"/>
      <c r="E1411" s="243"/>
      <c r="F1411" s="243"/>
      <c r="G1411" s="243"/>
      <c r="H1411" s="1153"/>
      <c r="I1411" s="1154"/>
      <c r="J1411" s="1154"/>
      <c r="K1411" s="1154"/>
      <c r="L1411" s="1154"/>
      <c r="M1411" s="1154"/>
      <c r="N1411" s="1154"/>
      <c r="O1411" s="1154"/>
      <c r="P1411" s="1154"/>
      <c r="Q1411" s="1154"/>
      <c r="R1411" s="1154"/>
      <c r="S1411" s="1154"/>
      <c r="T1411" s="1154"/>
      <c r="U1411" s="1154"/>
      <c r="V1411" s="1154"/>
      <c r="W1411" s="1154"/>
      <c r="X1411" s="1154"/>
      <c r="Y1411" s="1154"/>
      <c r="Z1411" s="1154"/>
      <c r="AA1411" s="1154"/>
      <c r="AB1411" s="1154"/>
      <c r="AC1411" s="1154"/>
      <c r="AD1411" s="1154"/>
      <c r="AE1411" s="1154"/>
      <c r="AF1411" s="1154"/>
      <c r="AG1411" s="1155"/>
      <c r="AH1411" s="1196"/>
      <c r="AI1411" s="1197"/>
      <c r="AJ1411" s="1197"/>
      <c r="AK1411" s="1197"/>
      <c r="AL1411" s="1197"/>
      <c r="AM1411" s="1197"/>
      <c r="AN1411" s="1197"/>
      <c r="AO1411" s="1197"/>
      <c r="AP1411" s="1197"/>
      <c r="AQ1411" s="1197"/>
      <c r="AR1411" s="1197"/>
      <c r="AS1411" s="1197"/>
      <c r="AT1411" s="1197"/>
      <c r="AU1411" s="1197"/>
      <c r="AV1411" s="1197"/>
      <c r="AW1411" s="1197"/>
      <c r="AX1411" s="1197"/>
      <c r="AY1411" s="1197"/>
      <c r="AZ1411" s="1197"/>
      <c r="BA1411" s="1197"/>
      <c r="BB1411" s="1197"/>
      <c r="BC1411" s="1198"/>
      <c r="BD1411" s="87"/>
    </row>
    <row r="1412" spans="1:64" customHeight="1" ht="13.5">
      <c r="A1412" s="238">
        <f>IF(B1412&lt;$C$584,B1412,IF(B1412=$C$584,B1412,0))</f>
        <v>0</v>
      </c>
      <c r="B1412" s="238">
        <v>101</v>
      </c>
      <c r="C1412" s="243"/>
      <c r="D1412" s="243"/>
      <c r="E1412" s="243"/>
      <c r="F1412" s="243"/>
      <c r="G1412" s="243"/>
      <c r="H1412" s="1158">
        <f>A1412</f>
        <v>0</v>
      </c>
      <c r="I1412" s="1160"/>
      <c r="J1412" s="1120" t="s">
        <v>2</v>
      </c>
      <c r="K1412" s="1121"/>
      <c r="L1412" s="1121"/>
      <c r="M1412" s="1122"/>
      <c r="N1412" s="1144" t="str">
        <f>LOOKUP(H1412,$C$1:$C$583,$J$1:$J$612)</f>
        <v>0</v>
      </c>
      <c r="O1412" s="1145"/>
      <c r="P1412" s="1145"/>
      <c r="Q1412" s="1145"/>
      <c r="R1412" s="1145"/>
      <c r="S1412" s="1145"/>
      <c r="T1412" s="1145"/>
      <c r="U1412" s="1145"/>
      <c r="V1412" s="1145"/>
      <c r="W1412" s="1145"/>
      <c r="X1412" s="1145"/>
      <c r="Y1412" s="1145"/>
      <c r="Z1412" s="1145"/>
      <c r="AA1412" s="1145"/>
      <c r="AB1412" s="1145"/>
      <c r="AC1412" s="1145"/>
      <c r="AD1412" s="1145"/>
      <c r="AE1412" s="1145"/>
      <c r="AF1412" s="1145"/>
      <c r="AG1412" s="1146"/>
      <c r="AH1412" s="1199" t="s">
        <v>86</v>
      </c>
      <c r="AI1412" s="1200"/>
      <c r="AJ1412" s="1200"/>
      <c r="AK1412" s="1200"/>
      <c r="AL1412" s="1200"/>
      <c r="AM1412" s="1200"/>
      <c r="AN1412" s="1201"/>
      <c r="AO1412" s="1222" t="s">
        <v>21</v>
      </c>
      <c r="AP1412" s="1223"/>
      <c r="AQ1412" s="1223"/>
      <c r="AR1412" s="1223"/>
      <c r="AS1412" s="1223"/>
      <c r="AT1412" s="1223"/>
      <c r="AU1412" s="1223"/>
      <c r="AV1412" s="1223"/>
      <c r="AW1412" s="1223"/>
      <c r="AX1412" s="1224"/>
      <c r="AY1412" s="1205" t="s">
        <v>88</v>
      </c>
      <c r="AZ1412" s="1206"/>
      <c r="BA1412" s="1206"/>
      <c r="BB1412" s="1206"/>
      <c r="BC1412" s="1207"/>
      <c r="BD1412" s="87"/>
    </row>
    <row r="1413" spans="1:64" customHeight="1" ht="13.5">
      <c r="A1413" s="238"/>
      <c r="B1413" s="238"/>
      <c r="C1413" s="243"/>
      <c r="D1413" s="243"/>
      <c r="E1413" s="243"/>
      <c r="F1413" s="243"/>
      <c r="G1413" s="243"/>
      <c r="H1413" s="1158" t="s">
        <v>3</v>
      </c>
      <c r="I1413" s="1159"/>
      <c r="J1413" s="1159"/>
      <c r="K1413" s="1160"/>
      <c r="L1413" s="1120" t="str">
        <f>LOOKUP(H1412,$C$2:$C$583,$I$2:$I$583)</f>
        <v>0</v>
      </c>
      <c r="M1413" s="1121"/>
      <c r="N1413" s="1121"/>
      <c r="O1413" s="1121"/>
      <c r="P1413" s="1121"/>
      <c r="Q1413" s="1121"/>
      <c r="R1413" s="1121"/>
      <c r="S1413" s="1121"/>
      <c r="T1413" s="1121"/>
      <c r="U1413" s="1122"/>
      <c r="V1413" s="1158" t="s">
        <v>89</v>
      </c>
      <c r="W1413" s="1159"/>
      <c r="X1413" s="1159"/>
      <c r="Y1413" s="1160"/>
      <c r="Z1413" s="1120" t="str">
        <f>LOOKUP(H1412,$C$2:$C$583,$F$2:$F$583)</f>
        <v>0</v>
      </c>
      <c r="AA1413" s="1122"/>
      <c r="AB1413" s="1158" t="s">
        <v>90</v>
      </c>
      <c r="AC1413" s="1159"/>
      <c r="AD1413" s="1159"/>
      <c r="AE1413" s="1160"/>
      <c r="AF1413" s="1120" t="str">
        <f>LOOKUP(H1412,$C$2:$C$583,$G$2:$G$583)</f>
        <v>0</v>
      </c>
      <c r="AG1413" s="1122"/>
      <c r="AH1413" s="1202"/>
      <c r="AI1413" s="1203"/>
      <c r="AJ1413" s="1203"/>
      <c r="AK1413" s="1203"/>
      <c r="AL1413" s="1203"/>
      <c r="AM1413" s="1203"/>
      <c r="AN1413" s="1204"/>
      <c r="AO1413" s="1225"/>
      <c r="AP1413" s="1226"/>
      <c r="AQ1413" s="1226"/>
      <c r="AR1413" s="1226"/>
      <c r="AS1413" s="1226"/>
      <c r="AT1413" s="1226"/>
      <c r="AU1413" s="1226"/>
      <c r="AV1413" s="1226"/>
      <c r="AW1413" s="1226"/>
      <c r="AX1413" s="1227"/>
      <c r="AY1413" s="1208"/>
      <c r="AZ1413" s="1209"/>
      <c r="BA1413" s="1209"/>
      <c r="BB1413" s="1209"/>
      <c r="BC1413" s="1210"/>
      <c r="BD1413" s="87"/>
    </row>
    <row r="1414" spans="1:64" customHeight="1" ht="12.75">
      <c r="A1414" s="238"/>
      <c r="B1414" s="238"/>
      <c r="C1414" s="243"/>
      <c r="D1414" s="243"/>
      <c r="E1414" s="243"/>
      <c r="F1414" s="243"/>
      <c r="G1414" s="243"/>
      <c r="H1414" s="1147" t="str">
        <f>LOOKUP(H1412,$C$2:$C$583,$K$2:$K$583)</f>
        <v>0</v>
      </c>
      <c r="I1414" s="1148"/>
      <c r="J1414" s="1148"/>
      <c r="K1414" s="1148"/>
      <c r="L1414" s="1148"/>
      <c r="M1414" s="1148"/>
      <c r="N1414" s="1148"/>
      <c r="O1414" s="1148"/>
      <c r="P1414" s="1148"/>
      <c r="Q1414" s="1148"/>
      <c r="R1414" s="1148"/>
      <c r="S1414" s="1148"/>
      <c r="T1414" s="1148"/>
      <c r="U1414" s="1148"/>
      <c r="V1414" s="1148"/>
      <c r="W1414" s="1148"/>
      <c r="X1414" s="1148"/>
      <c r="Y1414" s="1148"/>
      <c r="Z1414" s="1148"/>
      <c r="AA1414" s="1148"/>
      <c r="AB1414" s="1148"/>
      <c r="AC1414" s="1148"/>
      <c r="AD1414" s="1148"/>
      <c r="AE1414" s="1148"/>
      <c r="AF1414" s="1148"/>
      <c r="AG1414" s="1149"/>
      <c r="AH1414" s="1190"/>
      <c r="AI1414" s="1191"/>
      <c r="AJ1414" s="1191"/>
      <c r="AK1414" s="1191"/>
      <c r="AL1414" s="1191"/>
      <c r="AM1414" s="1191"/>
      <c r="AN1414" s="1191"/>
      <c r="AO1414" s="1191"/>
      <c r="AP1414" s="1191"/>
      <c r="AQ1414" s="1191"/>
      <c r="AR1414" s="1191"/>
      <c r="AS1414" s="1191"/>
      <c r="AT1414" s="1191"/>
      <c r="AU1414" s="1191"/>
      <c r="AV1414" s="1191"/>
      <c r="AW1414" s="1191"/>
      <c r="AX1414" s="1191"/>
      <c r="AY1414" s="1191"/>
      <c r="AZ1414" s="1191"/>
      <c r="BA1414" s="1191"/>
      <c r="BB1414" s="1191"/>
      <c r="BC1414" s="1192"/>
      <c r="BD1414" s="87"/>
    </row>
    <row r="1415" spans="1:64" customHeight="1" ht="12.75">
      <c r="A1415" s="238"/>
      <c r="B1415" s="238"/>
      <c r="C1415" s="243"/>
      <c r="D1415" s="243"/>
      <c r="E1415" s="243"/>
      <c r="F1415" s="243"/>
      <c r="G1415" s="243"/>
      <c r="H1415" s="1150"/>
      <c r="I1415" s="1151"/>
      <c r="J1415" s="1151"/>
      <c r="K1415" s="1151"/>
      <c r="L1415" s="1151"/>
      <c r="M1415" s="1151"/>
      <c r="N1415" s="1151"/>
      <c r="O1415" s="1151"/>
      <c r="P1415" s="1151"/>
      <c r="Q1415" s="1151"/>
      <c r="R1415" s="1151"/>
      <c r="S1415" s="1151"/>
      <c r="T1415" s="1151"/>
      <c r="U1415" s="1151"/>
      <c r="V1415" s="1151"/>
      <c r="W1415" s="1151"/>
      <c r="X1415" s="1151"/>
      <c r="Y1415" s="1151"/>
      <c r="Z1415" s="1151"/>
      <c r="AA1415" s="1151"/>
      <c r="AB1415" s="1151"/>
      <c r="AC1415" s="1151"/>
      <c r="AD1415" s="1151"/>
      <c r="AE1415" s="1151"/>
      <c r="AF1415" s="1151"/>
      <c r="AG1415" s="1152"/>
      <c r="AH1415" s="1193"/>
      <c r="AI1415" s="1194"/>
      <c r="AJ1415" s="1194"/>
      <c r="AK1415" s="1194"/>
      <c r="AL1415" s="1194"/>
      <c r="AM1415" s="1194"/>
      <c r="AN1415" s="1194"/>
      <c r="AO1415" s="1194"/>
      <c r="AP1415" s="1194"/>
      <c r="AQ1415" s="1194"/>
      <c r="AR1415" s="1194"/>
      <c r="AS1415" s="1194"/>
      <c r="AT1415" s="1194"/>
      <c r="AU1415" s="1194"/>
      <c r="AV1415" s="1194"/>
      <c r="AW1415" s="1194"/>
      <c r="AX1415" s="1194"/>
      <c r="AY1415" s="1194"/>
      <c r="AZ1415" s="1194"/>
      <c r="BA1415" s="1194"/>
      <c r="BB1415" s="1194"/>
      <c r="BC1415" s="1195"/>
      <c r="BD1415" s="87"/>
    </row>
    <row r="1416" spans="1:64" customHeight="1" ht="12.75">
      <c r="A1416" s="238"/>
      <c r="B1416" s="238"/>
      <c r="C1416" s="243"/>
      <c r="D1416" s="243"/>
      <c r="E1416" s="243"/>
      <c r="F1416" s="243"/>
      <c r="G1416" s="243"/>
      <c r="H1416" s="1150"/>
      <c r="I1416" s="1151"/>
      <c r="J1416" s="1151"/>
      <c r="K1416" s="1151"/>
      <c r="L1416" s="1151"/>
      <c r="M1416" s="1151"/>
      <c r="N1416" s="1151"/>
      <c r="O1416" s="1151"/>
      <c r="P1416" s="1151"/>
      <c r="Q1416" s="1151"/>
      <c r="R1416" s="1151"/>
      <c r="S1416" s="1151"/>
      <c r="T1416" s="1151"/>
      <c r="U1416" s="1151"/>
      <c r="V1416" s="1151"/>
      <c r="W1416" s="1151"/>
      <c r="X1416" s="1151"/>
      <c r="Y1416" s="1151"/>
      <c r="Z1416" s="1151"/>
      <c r="AA1416" s="1151"/>
      <c r="AB1416" s="1151"/>
      <c r="AC1416" s="1151"/>
      <c r="AD1416" s="1151"/>
      <c r="AE1416" s="1151"/>
      <c r="AF1416" s="1151"/>
      <c r="AG1416" s="1152"/>
      <c r="AH1416" s="1193"/>
      <c r="AI1416" s="1194"/>
      <c r="AJ1416" s="1194"/>
      <c r="AK1416" s="1194"/>
      <c r="AL1416" s="1194"/>
      <c r="AM1416" s="1194"/>
      <c r="AN1416" s="1194"/>
      <c r="AO1416" s="1194"/>
      <c r="AP1416" s="1194"/>
      <c r="AQ1416" s="1194"/>
      <c r="AR1416" s="1194"/>
      <c r="AS1416" s="1194"/>
      <c r="AT1416" s="1194"/>
      <c r="AU1416" s="1194"/>
      <c r="AV1416" s="1194"/>
      <c r="AW1416" s="1194"/>
      <c r="AX1416" s="1194"/>
      <c r="AY1416" s="1194"/>
      <c r="AZ1416" s="1194"/>
      <c r="BA1416" s="1194"/>
      <c r="BB1416" s="1194"/>
      <c r="BC1416" s="1195"/>
      <c r="BD1416" s="87"/>
    </row>
    <row r="1417" spans="1:64" customHeight="1" ht="12.75">
      <c r="A1417" s="238"/>
      <c r="B1417" s="238"/>
      <c r="C1417" s="243"/>
      <c r="D1417" s="243"/>
      <c r="E1417" s="243"/>
      <c r="F1417" s="243"/>
      <c r="G1417" s="243"/>
      <c r="H1417" s="1150"/>
      <c r="I1417" s="1151"/>
      <c r="J1417" s="1151"/>
      <c r="K1417" s="1151"/>
      <c r="L1417" s="1151"/>
      <c r="M1417" s="1151"/>
      <c r="N1417" s="1151"/>
      <c r="O1417" s="1151"/>
      <c r="P1417" s="1151"/>
      <c r="Q1417" s="1151"/>
      <c r="R1417" s="1151"/>
      <c r="S1417" s="1151"/>
      <c r="T1417" s="1151"/>
      <c r="U1417" s="1151"/>
      <c r="V1417" s="1151"/>
      <c r="W1417" s="1151"/>
      <c r="X1417" s="1151"/>
      <c r="Y1417" s="1151"/>
      <c r="Z1417" s="1151"/>
      <c r="AA1417" s="1151"/>
      <c r="AB1417" s="1151"/>
      <c r="AC1417" s="1151"/>
      <c r="AD1417" s="1151"/>
      <c r="AE1417" s="1151"/>
      <c r="AF1417" s="1151"/>
      <c r="AG1417" s="1152"/>
      <c r="AH1417" s="1193"/>
      <c r="AI1417" s="1194"/>
      <c r="AJ1417" s="1194"/>
      <c r="AK1417" s="1194"/>
      <c r="AL1417" s="1194"/>
      <c r="AM1417" s="1194"/>
      <c r="AN1417" s="1194"/>
      <c r="AO1417" s="1194"/>
      <c r="AP1417" s="1194"/>
      <c r="AQ1417" s="1194"/>
      <c r="AR1417" s="1194"/>
      <c r="AS1417" s="1194"/>
      <c r="AT1417" s="1194"/>
      <c r="AU1417" s="1194"/>
      <c r="AV1417" s="1194"/>
      <c r="AW1417" s="1194"/>
      <c r="AX1417" s="1194"/>
      <c r="AY1417" s="1194"/>
      <c r="AZ1417" s="1194"/>
      <c r="BA1417" s="1194"/>
      <c r="BB1417" s="1194"/>
      <c r="BC1417" s="1195"/>
      <c r="BD1417" s="87"/>
    </row>
    <row r="1418" spans="1:64" customHeight="1" ht="12.75">
      <c r="A1418" s="238"/>
      <c r="B1418" s="238"/>
      <c r="C1418" s="243"/>
      <c r="D1418" s="243"/>
      <c r="E1418" s="243"/>
      <c r="F1418" s="243"/>
      <c r="G1418" s="243"/>
      <c r="H1418" s="1150"/>
      <c r="I1418" s="1151"/>
      <c r="J1418" s="1151"/>
      <c r="K1418" s="1151"/>
      <c r="L1418" s="1151"/>
      <c r="M1418" s="1151"/>
      <c r="N1418" s="1151"/>
      <c r="O1418" s="1151"/>
      <c r="P1418" s="1151"/>
      <c r="Q1418" s="1151"/>
      <c r="R1418" s="1151"/>
      <c r="S1418" s="1151"/>
      <c r="T1418" s="1151"/>
      <c r="U1418" s="1151"/>
      <c r="V1418" s="1151"/>
      <c r="W1418" s="1151"/>
      <c r="X1418" s="1151"/>
      <c r="Y1418" s="1151"/>
      <c r="Z1418" s="1151"/>
      <c r="AA1418" s="1151"/>
      <c r="AB1418" s="1151"/>
      <c r="AC1418" s="1151"/>
      <c r="AD1418" s="1151"/>
      <c r="AE1418" s="1151"/>
      <c r="AF1418" s="1151"/>
      <c r="AG1418" s="1152"/>
      <c r="AH1418" s="1193"/>
      <c r="AI1418" s="1194"/>
      <c r="AJ1418" s="1194"/>
      <c r="AK1418" s="1194"/>
      <c r="AL1418" s="1194"/>
      <c r="AM1418" s="1194"/>
      <c r="AN1418" s="1194"/>
      <c r="AO1418" s="1194"/>
      <c r="AP1418" s="1194"/>
      <c r="AQ1418" s="1194"/>
      <c r="AR1418" s="1194"/>
      <c r="AS1418" s="1194"/>
      <c r="AT1418" s="1194"/>
      <c r="AU1418" s="1194"/>
      <c r="AV1418" s="1194"/>
      <c r="AW1418" s="1194"/>
      <c r="AX1418" s="1194"/>
      <c r="AY1418" s="1194"/>
      <c r="AZ1418" s="1194"/>
      <c r="BA1418" s="1194"/>
      <c r="BB1418" s="1194"/>
      <c r="BC1418" s="1195"/>
      <c r="BD1418" s="87"/>
    </row>
    <row r="1419" spans="1:64" customHeight="1" ht="13.5">
      <c r="A1419" s="238"/>
      <c r="B1419" s="238"/>
      <c r="C1419" s="243"/>
      <c r="D1419" s="243"/>
      <c r="E1419" s="243"/>
      <c r="F1419" s="243"/>
      <c r="G1419" s="243"/>
      <c r="H1419" s="1153"/>
      <c r="I1419" s="1154"/>
      <c r="J1419" s="1154"/>
      <c r="K1419" s="1154"/>
      <c r="L1419" s="1154"/>
      <c r="M1419" s="1154"/>
      <c r="N1419" s="1154"/>
      <c r="O1419" s="1154"/>
      <c r="P1419" s="1154"/>
      <c r="Q1419" s="1154"/>
      <c r="R1419" s="1154"/>
      <c r="S1419" s="1154"/>
      <c r="T1419" s="1154"/>
      <c r="U1419" s="1154"/>
      <c r="V1419" s="1154"/>
      <c r="W1419" s="1154"/>
      <c r="X1419" s="1154"/>
      <c r="Y1419" s="1154"/>
      <c r="Z1419" s="1154"/>
      <c r="AA1419" s="1154"/>
      <c r="AB1419" s="1154"/>
      <c r="AC1419" s="1154"/>
      <c r="AD1419" s="1154"/>
      <c r="AE1419" s="1154"/>
      <c r="AF1419" s="1154"/>
      <c r="AG1419" s="1155"/>
      <c r="AH1419" s="1196"/>
      <c r="AI1419" s="1197"/>
      <c r="AJ1419" s="1197"/>
      <c r="AK1419" s="1197"/>
      <c r="AL1419" s="1197"/>
      <c r="AM1419" s="1197"/>
      <c r="AN1419" s="1197"/>
      <c r="AO1419" s="1197"/>
      <c r="AP1419" s="1197"/>
      <c r="AQ1419" s="1197"/>
      <c r="AR1419" s="1197"/>
      <c r="AS1419" s="1197"/>
      <c r="AT1419" s="1197"/>
      <c r="AU1419" s="1197"/>
      <c r="AV1419" s="1197"/>
      <c r="AW1419" s="1197"/>
      <c r="AX1419" s="1197"/>
      <c r="AY1419" s="1197"/>
      <c r="AZ1419" s="1197"/>
      <c r="BA1419" s="1197"/>
      <c r="BB1419" s="1197"/>
      <c r="BC1419" s="1198"/>
      <c r="BD1419" s="87"/>
    </row>
    <row r="1420" spans="1:64" customHeight="1" ht="13.5">
      <c r="A1420" s="238">
        <f>IF(B1420&lt;$C$584,B1420,IF(B1420=$C$584,B1420,0))</f>
        <v>0</v>
      </c>
      <c r="B1420" s="238">
        <v>102</v>
      </c>
      <c r="C1420" s="243"/>
      <c r="D1420" s="243"/>
      <c r="E1420" s="243"/>
      <c r="F1420" s="243"/>
      <c r="G1420" s="243"/>
      <c r="H1420" s="1158">
        <f>A1420</f>
        <v>0</v>
      </c>
      <c r="I1420" s="1160"/>
      <c r="J1420" s="1120" t="s">
        <v>2</v>
      </c>
      <c r="K1420" s="1121"/>
      <c r="L1420" s="1121"/>
      <c r="M1420" s="1122"/>
      <c r="N1420" s="1144" t="str">
        <f>LOOKUP(H1420,$C$1:$C$583,$J$1:$J$612)</f>
        <v>0</v>
      </c>
      <c r="O1420" s="1145"/>
      <c r="P1420" s="1145"/>
      <c r="Q1420" s="1145"/>
      <c r="R1420" s="1145"/>
      <c r="S1420" s="1145"/>
      <c r="T1420" s="1145"/>
      <c r="U1420" s="1145"/>
      <c r="V1420" s="1145"/>
      <c r="W1420" s="1145"/>
      <c r="X1420" s="1145"/>
      <c r="Y1420" s="1145"/>
      <c r="Z1420" s="1145"/>
      <c r="AA1420" s="1145"/>
      <c r="AB1420" s="1145"/>
      <c r="AC1420" s="1145"/>
      <c r="AD1420" s="1145"/>
      <c r="AE1420" s="1145"/>
      <c r="AF1420" s="1145"/>
      <c r="AG1420" s="1146"/>
      <c r="AH1420" s="1199" t="s">
        <v>86</v>
      </c>
      <c r="AI1420" s="1200"/>
      <c r="AJ1420" s="1200"/>
      <c r="AK1420" s="1200"/>
      <c r="AL1420" s="1200"/>
      <c r="AM1420" s="1200"/>
      <c r="AN1420" s="1201"/>
      <c r="AO1420" s="1222" t="s">
        <v>21</v>
      </c>
      <c r="AP1420" s="1223"/>
      <c r="AQ1420" s="1223"/>
      <c r="AR1420" s="1223"/>
      <c r="AS1420" s="1223"/>
      <c r="AT1420" s="1223"/>
      <c r="AU1420" s="1223"/>
      <c r="AV1420" s="1223"/>
      <c r="AW1420" s="1223"/>
      <c r="AX1420" s="1224"/>
      <c r="AY1420" s="1205" t="s">
        <v>88</v>
      </c>
      <c r="AZ1420" s="1206"/>
      <c r="BA1420" s="1206"/>
      <c r="BB1420" s="1206"/>
      <c r="BC1420" s="1207"/>
      <c r="BD1420" s="87"/>
    </row>
    <row r="1421" spans="1:64" customHeight="1" ht="13.5">
      <c r="A1421" s="238"/>
      <c r="B1421" s="238"/>
      <c r="C1421" s="243"/>
      <c r="D1421" s="243"/>
      <c r="E1421" s="243"/>
      <c r="F1421" s="243"/>
      <c r="G1421" s="243"/>
      <c r="H1421" s="1158" t="s">
        <v>3</v>
      </c>
      <c r="I1421" s="1159"/>
      <c r="J1421" s="1159"/>
      <c r="K1421" s="1160"/>
      <c r="L1421" s="1120" t="str">
        <f>LOOKUP(H1420,$C$2:$C$583,$I$2:$I$583)</f>
        <v>0</v>
      </c>
      <c r="M1421" s="1121"/>
      <c r="N1421" s="1121"/>
      <c r="O1421" s="1121"/>
      <c r="P1421" s="1121"/>
      <c r="Q1421" s="1121"/>
      <c r="R1421" s="1121"/>
      <c r="S1421" s="1121"/>
      <c r="T1421" s="1121"/>
      <c r="U1421" s="1122"/>
      <c r="V1421" s="1158" t="s">
        <v>89</v>
      </c>
      <c r="W1421" s="1159"/>
      <c r="X1421" s="1159"/>
      <c r="Y1421" s="1160"/>
      <c r="Z1421" s="1120" t="str">
        <f>LOOKUP(H1420,$C$2:$C$583,$F$2:$F$583)</f>
        <v>0</v>
      </c>
      <c r="AA1421" s="1122"/>
      <c r="AB1421" s="1158" t="s">
        <v>90</v>
      </c>
      <c r="AC1421" s="1159"/>
      <c r="AD1421" s="1159"/>
      <c r="AE1421" s="1160"/>
      <c r="AF1421" s="1120" t="str">
        <f>LOOKUP(H1420,$C$2:$C$583,$G$2:$G$583)</f>
        <v>0</v>
      </c>
      <c r="AG1421" s="1122"/>
      <c r="AH1421" s="1202"/>
      <c r="AI1421" s="1203"/>
      <c r="AJ1421" s="1203"/>
      <c r="AK1421" s="1203"/>
      <c r="AL1421" s="1203"/>
      <c r="AM1421" s="1203"/>
      <c r="AN1421" s="1204"/>
      <c r="AO1421" s="1225"/>
      <c r="AP1421" s="1226"/>
      <c r="AQ1421" s="1226"/>
      <c r="AR1421" s="1226"/>
      <c r="AS1421" s="1226"/>
      <c r="AT1421" s="1226"/>
      <c r="AU1421" s="1226"/>
      <c r="AV1421" s="1226"/>
      <c r="AW1421" s="1226"/>
      <c r="AX1421" s="1227"/>
      <c r="AY1421" s="1208"/>
      <c r="AZ1421" s="1209"/>
      <c r="BA1421" s="1209"/>
      <c r="BB1421" s="1209"/>
      <c r="BC1421" s="1210"/>
      <c r="BD1421" s="87"/>
    </row>
    <row r="1422" spans="1:64" customHeight="1" ht="12.75">
      <c r="A1422" s="238"/>
      <c r="B1422" s="238"/>
      <c r="C1422" s="243"/>
      <c r="D1422" s="243"/>
      <c r="E1422" s="243"/>
      <c r="F1422" s="243"/>
      <c r="G1422" s="243"/>
      <c r="H1422" s="1147" t="str">
        <f>LOOKUP(H1420,$C$2:$C$583,$K$2:$K$583)</f>
        <v>0</v>
      </c>
      <c r="I1422" s="1148"/>
      <c r="J1422" s="1148"/>
      <c r="K1422" s="1148"/>
      <c r="L1422" s="1148"/>
      <c r="M1422" s="1148"/>
      <c r="N1422" s="1148"/>
      <c r="O1422" s="1148"/>
      <c r="P1422" s="1148"/>
      <c r="Q1422" s="1148"/>
      <c r="R1422" s="1148"/>
      <c r="S1422" s="1148"/>
      <c r="T1422" s="1148"/>
      <c r="U1422" s="1148"/>
      <c r="V1422" s="1148"/>
      <c r="W1422" s="1148"/>
      <c r="X1422" s="1148"/>
      <c r="Y1422" s="1148"/>
      <c r="Z1422" s="1148"/>
      <c r="AA1422" s="1148"/>
      <c r="AB1422" s="1148"/>
      <c r="AC1422" s="1148"/>
      <c r="AD1422" s="1148"/>
      <c r="AE1422" s="1148"/>
      <c r="AF1422" s="1148"/>
      <c r="AG1422" s="1149"/>
      <c r="AH1422" s="1190"/>
      <c r="AI1422" s="1191"/>
      <c r="AJ1422" s="1191"/>
      <c r="AK1422" s="1191"/>
      <c r="AL1422" s="1191"/>
      <c r="AM1422" s="1191"/>
      <c r="AN1422" s="1191"/>
      <c r="AO1422" s="1191"/>
      <c r="AP1422" s="1191"/>
      <c r="AQ1422" s="1191"/>
      <c r="AR1422" s="1191"/>
      <c r="AS1422" s="1191"/>
      <c r="AT1422" s="1191"/>
      <c r="AU1422" s="1191"/>
      <c r="AV1422" s="1191"/>
      <c r="AW1422" s="1191"/>
      <c r="AX1422" s="1191"/>
      <c r="AY1422" s="1191"/>
      <c r="AZ1422" s="1191"/>
      <c r="BA1422" s="1191"/>
      <c r="BB1422" s="1191"/>
      <c r="BC1422" s="1192"/>
      <c r="BD1422" s="87"/>
    </row>
    <row r="1423" spans="1:64" customHeight="1" ht="12.75">
      <c r="A1423" s="238"/>
      <c r="B1423" s="238"/>
      <c r="C1423" s="243"/>
      <c r="D1423" s="243"/>
      <c r="E1423" s="243"/>
      <c r="F1423" s="243"/>
      <c r="G1423" s="243"/>
      <c r="H1423" s="1150"/>
      <c r="I1423" s="1151"/>
      <c r="J1423" s="1151"/>
      <c r="K1423" s="1151"/>
      <c r="L1423" s="1151"/>
      <c r="M1423" s="1151"/>
      <c r="N1423" s="1151"/>
      <c r="O1423" s="1151"/>
      <c r="P1423" s="1151"/>
      <c r="Q1423" s="1151"/>
      <c r="R1423" s="1151"/>
      <c r="S1423" s="1151"/>
      <c r="T1423" s="1151"/>
      <c r="U1423" s="1151"/>
      <c r="V1423" s="1151"/>
      <c r="W1423" s="1151"/>
      <c r="X1423" s="1151"/>
      <c r="Y1423" s="1151"/>
      <c r="Z1423" s="1151"/>
      <c r="AA1423" s="1151"/>
      <c r="AB1423" s="1151"/>
      <c r="AC1423" s="1151"/>
      <c r="AD1423" s="1151"/>
      <c r="AE1423" s="1151"/>
      <c r="AF1423" s="1151"/>
      <c r="AG1423" s="1152"/>
      <c r="AH1423" s="1193"/>
      <c r="AI1423" s="1194"/>
      <c r="AJ1423" s="1194"/>
      <c r="AK1423" s="1194"/>
      <c r="AL1423" s="1194"/>
      <c r="AM1423" s="1194"/>
      <c r="AN1423" s="1194"/>
      <c r="AO1423" s="1194"/>
      <c r="AP1423" s="1194"/>
      <c r="AQ1423" s="1194"/>
      <c r="AR1423" s="1194"/>
      <c r="AS1423" s="1194"/>
      <c r="AT1423" s="1194"/>
      <c r="AU1423" s="1194"/>
      <c r="AV1423" s="1194"/>
      <c r="AW1423" s="1194"/>
      <c r="AX1423" s="1194"/>
      <c r="AY1423" s="1194"/>
      <c r="AZ1423" s="1194"/>
      <c r="BA1423" s="1194"/>
      <c r="BB1423" s="1194"/>
      <c r="BC1423" s="1195"/>
      <c r="BD1423" s="87"/>
    </row>
    <row r="1424" spans="1:64" customHeight="1" ht="12.75">
      <c r="A1424" s="238"/>
      <c r="B1424" s="238"/>
      <c r="C1424" s="243"/>
      <c r="D1424" s="243"/>
      <c r="E1424" s="243"/>
      <c r="F1424" s="243"/>
      <c r="G1424" s="243"/>
      <c r="H1424" s="1150"/>
      <c r="I1424" s="1151"/>
      <c r="J1424" s="1151"/>
      <c r="K1424" s="1151"/>
      <c r="L1424" s="1151"/>
      <c r="M1424" s="1151"/>
      <c r="N1424" s="1151"/>
      <c r="O1424" s="1151"/>
      <c r="P1424" s="1151"/>
      <c r="Q1424" s="1151"/>
      <c r="R1424" s="1151"/>
      <c r="S1424" s="1151"/>
      <c r="T1424" s="1151"/>
      <c r="U1424" s="1151"/>
      <c r="V1424" s="1151"/>
      <c r="W1424" s="1151"/>
      <c r="X1424" s="1151"/>
      <c r="Y1424" s="1151"/>
      <c r="Z1424" s="1151"/>
      <c r="AA1424" s="1151"/>
      <c r="AB1424" s="1151"/>
      <c r="AC1424" s="1151"/>
      <c r="AD1424" s="1151"/>
      <c r="AE1424" s="1151"/>
      <c r="AF1424" s="1151"/>
      <c r="AG1424" s="1152"/>
      <c r="AH1424" s="1193"/>
      <c r="AI1424" s="1194"/>
      <c r="AJ1424" s="1194"/>
      <c r="AK1424" s="1194"/>
      <c r="AL1424" s="1194"/>
      <c r="AM1424" s="1194"/>
      <c r="AN1424" s="1194"/>
      <c r="AO1424" s="1194"/>
      <c r="AP1424" s="1194"/>
      <c r="AQ1424" s="1194"/>
      <c r="AR1424" s="1194"/>
      <c r="AS1424" s="1194"/>
      <c r="AT1424" s="1194"/>
      <c r="AU1424" s="1194"/>
      <c r="AV1424" s="1194"/>
      <c r="AW1424" s="1194"/>
      <c r="AX1424" s="1194"/>
      <c r="AY1424" s="1194"/>
      <c r="AZ1424" s="1194"/>
      <c r="BA1424" s="1194"/>
      <c r="BB1424" s="1194"/>
      <c r="BC1424" s="1195"/>
      <c r="BD1424" s="87"/>
    </row>
    <row r="1425" spans="1:64" customHeight="1" ht="12.75">
      <c r="A1425" s="238"/>
      <c r="B1425" s="238"/>
      <c r="C1425" s="243"/>
      <c r="D1425" s="243"/>
      <c r="E1425" s="243"/>
      <c r="F1425" s="243"/>
      <c r="G1425" s="243"/>
      <c r="H1425" s="1150"/>
      <c r="I1425" s="1151"/>
      <c r="J1425" s="1151"/>
      <c r="K1425" s="1151"/>
      <c r="L1425" s="1151"/>
      <c r="M1425" s="1151"/>
      <c r="N1425" s="1151"/>
      <c r="O1425" s="1151"/>
      <c r="P1425" s="1151"/>
      <c r="Q1425" s="1151"/>
      <c r="R1425" s="1151"/>
      <c r="S1425" s="1151"/>
      <c r="T1425" s="1151"/>
      <c r="U1425" s="1151"/>
      <c r="V1425" s="1151"/>
      <c r="W1425" s="1151"/>
      <c r="X1425" s="1151"/>
      <c r="Y1425" s="1151"/>
      <c r="Z1425" s="1151"/>
      <c r="AA1425" s="1151"/>
      <c r="AB1425" s="1151"/>
      <c r="AC1425" s="1151"/>
      <c r="AD1425" s="1151"/>
      <c r="AE1425" s="1151"/>
      <c r="AF1425" s="1151"/>
      <c r="AG1425" s="1152"/>
      <c r="AH1425" s="1193"/>
      <c r="AI1425" s="1194"/>
      <c r="AJ1425" s="1194"/>
      <c r="AK1425" s="1194"/>
      <c r="AL1425" s="1194"/>
      <c r="AM1425" s="1194"/>
      <c r="AN1425" s="1194"/>
      <c r="AO1425" s="1194"/>
      <c r="AP1425" s="1194"/>
      <c r="AQ1425" s="1194"/>
      <c r="AR1425" s="1194"/>
      <c r="AS1425" s="1194"/>
      <c r="AT1425" s="1194"/>
      <c r="AU1425" s="1194"/>
      <c r="AV1425" s="1194"/>
      <c r="AW1425" s="1194"/>
      <c r="AX1425" s="1194"/>
      <c r="AY1425" s="1194"/>
      <c r="AZ1425" s="1194"/>
      <c r="BA1425" s="1194"/>
      <c r="BB1425" s="1194"/>
      <c r="BC1425" s="1195"/>
      <c r="BD1425" s="87"/>
    </row>
    <row r="1426" spans="1:64" customHeight="1" ht="12.75">
      <c r="A1426" s="238"/>
      <c r="B1426" s="238"/>
      <c r="C1426" s="243"/>
      <c r="D1426" s="243"/>
      <c r="E1426" s="243"/>
      <c r="F1426" s="243"/>
      <c r="G1426" s="243"/>
      <c r="H1426" s="1150"/>
      <c r="I1426" s="1151"/>
      <c r="J1426" s="1151"/>
      <c r="K1426" s="1151"/>
      <c r="L1426" s="1151"/>
      <c r="M1426" s="1151"/>
      <c r="N1426" s="1151"/>
      <c r="O1426" s="1151"/>
      <c r="P1426" s="1151"/>
      <c r="Q1426" s="1151"/>
      <c r="R1426" s="1151"/>
      <c r="S1426" s="1151"/>
      <c r="T1426" s="1151"/>
      <c r="U1426" s="1151"/>
      <c r="V1426" s="1151"/>
      <c r="W1426" s="1151"/>
      <c r="X1426" s="1151"/>
      <c r="Y1426" s="1151"/>
      <c r="Z1426" s="1151"/>
      <c r="AA1426" s="1151"/>
      <c r="AB1426" s="1151"/>
      <c r="AC1426" s="1151"/>
      <c r="AD1426" s="1151"/>
      <c r="AE1426" s="1151"/>
      <c r="AF1426" s="1151"/>
      <c r="AG1426" s="1152"/>
      <c r="AH1426" s="1193"/>
      <c r="AI1426" s="1194"/>
      <c r="AJ1426" s="1194"/>
      <c r="AK1426" s="1194"/>
      <c r="AL1426" s="1194"/>
      <c r="AM1426" s="1194"/>
      <c r="AN1426" s="1194"/>
      <c r="AO1426" s="1194"/>
      <c r="AP1426" s="1194"/>
      <c r="AQ1426" s="1194"/>
      <c r="AR1426" s="1194"/>
      <c r="AS1426" s="1194"/>
      <c r="AT1426" s="1194"/>
      <c r="AU1426" s="1194"/>
      <c r="AV1426" s="1194"/>
      <c r="AW1426" s="1194"/>
      <c r="AX1426" s="1194"/>
      <c r="AY1426" s="1194"/>
      <c r="AZ1426" s="1194"/>
      <c r="BA1426" s="1194"/>
      <c r="BB1426" s="1194"/>
      <c r="BC1426" s="1195"/>
      <c r="BD1426" s="87"/>
    </row>
    <row r="1427" spans="1:64" customHeight="1" ht="13.5">
      <c r="A1427" s="238"/>
      <c r="B1427" s="238"/>
      <c r="C1427" s="243"/>
      <c r="D1427" s="243"/>
      <c r="E1427" s="243"/>
      <c r="F1427" s="243"/>
      <c r="G1427" s="243"/>
      <c r="H1427" s="1153"/>
      <c r="I1427" s="1154"/>
      <c r="J1427" s="1154"/>
      <c r="K1427" s="1154"/>
      <c r="L1427" s="1154"/>
      <c r="M1427" s="1154"/>
      <c r="N1427" s="1154"/>
      <c r="O1427" s="1154"/>
      <c r="P1427" s="1154"/>
      <c r="Q1427" s="1154"/>
      <c r="R1427" s="1154"/>
      <c r="S1427" s="1154"/>
      <c r="T1427" s="1154"/>
      <c r="U1427" s="1154"/>
      <c r="V1427" s="1154"/>
      <c r="W1427" s="1154"/>
      <c r="X1427" s="1154"/>
      <c r="Y1427" s="1154"/>
      <c r="Z1427" s="1154"/>
      <c r="AA1427" s="1154"/>
      <c r="AB1427" s="1154"/>
      <c r="AC1427" s="1154"/>
      <c r="AD1427" s="1154"/>
      <c r="AE1427" s="1154"/>
      <c r="AF1427" s="1154"/>
      <c r="AG1427" s="1155"/>
      <c r="AH1427" s="1196"/>
      <c r="AI1427" s="1197"/>
      <c r="AJ1427" s="1197"/>
      <c r="AK1427" s="1197"/>
      <c r="AL1427" s="1197"/>
      <c r="AM1427" s="1197"/>
      <c r="AN1427" s="1197"/>
      <c r="AO1427" s="1197"/>
      <c r="AP1427" s="1197"/>
      <c r="AQ1427" s="1197"/>
      <c r="AR1427" s="1197"/>
      <c r="AS1427" s="1197"/>
      <c r="AT1427" s="1197"/>
      <c r="AU1427" s="1197"/>
      <c r="AV1427" s="1197"/>
      <c r="AW1427" s="1197"/>
      <c r="AX1427" s="1197"/>
      <c r="AY1427" s="1197"/>
      <c r="AZ1427" s="1197"/>
      <c r="BA1427" s="1197"/>
      <c r="BB1427" s="1197"/>
      <c r="BC1427" s="1198"/>
      <c r="BD1427" s="87"/>
    </row>
    <row r="1428" spans="1:64" customHeight="1" ht="13.5">
      <c r="A1428" s="238">
        <f>IF(B1428&lt;$C$584,B1428,IF(B1428=$C$584,B1428,0))</f>
        <v>0</v>
      </c>
      <c r="B1428" s="238">
        <v>103</v>
      </c>
      <c r="C1428" s="243"/>
      <c r="D1428" s="243"/>
      <c r="E1428" s="243"/>
      <c r="F1428" s="243"/>
      <c r="G1428" s="243"/>
      <c r="H1428" s="1158">
        <f>A1428</f>
        <v>0</v>
      </c>
      <c r="I1428" s="1160"/>
      <c r="J1428" s="1120" t="s">
        <v>2</v>
      </c>
      <c r="K1428" s="1121"/>
      <c r="L1428" s="1121"/>
      <c r="M1428" s="1122"/>
      <c r="N1428" s="1144" t="str">
        <f>LOOKUP(H1428,$C$1:$C$583,$J$1:$J$612)</f>
        <v>0</v>
      </c>
      <c r="O1428" s="1145"/>
      <c r="P1428" s="1145"/>
      <c r="Q1428" s="1145"/>
      <c r="R1428" s="1145"/>
      <c r="S1428" s="1145"/>
      <c r="T1428" s="1145"/>
      <c r="U1428" s="1145"/>
      <c r="V1428" s="1145"/>
      <c r="W1428" s="1145"/>
      <c r="X1428" s="1145"/>
      <c r="Y1428" s="1145"/>
      <c r="Z1428" s="1145"/>
      <c r="AA1428" s="1145"/>
      <c r="AB1428" s="1145"/>
      <c r="AC1428" s="1145"/>
      <c r="AD1428" s="1145"/>
      <c r="AE1428" s="1145"/>
      <c r="AF1428" s="1145"/>
      <c r="AG1428" s="1146"/>
      <c r="AH1428" s="1199" t="s">
        <v>86</v>
      </c>
      <c r="AI1428" s="1200"/>
      <c r="AJ1428" s="1200"/>
      <c r="AK1428" s="1200"/>
      <c r="AL1428" s="1200"/>
      <c r="AM1428" s="1200"/>
      <c r="AN1428" s="1201"/>
      <c r="AO1428" s="1222" t="s">
        <v>21</v>
      </c>
      <c r="AP1428" s="1223"/>
      <c r="AQ1428" s="1223"/>
      <c r="AR1428" s="1223"/>
      <c r="AS1428" s="1223"/>
      <c r="AT1428" s="1223"/>
      <c r="AU1428" s="1223"/>
      <c r="AV1428" s="1223"/>
      <c r="AW1428" s="1223"/>
      <c r="AX1428" s="1224"/>
      <c r="AY1428" s="1205" t="s">
        <v>88</v>
      </c>
      <c r="AZ1428" s="1206"/>
      <c r="BA1428" s="1206"/>
      <c r="BB1428" s="1206"/>
      <c r="BC1428" s="1207"/>
      <c r="BD1428" s="87"/>
    </row>
    <row r="1429" spans="1:64" customHeight="1" ht="13.5">
      <c r="A1429" s="238"/>
      <c r="B1429" s="238"/>
      <c r="C1429" s="243"/>
      <c r="D1429" s="243"/>
      <c r="E1429" s="243"/>
      <c r="F1429" s="243"/>
      <c r="G1429" s="243"/>
      <c r="H1429" s="1158" t="s">
        <v>3</v>
      </c>
      <c r="I1429" s="1159"/>
      <c r="J1429" s="1159"/>
      <c r="K1429" s="1160"/>
      <c r="L1429" s="1120" t="str">
        <f>LOOKUP(H1428,$C$2:$C$583,$I$2:$I$583)</f>
        <v>0</v>
      </c>
      <c r="M1429" s="1121"/>
      <c r="N1429" s="1121"/>
      <c r="O1429" s="1121"/>
      <c r="P1429" s="1121"/>
      <c r="Q1429" s="1121"/>
      <c r="R1429" s="1121"/>
      <c r="S1429" s="1121"/>
      <c r="T1429" s="1121"/>
      <c r="U1429" s="1122"/>
      <c r="V1429" s="1158" t="s">
        <v>89</v>
      </c>
      <c r="W1429" s="1159"/>
      <c r="X1429" s="1159"/>
      <c r="Y1429" s="1160"/>
      <c r="Z1429" s="1120" t="str">
        <f>LOOKUP(H1428,$C$2:$C$583,$F$2:$F$583)</f>
        <v>0</v>
      </c>
      <c r="AA1429" s="1122"/>
      <c r="AB1429" s="1158" t="s">
        <v>90</v>
      </c>
      <c r="AC1429" s="1159"/>
      <c r="AD1429" s="1159"/>
      <c r="AE1429" s="1160"/>
      <c r="AF1429" s="1120" t="str">
        <f>LOOKUP(H1428,$C$2:$C$583,$G$2:$G$583)</f>
        <v>0</v>
      </c>
      <c r="AG1429" s="1122"/>
      <c r="AH1429" s="1202"/>
      <c r="AI1429" s="1203"/>
      <c r="AJ1429" s="1203"/>
      <c r="AK1429" s="1203"/>
      <c r="AL1429" s="1203"/>
      <c r="AM1429" s="1203"/>
      <c r="AN1429" s="1204"/>
      <c r="AO1429" s="1225"/>
      <c r="AP1429" s="1226"/>
      <c r="AQ1429" s="1226"/>
      <c r="AR1429" s="1226"/>
      <c r="AS1429" s="1226"/>
      <c r="AT1429" s="1226"/>
      <c r="AU1429" s="1226"/>
      <c r="AV1429" s="1226"/>
      <c r="AW1429" s="1226"/>
      <c r="AX1429" s="1227"/>
      <c r="AY1429" s="1208"/>
      <c r="AZ1429" s="1209"/>
      <c r="BA1429" s="1209"/>
      <c r="BB1429" s="1209"/>
      <c r="BC1429" s="1210"/>
      <c r="BD1429" s="87"/>
    </row>
    <row r="1430" spans="1:64" customHeight="1" ht="12.75">
      <c r="A1430" s="238"/>
      <c r="B1430" s="238"/>
      <c r="C1430" s="243"/>
      <c r="D1430" s="243"/>
      <c r="E1430" s="243"/>
      <c r="F1430" s="243"/>
      <c r="G1430" s="243"/>
      <c r="H1430" s="1147" t="str">
        <f>LOOKUP(H1428,$C$2:$C$583,$K$2:$K$583)</f>
        <v>0</v>
      </c>
      <c r="I1430" s="1148"/>
      <c r="J1430" s="1148"/>
      <c r="K1430" s="1148"/>
      <c r="L1430" s="1148"/>
      <c r="M1430" s="1148"/>
      <c r="N1430" s="1148"/>
      <c r="O1430" s="1148"/>
      <c r="P1430" s="1148"/>
      <c r="Q1430" s="1148"/>
      <c r="R1430" s="1148"/>
      <c r="S1430" s="1148"/>
      <c r="T1430" s="1148"/>
      <c r="U1430" s="1148"/>
      <c r="V1430" s="1148"/>
      <c r="W1430" s="1148"/>
      <c r="X1430" s="1148"/>
      <c r="Y1430" s="1148"/>
      <c r="Z1430" s="1148"/>
      <c r="AA1430" s="1148"/>
      <c r="AB1430" s="1148"/>
      <c r="AC1430" s="1148"/>
      <c r="AD1430" s="1148"/>
      <c r="AE1430" s="1148"/>
      <c r="AF1430" s="1148"/>
      <c r="AG1430" s="1149"/>
      <c r="AH1430" s="1190"/>
      <c r="AI1430" s="1191"/>
      <c r="AJ1430" s="1191"/>
      <c r="AK1430" s="1191"/>
      <c r="AL1430" s="1191"/>
      <c r="AM1430" s="1191"/>
      <c r="AN1430" s="1191"/>
      <c r="AO1430" s="1191"/>
      <c r="AP1430" s="1191"/>
      <c r="AQ1430" s="1191"/>
      <c r="AR1430" s="1191"/>
      <c r="AS1430" s="1191"/>
      <c r="AT1430" s="1191"/>
      <c r="AU1430" s="1191"/>
      <c r="AV1430" s="1191"/>
      <c r="AW1430" s="1191"/>
      <c r="AX1430" s="1191"/>
      <c r="AY1430" s="1191"/>
      <c r="AZ1430" s="1191"/>
      <c r="BA1430" s="1191"/>
      <c r="BB1430" s="1191"/>
      <c r="BC1430" s="1192"/>
      <c r="BD1430" s="87"/>
    </row>
    <row r="1431" spans="1:64" customHeight="1" ht="12.75">
      <c r="A1431" s="238"/>
      <c r="B1431" s="238"/>
      <c r="C1431" s="243"/>
      <c r="D1431" s="243"/>
      <c r="E1431" s="243"/>
      <c r="F1431" s="243"/>
      <c r="G1431" s="243"/>
      <c r="H1431" s="1150"/>
      <c r="I1431" s="1151"/>
      <c r="J1431" s="1151"/>
      <c r="K1431" s="1151"/>
      <c r="L1431" s="1151"/>
      <c r="M1431" s="1151"/>
      <c r="N1431" s="1151"/>
      <c r="O1431" s="1151"/>
      <c r="P1431" s="1151"/>
      <c r="Q1431" s="1151"/>
      <c r="R1431" s="1151"/>
      <c r="S1431" s="1151"/>
      <c r="T1431" s="1151"/>
      <c r="U1431" s="1151"/>
      <c r="V1431" s="1151"/>
      <c r="W1431" s="1151"/>
      <c r="X1431" s="1151"/>
      <c r="Y1431" s="1151"/>
      <c r="Z1431" s="1151"/>
      <c r="AA1431" s="1151"/>
      <c r="AB1431" s="1151"/>
      <c r="AC1431" s="1151"/>
      <c r="AD1431" s="1151"/>
      <c r="AE1431" s="1151"/>
      <c r="AF1431" s="1151"/>
      <c r="AG1431" s="1152"/>
      <c r="AH1431" s="1193"/>
      <c r="AI1431" s="1194"/>
      <c r="AJ1431" s="1194"/>
      <c r="AK1431" s="1194"/>
      <c r="AL1431" s="1194"/>
      <c r="AM1431" s="1194"/>
      <c r="AN1431" s="1194"/>
      <c r="AO1431" s="1194"/>
      <c r="AP1431" s="1194"/>
      <c r="AQ1431" s="1194"/>
      <c r="AR1431" s="1194"/>
      <c r="AS1431" s="1194"/>
      <c r="AT1431" s="1194"/>
      <c r="AU1431" s="1194"/>
      <c r="AV1431" s="1194"/>
      <c r="AW1431" s="1194"/>
      <c r="AX1431" s="1194"/>
      <c r="AY1431" s="1194"/>
      <c r="AZ1431" s="1194"/>
      <c r="BA1431" s="1194"/>
      <c r="BB1431" s="1194"/>
      <c r="BC1431" s="1195"/>
      <c r="BD1431" s="87"/>
    </row>
    <row r="1432" spans="1:64" customHeight="1" ht="12.75">
      <c r="A1432" s="238"/>
      <c r="B1432" s="238"/>
      <c r="C1432" s="243"/>
      <c r="D1432" s="243"/>
      <c r="E1432" s="243"/>
      <c r="F1432" s="243"/>
      <c r="G1432" s="243"/>
      <c r="H1432" s="1150"/>
      <c r="I1432" s="1151"/>
      <c r="J1432" s="1151"/>
      <c r="K1432" s="1151"/>
      <c r="L1432" s="1151"/>
      <c r="M1432" s="1151"/>
      <c r="N1432" s="1151"/>
      <c r="O1432" s="1151"/>
      <c r="P1432" s="1151"/>
      <c r="Q1432" s="1151"/>
      <c r="R1432" s="1151"/>
      <c r="S1432" s="1151"/>
      <c r="T1432" s="1151"/>
      <c r="U1432" s="1151"/>
      <c r="V1432" s="1151"/>
      <c r="W1432" s="1151"/>
      <c r="X1432" s="1151"/>
      <c r="Y1432" s="1151"/>
      <c r="Z1432" s="1151"/>
      <c r="AA1432" s="1151"/>
      <c r="AB1432" s="1151"/>
      <c r="AC1432" s="1151"/>
      <c r="AD1432" s="1151"/>
      <c r="AE1432" s="1151"/>
      <c r="AF1432" s="1151"/>
      <c r="AG1432" s="1152"/>
      <c r="AH1432" s="1193"/>
      <c r="AI1432" s="1194"/>
      <c r="AJ1432" s="1194"/>
      <c r="AK1432" s="1194"/>
      <c r="AL1432" s="1194"/>
      <c r="AM1432" s="1194"/>
      <c r="AN1432" s="1194"/>
      <c r="AO1432" s="1194"/>
      <c r="AP1432" s="1194"/>
      <c r="AQ1432" s="1194"/>
      <c r="AR1432" s="1194"/>
      <c r="AS1432" s="1194"/>
      <c r="AT1432" s="1194"/>
      <c r="AU1432" s="1194"/>
      <c r="AV1432" s="1194"/>
      <c r="AW1432" s="1194"/>
      <c r="AX1432" s="1194"/>
      <c r="AY1432" s="1194"/>
      <c r="AZ1432" s="1194"/>
      <c r="BA1432" s="1194"/>
      <c r="BB1432" s="1194"/>
      <c r="BC1432" s="1195"/>
      <c r="BD1432" s="87"/>
    </row>
    <row r="1433" spans="1:64" customHeight="1" ht="12.75">
      <c r="A1433" s="238"/>
      <c r="B1433" s="238"/>
      <c r="C1433" s="243"/>
      <c r="D1433" s="243"/>
      <c r="E1433" s="243"/>
      <c r="F1433" s="243"/>
      <c r="G1433" s="243"/>
      <c r="H1433" s="1150"/>
      <c r="I1433" s="1151"/>
      <c r="J1433" s="1151"/>
      <c r="K1433" s="1151"/>
      <c r="L1433" s="1151"/>
      <c r="M1433" s="1151"/>
      <c r="N1433" s="1151"/>
      <c r="O1433" s="1151"/>
      <c r="P1433" s="1151"/>
      <c r="Q1433" s="1151"/>
      <c r="R1433" s="1151"/>
      <c r="S1433" s="1151"/>
      <c r="T1433" s="1151"/>
      <c r="U1433" s="1151"/>
      <c r="V1433" s="1151"/>
      <c r="W1433" s="1151"/>
      <c r="X1433" s="1151"/>
      <c r="Y1433" s="1151"/>
      <c r="Z1433" s="1151"/>
      <c r="AA1433" s="1151"/>
      <c r="AB1433" s="1151"/>
      <c r="AC1433" s="1151"/>
      <c r="AD1433" s="1151"/>
      <c r="AE1433" s="1151"/>
      <c r="AF1433" s="1151"/>
      <c r="AG1433" s="1152"/>
      <c r="AH1433" s="1193"/>
      <c r="AI1433" s="1194"/>
      <c r="AJ1433" s="1194"/>
      <c r="AK1433" s="1194"/>
      <c r="AL1433" s="1194"/>
      <c r="AM1433" s="1194"/>
      <c r="AN1433" s="1194"/>
      <c r="AO1433" s="1194"/>
      <c r="AP1433" s="1194"/>
      <c r="AQ1433" s="1194"/>
      <c r="AR1433" s="1194"/>
      <c r="AS1433" s="1194"/>
      <c r="AT1433" s="1194"/>
      <c r="AU1433" s="1194"/>
      <c r="AV1433" s="1194"/>
      <c r="AW1433" s="1194"/>
      <c r="AX1433" s="1194"/>
      <c r="AY1433" s="1194"/>
      <c r="AZ1433" s="1194"/>
      <c r="BA1433" s="1194"/>
      <c r="BB1433" s="1194"/>
      <c r="BC1433" s="1195"/>
      <c r="BD1433" s="87"/>
    </row>
    <row r="1434" spans="1:64" customHeight="1" ht="12.75">
      <c r="A1434" s="238"/>
      <c r="B1434" s="238"/>
      <c r="C1434" s="243"/>
      <c r="D1434" s="243"/>
      <c r="E1434" s="243"/>
      <c r="F1434" s="243"/>
      <c r="G1434" s="243"/>
      <c r="H1434" s="1150"/>
      <c r="I1434" s="1151"/>
      <c r="J1434" s="1151"/>
      <c r="K1434" s="1151"/>
      <c r="L1434" s="1151"/>
      <c r="M1434" s="1151"/>
      <c r="N1434" s="1151"/>
      <c r="O1434" s="1151"/>
      <c r="P1434" s="1151"/>
      <c r="Q1434" s="1151"/>
      <c r="R1434" s="1151"/>
      <c r="S1434" s="1151"/>
      <c r="T1434" s="1151"/>
      <c r="U1434" s="1151"/>
      <c r="V1434" s="1151"/>
      <c r="W1434" s="1151"/>
      <c r="X1434" s="1151"/>
      <c r="Y1434" s="1151"/>
      <c r="Z1434" s="1151"/>
      <c r="AA1434" s="1151"/>
      <c r="AB1434" s="1151"/>
      <c r="AC1434" s="1151"/>
      <c r="AD1434" s="1151"/>
      <c r="AE1434" s="1151"/>
      <c r="AF1434" s="1151"/>
      <c r="AG1434" s="1152"/>
      <c r="AH1434" s="1193"/>
      <c r="AI1434" s="1194"/>
      <c r="AJ1434" s="1194"/>
      <c r="AK1434" s="1194"/>
      <c r="AL1434" s="1194"/>
      <c r="AM1434" s="1194"/>
      <c r="AN1434" s="1194"/>
      <c r="AO1434" s="1194"/>
      <c r="AP1434" s="1194"/>
      <c r="AQ1434" s="1194"/>
      <c r="AR1434" s="1194"/>
      <c r="AS1434" s="1194"/>
      <c r="AT1434" s="1194"/>
      <c r="AU1434" s="1194"/>
      <c r="AV1434" s="1194"/>
      <c r="AW1434" s="1194"/>
      <c r="AX1434" s="1194"/>
      <c r="AY1434" s="1194"/>
      <c r="AZ1434" s="1194"/>
      <c r="BA1434" s="1194"/>
      <c r="BB1434" s="1194"/>
      <c r="BC1434" s="1195"/>
      <c r="BD1434" s="87"/>
    </row>
    <row r="1435" spans="1:64" customHeight="1" ht="13.5">
      <c r="A1435" s="238"/>
      <c r="B1435" s="238"/>
      <c r="C1435" s="243"/>
      <c r="D1435" s="243"/>
      <c r="E1435" s="243"/>
      <c r="F1435" s="243"/>
      <c r="G1435" s="243"/>
      <c r="H1435" s="1153"/>
      <c r="I1435" s="1154"/>
      <c r="J1435" s="1154"/>
      <c r="K1435" s="1154"/>
      <c r="L1435" s="1154"/>
      <c r="M1435" s="1154"/>
      <c r="N1435" s="1154"/>
      <c r="O1435" s="1154"/>
      <c r="P1435" s="1154"/>
      <c r="Q1435" s="1154"/>
      <c r="R1435" s="1154"/>
      <c r="S1435" s="1154"/>
      <c r="T1435" s="1154"/>
      <c r="U1435" s="1154"/>
      <c r="V1435" s="1154"/>
      <c r="W1435" s="1154"/>
      <c r="X1435" s="1154"/>
      <c r="Y1435" s="1154"/>
      <c r="Z1435" s="1154"/>
      <c r="AA1435" s="1154"/>
      <c r="AB1435" s="1154"/>
      <c r="AC1435" s="1154"/>
      <c r="AD1435" s="1154"/>
      <c r="AE1435" s="1154"/>
      <c r="AF1435" s="1154"/>
      <c r="AG1435" s="1155"/>
      <c r="AH1435" s="1196"/>
      <c r="AI1435" s="1197"/>
      <c r="AJ1435" s="1197"/>
      <c r="AK1435" s="1197"/>
      <c r="AL1435" s="1197"/>
      <c r="AM1435" s="1197"/>
      <c r="AN1435" s="1197"/>
      <c r="AO1435" s="1197"/>
      <c r="AP1435" s="1197"/>
      <c r="AQ1435" s="1197"/>
      <c r="AR1435" s="1197"/>
      <c r="AS1435" s="1197"/>
      <c r="AT1435" s="1197"/>
      <c r="AU1435" s="1197"/>
      <c r="AV1435" s="1197"/>
      <c r="AW1435" s="1197"/>
      <c r="AX1435" s="1197"/>
      <c r="AY1435" s="1197"/>
      <c r="AZ1435" s="1197"/>
      <c r="BA1435" s="1197"/>
      <c r="BB1435" s="1197"/>
      <c r="BC1435" s="1198"/>
      <c r="BD1435" s="87"/>
    </row>
    <row r="1436" spans="1:64" customHeight="1" ht="13.5">
      <c r="A1436" s="238">
        <f>IF(B1436&lt;$C$584,B1436,IF(B1436=$C$584,B1436,0))</f>
        <v>0</v>
      </c>
      <c r="B1436" s="238">
        <v>104</v>
      </c>
      <c r="C1436" s="243"/>
      <c r="D1436" s="243"/>
      <c r="E1436" s="243"/>
      <c r="F1436" s="243"/>
      <c r="G1436" s="243"/>
      <c r="H1436" s="1158">
        <f>A1436</f>
        <v>0</v>
      </c>
      <c r="I1436" s="1160"/>
      <c r="J1436" s="1120" t="s">
        <v>2</v>
      </c>
      <c r="K1436" s="1121"/>
      <c r="L1436" s="1121"/>
      <c r="M1436" s="1122"/>
      <c r="N1436" s="1144" t="str">
        <f>LOOKUP(H1436,$C$1:$C$583,$J$1:$J$612)</f>
        <v>0</v>
      </c>
      <c r="O1436" s="1145"/>
      <c r="P1436" s="1145"/>
      <c r="Q1436" s="1145"/>
      <c r="R1436" s="1145"/>
      <c r="S1436" s="1145"/>
      <c r="T1436" s="1145"/>
      <c r="U1436" s="1145"/>
      <c r="V1436" s="1145"/>
      <c r="W1436" s="1145"/>
      <c r="X1436" s="1145"/>
      <c r="Y1436" s="1145"/>
      <c r="Z1436" s="1145"/>
      <c r="AA1436" s="1145"/>
      <c r="AB1436" s="1145"/>
      <c r="AC1436" s="1145"/>
      <c r="AD1436" s="1145"/>
      <c r="AE1436" s="1145"/>
      <c r="AF1436" s="1145"/>
      <c r="AG1436" s="1146"/>
      <c r="AH1436" s="1199" t="s">
        <v>86</v>
      </c>
      <c r="AI1436" s="1200"/>
      <c r="AJ1436" s="1200"/>
      <c r="AK1436" s="1200"/>
      <c r="AL1436" s="1200"/>
      <c r="AM1436" s="1200"/>
      <c r="AN1436" s="1201"/>
      <c r="AO1436" s="1222" t="s">
        <v>21</v>
      </c>
      <c r="AP1436" s="1223"/>
      <c r="AQ1436" s="1223"/>
      <c r="AR1436" s="1223"/>
      <c r="AS1436" s="1223"/>
      <c r="AT1436" s="1223"/>
      <c r="AU1436" s="1223"/>
      <c r="AV1436" s="1223"/>
      <c r="AW1436" s="1223"/>
      <c r="AX1436" s="1224"/>
      <c r="AY1436" s="1205" t="s">
        <v>88</v>
      </c>
      <c r="AZ1436" s="1206"/>
      <c r="BA1436" s="1206"/>
      <c r="BB1436" s="1206"/>
      <c r="BC1436" s="1207"/>
      <c r="BD1436" s="87"/>
    </row>
    <row r="1437" spans="1:64" customHeight="1" ht="13.5">
      <c r="A1437" s="238"/>
      <c r="B1437" s="238"/>
      <c r="C1437" s="243"/>
      <c r="D1437" s="243"/>
      <c r="E1437" s="243"/>
      <c r="F1437" s="243"/>
      <c r="G1437" s="243"/>
      <c r="H1437" s="1158" t="s">
        <v>3</v>
      </c>
      <c r="I1437" s="1159"/>
      <c r="J1437" s="1159"/>
      <c r="K1437" s="1160"/>
      <c r="L1437" s="1120" t="str">
        <f>LOOKUP(H1436,$C$2:$C$583,$I$2:$I$583)</f>
        <v>0</v>
      </c>
      <c r="M1437" s="1121"/>
      <c r="N1437" s="1121"/>
      <c r="O1437" s="1121"/>
      <c r="P1437" s="1121"/>
      <c r="Q1437" s="1121"/>
      <c r="R1437" s="1121"/>
      <c r="S1437" s="1121"/>
      <c r="T1437" s="1121"/>
      <c r="U1437" s="1122"/>
      <c r="V1437" s="1158" t="s">
        <v>89</v>
      </c>
      <c r="W1437" s="1159"/>
      <c r="X1437" s="1159"/>
      <c r="Y1437" s="1160"/>
      <c r="Z1437" s="1120" t="str">
        <f>LOOKUP(H1436,$C$2:$C$583,$F$2:$F$583)</f>
        <v>0</v>
      </c>
      <c r="AA1437" s="1122"/>
      <c r="AB1437" s="1158" t="s">
        <v>90</v>
      </c>
      <c r="AC1437" s="1159"/>
      <c r="AD1437" s="1159"/>
      <c r="AE1437" s="1160"/>
      <c r="AF1437" s="1120" t="str">
        <f>LOOKUP(H1436,$C$2:$C$583,$G$2:$G$583)</f>
        <v>0</v>
      </c>
      <c r="AG1437" s="1122"/>
      <c r="AH1437" s="1202"/>
      <c r="AI1437" s="1203"/>
      <c r="AJ1437" s="1203"/>
      <c r="AK1437" s="1203"/>
      <c r="AL1437" s="1203"/>
      <c r="AM1437" s="1203"/>
      <c r="AN1437" s="1204"/>
      <c r="AO1437" s="1225"/>
      <c r="AP1437" s="1226"/>
      <c r="AQ1437" s="1226"/>
      <c r="AR1437" s="1226"/>
      <c r="AS1437" s="1226"/>
      <c r="AT1437" s="1226"/>
      <c r="AU1437" s="1226"/>
      <c r="AV1437" s="1226"/>
      <c r="AW1437" s="1226"/>
      <c r="AX1437" s="1227"/>
      <c r="AY1437" s="1208"/>
      <c r="AZ1437" s="1209"/>
      <c r="BA1437" s="1209"/>
      <c r="BB1437" s="1209"/>
      <c r="BC1437" s="1210"/>
      <c r="BD1437" s="87"/>
    </row>
    <row r="1438" spans="1:64" customHeight="1" ht="12.75">
      <c r="A1438" s="238"/>
      <c r="B1438" s="238"/>
      <c r="C1438" s="243"/>
      <c r="D1438" s="243"/>
      <c r="E1438" s="243"/>
      <c r="F1438" s="243"/>
      <c r="G1438" s="243"/>
      <c r="H1438" s="1147" t="str">
        <f>LOOKUP(H1436,$C$2:$C$583,$K$2:$K$583)</f>
        <v>0</v>
      </c>
      <c r="I1438" s="1148"/>
      <c r="J1438" s="1148"/>
      <c r="K1438" s="1148"/>
      <c r="L1438" s="1148"/>
      <c r="M1438" s="1148"/>
      <c r="N1438" s="1148"/>
      <c r="O1438" s="1148"/>
      <c r="P1438" s="1148"/>
      <c r="Q1438" s="1148"/>
      <c r="R1438" s="1148"/>
      <c r="S1438" s="1148"/>
      <c r="T1438" s="1148"/>
      <c r="U1438" s="1148"/>
      <c r="V1438" s="1148"/>
      <c r="W1438" s="1148"/>
      <c r="X1438" s="1148"/>
      <c r="Y1438" s="1148"/>
      <c r="Z1438" s="1148"/>
      <c r="AA1438" s="1148"/>
      <c r="AB1438" s="1148"/>
      <c r="AC1438" s="1148"/>
      <c r="AD1438" s="1148"/>
      <c r="AE1438" s="1148"/>
      <c r="AF1438" s="1148"/>
      <c r="AG1438" s="1149"/>
      <c r="AH1438" s="1190"/>
      <c r="AI1438" s="1191"/>
      <c r="AJ1438" s="1191"/>
      <c r="AK1438" s="1191"/>
      <c r="AL1438" s="1191"/>
      <c r="AM1438" s="1191"/>
      <c r="AN1438" s="1191"/>
      <c r="AO1438" s="1191"/>
      <c r="AP1438" s="1191"/>
      <c r="AQ1438" s="1191"/>
      <c r="AR1438" s="1191"/>
      <c r="AS1438" s="1191"/>
      <c r="AT1438" s="1191"/>
      <c r="AU1438" s="1191"/>
      <c r="AV1438" s="1191"/>
      <c r="AW1438" s="1191"/>
      <c r="AX1438" s="1191"/>
      <c r="AY1438" s="1191"/>
      <c r="AZ1438" s="1191"/>
      <c r="BA1438" s="1191"/>
      <c r="BB1438" s="1191"/>
      <c r="BC1438" s="1192"/>
      <c r="BD1438" s="87"/>
    </row>
    <row r="1439" spans="1:64" customHeight="1" ht="12.75">
      <c r="A1439" s="238"/>
      <c r="B1439" s="238"/>
      <c r="C1439" s="243"/>
      <c r="D1439" s="243"/>
      <c r="E1439" s="243"/>
      <c r="F1439" s="243"/>
      <c r="G1439" s="243"/>
      <c r="H1439" s="1150"/>
      <c r="I1439" s="1151"/>
      <c r="J1439" s="1151"/>
      <c r="K1439" s="1151"/>
      <c r="L1439" s="1151"/>
      <c r="M1439" s="1151"/>
      <c r="N1439" s="1151"/>
      <c r="O1439" s="1151"/>
      <c r="P1439" s="1151"/>
      <c r="Q1439" s="1151"/>
      <c r="R1439" s="1151"/>
      <c r="S1439" s="1151"/>
      <c r="T1439" s="1151"/>
      <c r="U1439" s="1151"/>
      <c r="V1439" s="1151"/>
      <c r="W1439" s="1151"/>
      <c r="X1439" s="1151"/>
      <c r="Y1439" s="1151"/>
      <c r="Z1439" s="1151"/>
      <c r="AA1439" s="1151"/>
      <c r="AB1439" s="1151"/>
      <c r="AC1439" s="1151"/>
      <c r="AD1439" s="1151"/>
      <c r="AE1439" s="1151"/>
      <c r="AF1439" s="1151"/>
      <c r="AG1439" s="1152"/>
      <c r="AH1439" s="1193"/>
      <c r="AI1439" s="1194"/>
      <c r="AJ1439" s="1194"/>
      <c r="AK1439" s="1194"/>
      <c r="AL1439" s="1194"/>
      <c r="AM1439" s="1194"/>
      <c r="AN1439" s="1194"/>
      <c r="AO1439" s="1194"/>
      <c r="AP1439" s="1194"/>
      <c r="AQ1439" s="1194"/>
      <c r="AR1439" s="1194"/>
      <c r="AS1439" s="1194"/>
      <c r="AT1439" s="1194"/>
      <c r="AU1439" s="1194"/>
      <c r="AV1439" s="1194"/>
      <c r="AW1439" s="1194"/>
      <c r="AX1439" s="1194"/>
      <c r="AY1439" s="1194"/>
      <c r="AZ1439" s="1194"/>
      <c r="BA1439" s="1194"/>
      <c r="BB1439" s="1194"/>
      <c r="BC1439" s="1195"/>
      <c r="BD1439" s="87"/>
    </row>
    <row r="1440" spans="1:64" customHeight="1" ht="12.75">
      <c r="A1440" s="238"/>
      <c r="B1440" s="238"/>
      <c r="C1440" s="243"/>
      <c r="D1440" s="243"/>
      <c r="E1440" s="243"/>
      <c r="F1440" s="243"/>
      <c r="G1440" s="243"/>
      <c r="H1440" s="1150"/>
      <c r="I1440" s="1151"/>
      <c r="J1440" s="1151"/>
      <c r="K1440" s="1151"/>
      <c r="L1440" s="1151"/>
      <c r="M1440" s="1151"/>
      <c r="N1440" s="1151"/>
      <c r="O1440" s="1151"/>
      <c r="P1440" s="1151"/>
      <c r="Q1440" s="1151"/>
      <c r="R1440" s="1151"/>
      <c r="S1440" s="1151"/>
      <c r="T1440" s="1151"/>
      <c r="U1440" s="1151"/>
      <c r="V1440" s="1151"/>
      <c r="W1440" s="1151"/>
      <c r="X1440" s="1151"/>
      <c r="Y1440" s="1151"/>
      <c r="Z1440" s="1151"/>
      <c r="AA1440" s="1151"/>
      <c r="AB1440" s="1151"/>
      <c r="AC1440" s="1151"/>
      <c r="AD1440" s="1151"/>
      <c r="AE1440" s="1151"/>
      <c r="AF1440" s="1151"/>
      <c r="AG1440" s="1152"/>
      <c r="AH1440" s="1193"/>
      <c r="AI1440" s="1194"/>
      <c r="AJ1440" s="1194"/>
      <c r="AK1440" s="1194"/>
      <c r="AL1440" s="1194"/>
      <c r="AM1440" s="1194"/>
      <c r="AN1440" s="1194"/>
      <c r="AO1440" s="1194"/>
      <c r="AP1440" s="1194"/>
      <c r="AQ1440" s="1194"/>
      <c r="AR1440" s="1194"/>
      <c r="AS1440" s="1194"/>
      <c r="AT1440" s="1194"/>
      <c r="AU1440" s="1194"/>
      <c r="AV1440" s="1194"/>
      <c r="AW1440" s="1194"/>
      <c r="AX1440" s="1194"/>
      <c r="AY1440" s="1194"/>
      <c r="AZ1440" s="1194"/>
      <c r="BA1440" s="1194"/>
      <c r="BB1440" s="1194"/>
      <c r="BC1440" s="1195"/>
      <c r="BD1440" s="87"/>
    </row>
    <row r="1441" spans="1:64" customHeight="1" ht="12.75">
      <c r="A1441" s="238"/>
      <c r="B1441" s="238"/>
      <c r="C1441" s="243"/>
      <c r="D1441" s="243"/>
      <c r="E1441" s="243"/>
      <c r="F1441" s="243"/>
      <c r="G1441" s="243"/>
      <c r="H1441" s="1150"/>
      <c r="I1441" s="1151"/>
      <c r="J1441" s="1151"/>
      <c r="K1441" s="1151"/>
      <c r="L1441" s="1151"/>
      <c r="M1441" s="1151"/>
      <c r="N1441" s="1151"/>
      <c r="O1441" s="1151"/>
      <c r="P1441" s="1151"/>
      <c r="Q1441" s="1151"/>
      <c r="R1441" s="1151"/>
      <c r="S1441" s="1151"/>
      <c r="T1441" s="1151"/>
      <c r="U1441" s="1151"/>
      <c r="V1441" s="1151"/>
      <c r="W1441" s="1151"/>
      <c r="X1441" s="1151"/>
      <c r="Y1441" s="1151"/>
      <c r="Z1441" s="1151"/>
      <c r="AA1441" s="1151"/>
      <c r="AB1441" s="1151"/>
      <c r="AC1441" s="1151"/>
      <c r="AD1441" s="1151"/>
      <c r="AE1441" s="1151"/>
      <c r="AF1441" s="1151"/>
      <c r="AG1441" s="1152"/>
      <c r="AH1441" s="1193"/>
      <c r="AI1441" s="1194"/>
      <c r="AJ1441" s="1194"/>
      <c r="AK1441" s="1194"/>
      <c r="AL1441" s="1194"/>
      <c r="AM1441" s="1194"/>
      <c r="AN1441" s="1194"/>
      <c r="AO1441" s="1194"/>
      <c r="AP1441" s="1194"/>
      <c r="AQ1441" s="1194"/>
      <c r="AR1441" s="1194"/>
      <c r="AS1441" s="1194"/>
      <c r="AT1441" s="1194"/>
      <c r="AU1441" s="1194"/>
      <c r="AV1441" s="1194"/>
      <c r="AW1441" s="1194"/>
      <c r="AX1441" s="1194"/>
      <c r="AY1441" s="1194"/>
      <c r="AZ1441" s="1194"/>
      <c r="BA1441" s="1194"/>
      <c r="BB1441" s="1194"/>
      <c r="BC1441" s="1195"/>
      <c r="BD1441" s="87"/>
    </row>
    <row r="1442" spans="1:64" customHeight="1" ht="12.75">
      <c r="A1442" s="238"/>
      <c r="B1442" s="238"/>
      <c r="C1442" s="243"/>
      <c r="D1442" s="243"/>
      <c r="E1442" s="243"/>
      <c r="F1442" s="243"/>
      <c r="G1442" s="243"/>
      <c r="H1442" s="1150"/>
      <c r="I1442" s="1151"/>
      <c r="J1442" s="1151"/>
      <c r="K1442" s="1151"/>
      <c r="L1442" s="1151"/>
      <c r="M1442" s="1151"/>
      <c r="N1442" s="1151"/>
      <c r="O1442" s="1151"/>
      <c r="P1442" s="1151"/>
      <c r="Q1442" s="1151"/>
      <c r="R1442" s="1151"/>
      <c r="S1442" s="1151"/>
      <c r="T1442" s="1151"/>
      <c r="U1442" s="1151"/>
      <c r="V1442" s="1151"/>
      <c r="W1442" s="1151"/>
      <c r="X1442" s="1151"/>
      <c r="Y1442" s="1151"/>
      <c r="Z1442" s="1151"/>
      <c r="AA1442" s="1151"/>
      <c r="AB1442" s="1151"/>
      <c r="AC1442" s="1151"/>
      <c r="AD1442" s="1151"/>
      <c r="AE1442" s="1151"/>
      <c r="AF1442" s="1151"/>
      <c r="AG1442" s="1152"/>
      <c r="AH1442" s="1193"/>
      <c r="AI1442" s="1194"/>
      <c r="AJ1442" s="1194"/>
      <c r="AK1442" s="1194"/>
      <c r="AL1442" s="1194"/>
      <c r="AM1442" s="1194"/>
      <c r="AN1442" s="1194"/>
      <c r="AO1442" s="1194"/>
      <c r="AP1442" s="1194"/>
      <c r="AQ1442" s="1194"/>
      <c r="AR1442" s="1194"/>
      <c r="AS1442" s="1194"/>
      <c r="AT1442" s="1194"/>
      <c r="AU1442" s="1194"/>
      <c r="AV1442" s="1194"/>
      <c r="AW1442" s="1194"/>
      <c r="AX1442" s="1194"/>
      <c r="AY1442" s="1194"/>
      <c r="AZ1442" s="1194"/>
      <c r="BA1442" s="1194"/>
      <c r="BB1442" s="1194"/>
      <c r="BC1442" s="1195"/>
      <c r="BD1442" s="87"/>
    </row>
    <row r="1443" spans="1:64" customHeight="1" ht="13.5">
      <c r="A1443" s="238"/>
      <c r="B1443" s="238"/>
      <c r="C1443" s="243"/>
      <c r="D1443" s="243"/>
      <c r="E1443" s="243"/>
      <c r="F1443" s="243"/>
      <c r="G1443" s="243"/>
      <c r="H1443" s="1153"/>
      <c r="I1443" s="1154"/>
      <c r="J1443" s="1154"/>
      <c r="K1443" s="1154"/>
      <c r="L1443" s="1154"/>
      <c r="M1443" s="1154"/>
      <c r="N1443" s="1154"/>
      <c r="O1443" s="1154"/>
      <c r="P1443" s="1154"/>
      <c r="Q1443" s="1154"/>
      <c r="R1443" s="1154"/>
      <c r="S1443" s="1154"/>
      <c r="T1443" s="1154"/>
      <c r="U1443" s="1154"/>
      <c r="V1443" s="1154"/>
      <c r="W1443" s="1154"/>
      <c r="X1443" s="1154"/>
      <c r="Y1443" s="1154"/>
      <c r="Z1443" s="1154"/>
      <c r="AA1443" s="1154"/>
      <c r="AB1443" s="1154"/>
      <c r="AC1443" s="1154"/>
      <c r="AD1443" s="1154"/>
      <c r="AE1443" s="1154"/>
      <c r="AF1443" s="1154"/>
      <c r="AG1443" s="1155"/>
      <c r="AH1443" s="1196"/>
      <c r="AI1443" s="1197"/>
      <c r="AJ1443" s="1197"/>
      <c r="AK1443" s="1197"/>
      <c r="AL1443" s="1197"/>
      <c r="AM1443" s="1197"/>
      <c r="AN1443" s="1197"/>
      <c r="AO1443" s="1197"/>
      <c r="AP1443" s="1197"/>
      <c r="AQ1443" s="1197"/>
      <c r="AR1443" s="1197"/>
      <c r="AS1443" s="1197"/>
      <c r="AT1443" s="1197"/>
      <c r="AU1443" s="1197"/>
      <c r="AV1443" s="1197"/>
      <c r="AW1443" s="1197"/>
      <c r="AX1443" s="1197"/>
      <c r="AY1443" s="1197"/>
      <c r="AZ1443" s="1197"/>
      <c r="BA1443" s="1197"/>
      <c r="BB1443" s="1197"/>
      <c r="BC1443" s="1198"/>
      <c r="BD1443" s="87"/>
    </row>
    <row r="1444" spans="1:64" customHeight="1" ht="13.5">
      <c r="A1444" s="238">
        <f>IF(B1444&lt;$C$584,B1444,IF(B1444=$C$584,B1444,0))</f>
        <v>0</v>
      </c>
      <c r="B1444" s="238">
        <v>105</v>
      </c>
      <c r="C1444" s="243"/>
      <c r="D1444" s="243"/>
      <c r="E1444" s="243"/>
      <c r="F1444" s="243"/>
      <c r="G1444" s="243"/>
      <c r="H1444" s="1158">
        <f>A1444</f>
        <v>0</v>
      </c>
      <c r="I1444" s="1160"/>
      <c r="J1444" s="1120" t="s">
        <v>2</v>
      </c>
      <c r="K1444" s="1121"/>
      <c r="L1444" s="1121"/>
      <c r="M1444" s="1122"/>
      <c r="N1444" s="1144" t="str">
        <f>LOOKUP(H1444,$C$1:$C$583,$J$1:$J$612)</f>
        <v>0</v>
      </c>
      <c r="O1444" s="1145"/>
      <c r="P1444" s="1145"/>
      <c r="Q1444" s="1145"/>
      <c r="R1444" s="1145"/>
      <c r="S1444" s="1145"/>
      <c r="T1444" s="1145"/>
      <c r="U1444" s="1145"/>
      <c r="V1444" s="1145"/>
      <c r="W1444" s="1145"/>
      <c r="X1444" s="1145"/>
      <c r="Y1444" s="1145"/>
      <c r="Z1444" s="1145"/>
      <c r="AA1444" s="1145"/>
      <c r="AB1444" s="1145"/>
      <c r="AC1444" s="1145"/>
      <c r="AD1444" s="1145"/>
      <c r="AE1444" s="1145"/>
      <c r="AF1444" s="1145"/>
      <c r="AG1444" s="1146"/>
      <c r="AH1444" s="1199" t="s">
        <v>86</v>
      </c>
      <c r="AI1444" s="1200"/>
      <c r="AJ1444" s="1200"/>
      <c r="AK1444" s="1200"/>
      <c r="AL1444" s="1200"/>
      <c r="AM1444" s="1200"/>
      <c r="AN1444" s="1201"/>
      <c r="AO1444" s="1222" t="s">
        <v>21</v>
      </c>
      <c r="AP1444" s="1223"/>
      <c r="AQ1444" s="1223"/>
      <c r="AR1444" s="1223"/>
      <c r="AS1444" s="1223"/>
      <c r="AT1444" s="1223"/>
      <c r="AU1444" s="1223"/>
      <c r="AV1444" s="1223"/>
      <c r="AW1444" s="1223"/>
      <c r="AX1444" s="1224"/>
      <c r="AY1444" s="1205" t="s">
        <v>88</v>
      </c>
      <c r="AZ1444" s="1206"/>
      <c r="BA1444" s="1206"/>
      <c r="BB1444" s="1206"/>
      <c r="BC1444" s="1207"/>
      <c r="BD1444" s="87"/>
    </row>
    <row r="1445" spans="1:64" customHeight="1" ht="13.5">
      <c r="A1445" s="238"/>
      <c r="B1445" s="238"/>
      <c r="C1445" s="243"/>
      <c r="D1445" s="243"/>
      <c r="E1445" s="243"/>
      <c r="F1445" s="243"/>
      <c r="G1445" s="243"/>
      <c r="H1445" s="1158" t="s">
        <v>3</v>
      </c>
      <c r="I1445" s="1159"/>
      <c r="J1445" s="1159"/>
      <c r="K1445" s="1160"/>
      <c r="L1445" s="1120" t="str">
        <f>LOOKUP(H1444,$C$2:$C$583,$I$2:$I$583)</f>
        <v>0</v>
      </c>
      <c r="M1445" s="1121"/>
      <c r="N1445" s="1121"/>
      <c r="O1445" s="1121"/>
      <c r="P1445" s="1121"/>
      <c r="Q1445" s="1121"/>
      <c r="R1445" s="1121"/>
      <c r="S1445" s="1121"/>
      <c r="T1445" s="1121"/>
      <c r="U1445" s="1122"/>
      <c r="V1445" s="1158" t="s">
        <v>89</v>
      </c>
      <c r="W1445" s="1159"/>
      <c r="X1445" s="1159"/>
      <c r="Y1445" s="1160"/>
      <c r="Z1445" s="1120" t="str">
        <f>LOOKUP(H1444,$C$2:$C$583,$F$2:$F$583)</f>
        <v>0</v>
      </c>
      <c r="AA1445" s="1122"/>
      <c r="AB1445" s="1158" t="s">
        <v>90</v>
      </c>
      <c r="AC1445" s="1159"/>
      <c r="AD1445" s="1159"/>
      <c r="AE1445" s="1160"/>
      <c r="AF1445" s="1120" t="str">
        <f>LOOKUP(H1444,$C$2:$C$583,$G$2:$G$583)</f>
        <v>0</v>
      </c>
      <c r="AG1445" s="1122"/>
      <c r="AH1445" s="1202"/>
      <c r="AI1445" s="1203"/>
      <c r="AJ1445" s="1203"/>
      <c r="AK1445" s="1203"/>
      <c r="AL1445" s="1203"/>
      <c r="AM1445" s="1203"/>
      <c r="AN1445" s="1204"/>
      <c r="AO1445" s="1225"/>
      <c r="AP1445" s="1226"/>
      <c r="AQ1445" s="1226"/>
      <c r="AR1445" s="1226"/>
      <c r="AS1445" s="1226"/>
      <c r="AT1445" s="1226"/>
      <c r="AU1445" s="1226"/>
      <c r="AV1445" s="1226"/>
      <c r="AW1445" s="1226"/>
      <c r="AX1445" s="1227"/>
      <c r="AY1445" s="1208"/>
      <c r="AZ1445" s="1209"/>
      <c r="BA1445" s="1209"/>
      <c r="BB1445" s="1209"/>
      <c r="BC1445" s="1210"/>
      <c r="BD1445" s="87"/>
    </row>
    <row r="1446" spans="1:64" customHeight="1" ht="12.75">
      <c r="A1446" s="238"/>
      <c r="B1446" s="238"/>
      <c r="C1446" s="243"/>
      <c r="D1446" s="243"/>
      <c r="E1446" s="243"/>
      <c r="F1446" s="243"/>
      <c r="G1446" s="243"/>
      <c r="H1446" s="1147" t="str">
        <f>LOOKUP(H1444,$C$2:$C$583,$K$2:$K$583)</f>
        <v>0</v>
      </c>
      <c r="I1446" s="1148"/>
      <c r="J1446" s="1148"/>
      <c r="K1446" s="1148"/>
      <c r="L1446" s="1148"/>
      <c r="M1446" s="1148"/>
      <c r="N1446" s="1148"/>
      <c r="O1446" s="1148"/>
      <c r="P1446" s="1148"/>
      <c r="Q1446" s="1148"/>
      <c r="R1446" s="1148"/>
      <c r="S1446" s="1148"/>
      <c r="T1446" s="1148"/>
      <c r="U1446" s="1148"/>
      <c r="V1446" s="1148"/>
      <c r="W1446" s="1148"/>
      <c r="X1446" s="1148"/>
      <c r="Y1446" s="1148"/>
      <c r="Z1446" s="1148"/>
      <c r="AA1446" s="1148"/>
      <c r="AB1446" s="1148"/>
      <c r="AC1446" s="1148"/>
      <c r="AD1446" s="1148"/>
      <c r="AE1446" s="1148"/>
      <c r="AF1446" s="1148"/>
      <c r="AG1446" s="1149"/>
      <c r="AH1446" s="1190"/>
      <c r="AI1446" s="1191"/>
      <c r="AJ1446" s="1191"/>
      <c r="AK1446" s="1191"/>
      <c r="AL1446" s="1191"/>
      <c r="AM1446" s="1191"/>
      <c r="AN1446" s="1191"/>
      <c r="AO1446" s="1191"/>
      <c r="AP1446" s="1191"/>
      <c r="AQ1446" s="1191"/>
      <c r="AR1446" s="1191"/>
      <c r="AS1446" s="1191"/>
      <c r="AT1446" s="1191"/>
      <c r="AU1446" s="1191"/>
      <c r="AV1446" s="1191"/>
      <c r="AW1446" s="1191"/>
      <c r="AX1446" s="1191"/>
      <c r="AY1446" s="1191"/>
      <c r="AZ1446" s="1191"/>
      <c r="BA1446" s="1191"/>
      <c r="BB1446" s="1191"/>
      <c r="BC1446" s="1192"/>
      <c r="BD1446" s="87"/>
    </row>
    <row r="1447" spans="1:64" customHeight="1" ht="12.75">
      <c r="A1447" s="238"/>
      <c r="B1447" s="238"/>
      <c r="C1447" s="243"/>
      <c r="D1447" s="243"/>
      <c r="E1447" s="243"/>
      <c r="F1447" s="243"/>
      <c r="G1447" s="243"/>
      <c r="H1447" s="1150"/>
      <c r="I1447" s="1151"/>
      <c r="J1447" s="1151"/>
      <c r="K1447" s="1151"/>
      <c r="L1447" s="1151"/>
      <c r="M1447" s="1151"/>
      <c r="N1447" s="1151"/>
      <c r="O1447" s="1151"/>
      <c r="P1447" s="1151"/>
      <c r="Q1447" s="1151"/>
      <c r="R1447" s="1151"/>
      <c r="S1447" s="1151"/>
      <c r="T1447" s="1151"/>
      <c r="U1447" s="1151"/>
      <c r="V1447" s="1151"/>
      <c r="W1447" s="1151"/>
      <c r="X1447" s="1151"/>
      <c r="Y1447" s="1151"/>
      <c r="Z1447" s="1151"/>
      <c r="AA1447" s="1151"/>
      <c r="AB1447" s="1151"/>
      <c r="AC1447" s="1151"/>
      <c r="AD1447" s="1151"/>
      <c r="AE1447" s="1151"/>
      <c r="AF1447" s="1151"/>
      <c r="AG1447" s="1152"/>
      <c r="AH1447" s="1193"/>
      <c r="AI1447" s="1194"/>
      <c r="AJ1447" s="1194"/>
      <c r="AK1447" s="1194"/>
      <c r="AL1447" s="1194"/>
      <c r="AM1447" s="1194"/>
      <c r="AN1447" s="1194"/>
      <c r="AO1447" s="1194"/>
      <c r="AP1447" s="1194"/>
      <c r="AQ1447" s="1194"/>
      <c r="AR1447" s="1194"/>
      <c r="AS1447" s="1194"/>
      <c r="AT1447" s="1194"/>
      <c r="AU1447" s="1194"/>
      <c r="AV1447" s="1194"/>
      <c r="AW1447" s="1194"/>
      <c r="AX1447" s="1194"/>
      <c r="AY1447" s="1194"/>
      <c r="AZ1447" s="1194"/>
      <c r="BA1447" s="1194"/>
      <c r="BB1447" s="1194"/>
      <c r="BC1447" s="1195"/>
      <c r="BD1447" s="87"/>
    </row>
    <row r="1448" spans="1:64" customHeight="1" ht="12.75">
      <c r="A1448" s="238"/>
      <c r="B1448" s="238"/>
      <c r="C1448" s="243"/>
      <c r="D1448" s="243"/>
      <c r="E1448" s="243"/>
      <c r="F1448" s="243"/>
      <c r="G1448" s="243"/>
      <c r="H1448" s="1150"/>
      <c r="I1448" s="1151"/>
      <c r="J1448" s="1151"/>
      <c r="K1448" s="1151"/>
      <c r="L1448" s="1151"/>
      <c r="M1448" s="1151"/>
      <c r="N1448" s="1151"/>
      <c r="O1448" s="1151"/>
      <c r="P1448" s="1151"/>
      <c r="Q1448" s="1151"/>
      <c r="R1448" s="1151"/>
      <c r="S1448" s="1151"/>
      <c r="T1448" s="1151"/>
      <c r="U1448" s="1151"/>
      <c r="V1448" s="1151"/>
      <c r="W1448" s="1151"/>
      <c r="X1448" s="1151"/>
      <c r="Y1448" s="1151"/>
      <c r="Z1448" s="1151"/>
      <c r="AA1448" s="1151"/>
      <c r="AB1448" s="1151"/>
      <c r="AC1448" s="1151"/>
      <c r="AD1448" s="1151"/>
      <c r="AE1448" s="1151"/>
      <c r="AF1448" s="1151"/>
      <c r="AG1448" s="1152"/>
      <c r="AH1448" s="1193"/>
      <c r="AI1448" s="1194"/>
      <c r="AJ1448" s="1194"/>
      <c r="AK1448" s="1194"/>
      <c r="AL1448" s="1194"/>
      <c r="AM1448" s="1194"/>
      <c r="AN1448" s="1194"/>
      <c r="AO1448" s="1194"/>
      <c r="AP1448" s="1194"/>
      <c r="AQ1448" s="1194"/>
      <c r="AR1448" s="1194"/>
      <c r="AS1448" s="1194"/>
      <c r="AT1448" s="1194"/>
      <c r="AU1448" s="1194"/>
      <c r="AV1448" s="1194"/>
      <c r="AW1448" s="1194"/>
      <c r="AX1448" s="1194"/>
      <c r="AY1448" s="1194"/>
      <c r="AZ1448" s="1194"/>
      <c r="BA1448" s="1194"/>
      <c r="BB1448" s="1194"/>
      <c r="BC1448" s="1195"/>
      <c r="BD1448" s="87"/>
    </row>
    <row r="1449" spans="1:64" customHeight="1" ht="12.75">
      <c r="A1449" s="238"/>
      <c r="B1449" s="238"/>
      <c r="C1449" s="243"/>
      <c r="D1449" s="243"/>
      <c r="E1449" s="243"/>
      <c r="F1449" s="243"/>
      <c r="G1449" s="243"/>
      <c r="H1449" s="1150"/>
      <c r="I1449" s="1151"/>
      <c r="J1449" s="1151"/>
      <c r="K1449" s="1151"/>
      <c r="L1449" s="1151"/>
      <c r="M1449" s="1151"/>
      <c r="N1449" s="1151"/>
      <c r="O1449" s="1151"/>
      <c r="P1449" s="1151"/>
      <c r="Q1449" s="1151"/>
      <c r="R1449" s="1151"/>
      <c r="S1449" s="1151"/>
      <c r="T1449" s="1151"/>
      <c r="U1449" s="1151"/>
      <c r="V1449" s="1151"/>
      <c r="W1449" s="1151"/>
      <c r="X1449" s="1151"/>
      <c r="Y1449" s="1151"/>
      <c r="Z1449" s="1151"/>
      <c r="AA1449" s="1151"/>
      <c r="AB1449" s="1151"/>
      <c r="AC1449" s="1151"/>
      <c r="AD1449" s="1151"/>
      <c r="AE1449" s="1151"/>
      <c r="AF1449" s="1151"/>
      <c r="AG1449" s="1152"/>
      <c r="AH1449" s="1193"/>
      <c r="AI1449" s="1194"/>
      <c r="AJ1449" s="1194"/>
      <c r="AK1449" s="1194"/>
      <c r="AL1449" s="1194"/>
      <c r="AM1449" s="1194"/>
      <c r="AN1449" s="1194"/>
      <c r="AO1449" s="1194"/>
      <c r="AP1449" s="1194"/>
      <c r="AQ1449" s="1194"/>
      <c r="AR1449" s="1194"/>
      <c r="AS1449" s="1194"/>
      <c r="AT1449" s="1194"/>
      <c r="AU1449" s="1194"/>
      <c r="AV1449" s="1194"/>
      <c r="AW1449" s="1194"/>
      <c r="AX1449" s="1194"/>
      <c r="AY1449" s="1194"/>
      <c r="AZ1449" s="1194"/>
      <c r="BA1449" s="1194"/>
      <c r="BB1449" s="1194"/>
      <c r="BC1449" s="1195"/>
      <c r="BD1449" s="87"/>
    </row>
    <row r="1450" spans="1:64" customHeight="1" ht="12.75">
      <c r="A1450" s="238"/>
      <c r="B1450" s="238"/>
      <c r="C1450" s="243"/>
      <c r="D1450" s="243"/>
      <c r="E1450" s="243"/>
      <c r="F1450" s="243"/>
      <c r="G1450" s="243"/>
      <c r="H1450" s="1150"/>
      <c r="I1450" s="1151"/>
      <c r="J1450" s="1151"/>
      <c r="K1450" s="1151"/>
      <c r="L1450" s="1151"/>
      <c r="M1450" s="1151"/>
      <c r="N1450" s="1151"/>
      <c r="O1450" s="1151"/>
      <c r="P1450" s="1151"/>
      <c r="Q1450" s="1151"/>
      <c r="R1450" s="1151"/>
      <c r="S1450" s="1151"/>
      <c r="T1450" s="1151"/>
      <c r="U1450" s="1151"/>
      <c r="V1450" s="1151"/>
      <c r="W1450" s="1151"/>
      <c r="X1450" s="1151"/>
      <c r="Y1450" s="1151"/>
      <c r="Z1450" s="1151"/>
      <c r="AA1450" s="1151"/>
      <c r="AB1450" s="1151"/>
      <c r="AC1450" s="1151"/>
      <c r="AD1450" s="1151"/>
      <c r="AE1450" s="1151"/>
      <c r="AF1450" s="1151"/>
      <c r="AG1450" s="1152"/>
      <c r="AH1450" s="1193"/>
      <c r="AI1450" s="1194"/>
      <c r="AJ1450" s="1194"/>
      <c r="AK1450" s="1194"/>
      <c r="AL1450" s="1194"/>
      <c r="AM1450" s="1194"/>
      <c r="AN1450" s="1194"/>
      <c r="AO1450" s="1194"/>
      <c r="AP1450" s="1194"/>
      <c r="AQ1450" s="1194"/>
      <c r="AR1450" s="1194"/>
      <c r="AS1450" s="1194"/>
      <c r="AT1450" s="1194"/>
      <c r="AU1450" s="1194"/>
      <c r="AV1450" s="1194"/>
      <c r="AW1450" s="1194"/>
      <c r="AX1450" s="1194"/>
      <c r="AY1450" s="1194"/>
      <c r="AZ1450" s="1194"/>
      <c r="BA1450" s="1194"/>
      <c r="BB1450" s="1194"/>
      <c r="BC1450" s="1195"/>
      <c r="BD1450" s="87"/>
    </row>
    <row r="1451" spans="1:64" customHeight="1" ht="13.5">
      <c r="A1451" s="238"/>
      <c r="B1451" s="238"/>
      <c r="C1451" s="243"/>
      <c r="D1451" s="243"/>
      <c r="E1451" s="243"/>
      <c r="F1451" s="243"/>
      <c r="G1451" s="243"/>
      <c r="H1451" s="1153"/>
      <c r="I1451" s="1154"/>
      <c r="J1451" s="1154"/>
      <c r="K1451" s="1154"/>
      <c r="L1451" s="1154"/>
      <c r="M1451" s="1154"/>
      <c r="N1451" s="1154"/>
      <c r="O1451" s="1154"/>
      <c r="P1451" s="1154"/>
      <c r="Q1451" s="1154"/>
      <c r="R1451" s="1154"/>
      <c r="S1451" s="1154"/>
      <c r="T1451" s="1154"/>
      <c r="U1451" s="1154"/>
      <c r="V1451" s="1154"/>
      <c r="W1451" s="1154"/>
      <c r="X1451" s="1154"/>
      <c r="Y1451" s="1154"/>
      <c r="Z1451" s="1154"/>
      <c r="AA1451" s="1154"/>
      <c r="AB1451" s="1154"/>
      <c r="AC1451" s="1154"/>
      <c r="AD1451" s="1154"/>
      <c r="AE1451" s="1154"/>
      <c r="AF1451" s="1154"/>
      <c r="AG1451" s="1155"/>
      <c r="AH1451" s="1196"/>
      <c r="AI1451" s="1197"/>
      <c r="AJ1451" s="1197"/>
      <c r="AK1451" s="1197"/>
      <c r="AL1451" s="1197"/>
      <c r="AM1451" s="1197"/>
      <c r="AN1451" s="1197"/>
      <c r="AO1451" s="1197"/>
      <c r="AP1451" s="1197"/>
      <c r="AQ1451" s="1197"/>
      <c r="AR1451" s="1197"/>
      <c r="AS1451" s="1197"/>
      <c r="AT1451" s="1197"/>
      <c r="AU1451" s="1197"/>
      <c r="AV1451" s="1197"/>
      <c r="AW1451" s="1197"/>
      <c r="AX1451" s="1197"/>
      <c r="AY1451" s="1197"/>
      <c r="AZ1451" s="1197"/>
      <c r="BA1451" s="1197"/>
      <c r="BB1451" s="1197"/>
      <c r="BC1451" s="1198"/>
      <c r="BD1451" s="87"/>
    </row>
    <row r="1452" spans="1:64" customHeight="1" ht="13.5">
      <c r="A1452" s="238">
        <f>IF(B1452&lt;$C$584,B1452,IF(B1452=$C$584,B1452,0))</f>
        <v>0</v>
      </c>
      <c r="B1452" s="238">
        <v>106</v>
      </c>
      <c r="C1452" s="243"/>
      <c r="D1452" s="243"/>
      <c r="E1452" s="243"/>
      <c r="F1452" s="243"/>
      <c r="G1452" s="243"/>
      <c r="H1452" s="1158">
        <f>A1452</f>
        <v>0</v>
      </c>
      <c r="I1452" s="1160"/>
      <c r="J1452" s="1120" t="s">
        <v>2</v>
      </c>
      <c r="K1452" s="1121"/>
      <c r="L1452" s="1121"/>
      <c r="M1452" s="1122"/>
      <c r="N1452" s="1144" t="str">
        <f>LOOKUP(H1452,$C$1:$C$583,$J$1:$J$612)</f>
        <v>0</v>
      </c>
      <c r="O1452" s="1145"/>
      <c r="P1452" s="1145"/>
      <c r="Q1452" s="1145"/>
      <c r="R1452" s="1145"/>
      <c r="S1452" s="1145"/>
      <c r="T1452" s="1145"/>
      <c r="U1452" s="1145"/>
      <c r="V1452" s="1145"/>
      <c r="W1452" s="1145"/>
      <c r="X1452" s="1145"/>
      <c r="Y1452" s="1145"/>
      <c r="Z1452" s="1145"/>
      <c r="AA1452" s="1145"/>
      <c r="AB1452" s="1145"/>
      <c r="AC1452" s="1145"/>
      <c r="AD1452" s="1145"/>
      <c r="AE1452" s="1145"/>
      <c r="AF1452" s="1145"/>
      <c r="AG1452" s="1146"/>
      <c r="AH1452" s="1199" t="s">
        <v>86</v>
      </c>
      <c r="AI1452" s="1200"/>
      <c r="AJ1452" s="1200"/>
      <c r="AK1452" s="1200"/>
      <c r="AL1452" s="1200"/>
      <c r="AM1452" s="1200"/>
      <c r="AN1452" s="1201"/>
      <c r="AO1452" s="1222" t="s">
        <v>21</v>
      </c>
      <c r="AP1452" s="1223"/>
      <c r="AQ1452" s="1223"/>
      <c r="AR1452" s="1223"/>
      <c r="AS1452" s="1223"/>
      <c r="AT1452" s="1223"/>
      <c r="AU1452" s="1223"/>
      <c r="AV1452" s="1223"/>
      <c r="AW1452" s="1223"/>
      <c r="AX1452" s="1224"/>
      <c r="AY1452" s="1205" t="s">
        <v>88</v>
      </c>
      <c r="AZ1452" s="1206"/>
      <c r="BA1452" s="1206"/>
      <c r="BB1452" s="1206"/>
      <c r="BC1452" s="1207"/>
      <c r="BD1452" s="87"/>
    </row>
    <row r="1453" spans="1:64" customHeight="1" ht="13.5">
      <c r="A1453" s="238"/>
      <c r="B1453" s="238"/>
      <c r="C1453" s="243"/>
      <c r="D1453" s="243"/>
      <c r="E1453" s="243"/>
      <c r="F1453" s="243"/>
      <c r="G1453" s="243"/>
      <c r="H1453" s="1158" t="s">
        <v>3</v>
      </c>
      <c r="I1453" s="1159"/>
      <c r="J1453" s="1159"/>
      <c r="K1453" s="1160"/>
      <c r="L1453" s="1120" t="str">
        <f>LOOKUP(H1452,$C$2:$C$583,$I$2:$I$583)</f>
        <v>0</v>
      </c>
      <c r="M1453" s="1121"/>
      <c r="N1453" s="1121"/>
      <c r="O1453" s="1121"/>
      <c r="P1453" s="1121"/>
      <c r="Q1453" s="1121"/>
      <c r="R1453" s="1121"/>
      <c r="S1453" s="1121"/>
      <c r="T1453" s="1121"/>
      <c r="U1453" s="1122"/>
      <c r="V1453" s="1158" t="s">
        <v>89</v>
      </c>
      <c r="W1453" s="1159"/>
      <c r="X1453" s="1159"/>
      <c r="Y1453" s="1160"/>
      <c r="Z1453" s="1120" t="str">
        <f>LOOKUP(H1452,$C$2:$C$583,$F$2:$F$583)</f>
        <v>0</v>
      </c>
      <c r="AA1453" s="1122"/>
      <c r="AB1453" s="1158" t="s">
        <v>90</v>
      </c>
      <c r="AC1453" s="1159"/>
      <c r="AD1453" s="1159"/>
      <c r="AE1453" s="1160"/>
      <c r="AF1453" s="1120" t="str">
        <f>LOOKUP(H1452,$C$2:$C$583,$G$2:$G$583)</f>
        <v>0</v>
      </c>
      <c r="AG1453" s="1122"/>
      <c r="AH1453" s="1202"/>
      <c r="AI1453" s="1203"/>
      <c r="AJ1453" s="1203"/>
      <c r="AK1453" s="1203"/>
      <c r="AL1453" s="1203"/>
      <c r="AM1453" s="1203"/>
      <c r="AN1453" s="1204"/>
      <c r="AO1453" s="1225"/>
      <c r="AP1453" s="1226"/>
      <c r="AQ1453" s="1226"/>
      <c r="AR1453" s="1226"/>
      <c r="AS1453" s="1226"/>
      <c r="AT1453" s="1226"/>
      <c r="AU1453" s="1226"/>
      <c r="AV1453" s="1226"/>
      <c r="AW1453" s="1226"/>
      <c r="AX1453" s="1227"/>
      <c r="AY1453" s="1208"/>
      <c r="AZ1453" s="1209"/>
      <c r="BA1453" s="1209"/>
      <c r="BB1453" s="1209"/>
      <c r="BC1453" s="1210"/>
      <c r="BD1453" s="87"/>
    </row>
    <row r="1454" spans="1:64" customHeight="1" ht="12.75">
      <c r="A1454" s="238"/>
      <c r="B1454" s="238"/>
      <c r="C1454" s="243"/>
      <c r="D1454" s="243"/>
      <c r="E1454" s="243"/>
      <c r="F1454" s="243"/>
      <c r="G1454" s="243"/>
      <c r="H1454" s="1147" t="str">
        <f>LOOKUP(H1452,$C$2:$C$583,$K$2:$K$583)</f>
        <v>0</v>
      </c>
      <c r="I1454" s="1148"/>
      <c r="J1454" s="1148"/>
      <c r="K1454" s="1148"/>
      <c r="L1454" s="1148"/>
      <c r="M1454" s="1148"/>
      <c r="N1454" s="1148"/>
      <c r="O1454" s="1148"/>
      <c r="P1454" s="1148"/>
      <c r="Q1454" s="1148"/>
      <c r="R1454" s="1148"/>
      <c r="S1454" s="1148"/>
      <c r="T1454" s="1148"/>
      <c r="U1454" s="1148"/>
      <c r="V1454" s="1148"/>
      <c r="W1454" s="1148"/>
      <c r="X1454" s="1148"/>
      <c r="Y1454" s="1148"/>
      <c r="Z1454" s="1148"/>
      <c r="AA1454" s="1148"/>
      <c r="AB1454" s="1148"/>
      <c r="AC1454" s="1148"/>
      <c r="AD1454" s="1148"/>
      <c r="AE1454" s="1148"/>
      <c r="AF1454" s="1148"/>
      <c r="AG1454" s="1149"/>
      <c r="AH1454" s="1190"/>
      <c r="AI1454" s="1191"/>
      <c r="AJ1454" s="1191"/>
      <c r="AK1454" s="1191"/>
      <c r="AL1454" s="1191"/>
      <c r="AM1454" s="1191"/>
      <c r="AN1454" s="1191"/>
      <c r="AO1454" s="1191"/>
      <c r="AP1454" s="1191"/>
      <c r="AQ1454" s="1191"/>
      <c r="AR1454" s="1191"/>
      <c r="AS1454" s="1191"/>
      <c r="AT1454" s="1191"/>
      <c r="AU1454" s="1191"/>
      <c r="AV1454" s="1191"/>
      <c r="AW1454" s="1191"/>
      <c r="AX1454" s="1191"/>
      <c r="AY1454" s="1191"/>
      <c r="AZ1454" s="1191"/>
      <c r="BA1454" s="1191"/>
      <c r="BB1454" s="1191"/>
      <c r="BC1454" s="1192"/>
      <c r="BD1454" s="87"/>
    </row>
    <row r="1455" spans="1:64" customHeight="1" ht="12.75">
      <c r="A1455" s="238"/>
      <c r="B1455" s="238"/>
      <c r="C1455" s="243"/>
      <c r="D1455" s="243"/>
      <c r="E1455" s="243"/>
      <c r="F1455" s="243"/>
      <c r="G1455" s="243"/>
      <c r="H1455" s="1150"/>
      <c r="I1455" s="1151"/>
      <c r="J1455" s="1151"/>
      <c r="K1455" s="1151"/>
      <c r="L1455" s="1151"/>
      <c r="M1455" s="1151"/>
      <c r="N1455" s="1151"/>
      <c r="O1455" s="1151"/>
      <c r="P1455" s="1151"/>
      <c r="Q1455" s="1151"/>
      <c r="R1455" s="1151"/>
      <c r="S1455" s="1151"/>
      <c r="T1455" s="1151"/>
      <c r="U1455" s="1151"/>
      <c r="V1455" s="1151"/>
      <c r="W1455" s="1151"/>
      <c r="X1455" s="1151"/>
      <c r="Y1455" s="1151"/>
      <c r="Z1455" s="1151"/>
      <c r="AA1455" s="1151"/>
      <c r="AB1455" s="1151"/>
      <c r="AC1455" s="1151"/>
      <c r="AD1455" s="1151"/>
      <c r="AE1455" s="1151"/>
      <c r="AF1455" s="1151"/>
      <c r="AG1455" s="1152"/>
      <c r="AH1455" s="1193"/>
      <c r="AI1455" s="1194"/>
      <c r="AJ1455" s="1194"/>
      <c r="AK1455" s="1194"/>
      <c r="AL1455" s="1194"/>
      <c r="AM1455" s="1194"/>
      <c r="AN1455" s="1194"/>
      <c r="AO1455" s="1194"/>
      <c r="AP1455" s="1194"/>
      <c r="AQ1455" s="1194"/>
      <c r="AR1455" s="1194"/>
      <c r="AS1455" s="1194"/>
      <c r="AT1455" s="1194"/>
      <c r="AU1455" s="1194"/>
      <c r="AV1455" s="1194"/>
      <c r="AW1455" s="1194"/>
      <c r="AX1455" s="1194"/>
      <c r="AY1455" s="1194"/>
      <c r="AZ1455" s="1194"/>
      <c r="BA1455" s="1194"/>
      <c r="BB1455" s="1194"/>
      <c r="BC1455" s="1195"/>
      <c r="BD1455" s="87"/>
    </row>
    <row r="1456" spans="1:64" customHeight="1" ht="12.75">
      <c r="A1456" s="238"/>
      <c r="B1456" s="238"/>
      <c r="C1456" s="243"/>
      <c r="D1456" s="243"/>
      <c r="E1456" s="243"/>
      <c r="F1456" s="243"/>
      <c r="G1456" s="243"/>
      <c r="H1456" s="1150"/>
      <c r="I1456" s="1151"/>
      <c r="J1456" s="1151"/>
      <c r="K1456" s="1151"/>
      <c r="L1456" s="1151"/>
      <c r="M1456" s="1151"/>
      <c r="N1456" s="1151"/>
      <c r="O1456" s="1151"/>
      <c r="P1456" s="1151"/>
      <c r="Q1456" s="1151"/>
      <c r="R1456" s="1151"/>
      <c r="S1456" s="1151"/>
      <c r="T1456" s="1151"/>
      <c r="U1456" s="1151"/>
      <c r="V1456" s="1151"/>
      <c r="W1456" s="1151"/>
      <c r="X1456" s="1151"/>
      <c r="Y1456" s="1151"/>
      <c r="Z1456" s="1151"/>
      <c r="AA1456" s="1151"/>
      <c r="AB1456" s="1151"/>
      <c r="AC1456" s="1151"/>
      <c r="AD1456" s="1151"/>
      <c r="AE1456" s="1151"/>
      <c r="AF1456" s="1151"/>
      <c r="AG1456" s="1152"/>
      <c r="AH1456" s="1193"/>
      <c r="AI1456" s="1194"/>
      <c r="AJ1456" s="1194"/>
      <c r="AK1456" s="1194"/>
      <c r="AL1456" s="1194"/>
      <c r="AM1456" s="1194"/>
      <c r="AN1456" s="1194"/>
      <c r="AO1456" s="1194"/>
      <c r="AP1456" s="1194"/>
      <c r="AQ1456" s="1194"/>
      <c r="AR1456" s="1194"/>
      <c r="AS1456" s="1194"/>
      <c r="AT1456" s="1194"/>
      <c r="AU1456" s="1194"/>
      <c r="AV1456" s="1194"/>
      <c r="AW1456" s="1194"/>
      <c r="AX1456" s="1194"/>
      <c r="AY1456" s="1194"/>
      <c r="AZ1456" s="1194"/>
      <c r="BA1456" s="1194"/>
      <c r="BB1456" s="1194"/>
      <c r="BC1456" s="1195"/>
      <c r="BD1456" s="87"/>
    </row>
    <row r="1457" spans="1:64" customHeight="1" ht="12.75">
      <c r="A1457" s="238"/>
      <c r="B1457" s="238"/>
      <c r="C1457" s="243"/>
      <c r="D1457" s="243"/>
      <c r="E1457" s="243"/>
      <c r="F1457" s="243"/>
      <c r="G1457" s="243"/>
      <c r="H1457" s="1150"/>
      <c r="I1457" s="1151"/>
      <c r="J1457" s="1151"/>
      <c r="K1457" s="1151"/>
      <c r="L1457" s="1151"/>
      <c r="M1457" s="1151"/>
      <c r="N1457" s="1151"/>
      <c r="O1457" s="1151"/>
      <c r="P1457" s="1151"/>
      <c r="Q1457" s="1151"/>
      <c r="R1457" s="1151"/>
      <c r="S1457" s="1151"/>
      <c r="T1457" s="1151"/>
      <c r="U1457" s="1151"/>
      <c r="V1457" s="1151"/>
      <c r="W1457" s="1151"/>
      <c r="X1457" s="1151"/>
      <c r="Y1457" s="1151"/>
      <c r="Z1457" s="1151"/>
      <c r="AA1457" s="1151"/>
      <c r="AB1457" s="1151"/>
      <c r="AC1457" s="1151"/>
      <c r="AD1457" s="1151"/>
      <c r="AE1457" s="1151"/>
      <c r="AF1457" s="1151"/>
      <c r="AG1457" s="1152"/>
      <c r="AH1457" s="1193"/>
      <c r="AI1457" s="1194"/>
      <c r="AJ1457" s="1194"/>
      <c r="AK1457" s="1194"/>
      <c r="AL1457" s="1194"/>
      <c r="AM1457" s="1194"/>
      <c r="AN1457" s="1194"/>
      <c r="AO1457" s="1194"/>
      <c r="AP1457" s="1194"/>
      <c r="AQ1457" s="1194"/>
      <c r="AR1457" s="1194"/>
      <c r="AS1457" s="1194"/>
      <c r="AT1457" s="1194"/>
      <c r="AU1457" s="1194"/>
      <c r="AV1457" s="1194"/>
      <c r="AW1457" s="1194"/>
      <c r="AX1457" s="1194"/>
      <c r="AY1457" s="1194"/>
      <c r="AZ1457" s="1194"/>
      <c r="BA1457" s="1194"/>
      <c r="BB1457" s="1194"/>
      <c r="BC1457" s="1195"/>
      <c r="BD1457" s="87"/>
    </row>
    <row r="1458" spans="1:64" customHeight="1" ht="12.75">
      <c r="A1458" s="238"/>
      <c r="B1458" s="238"/>
      <c r="C1458" s="243"/>
      <c r="D1458" s="243"/>
      <c r="E1458" s="243"/>
      <c r="F1458" s="243"/>
      <c r="G1458" s="243"/>
      <c r="H1458" s="1150"/>
      <c r="I1458" s="1151"/>
      <c r="J1458" s="1151"/>
      <c r="K1458" s="1151"/>
      <c r="L1458" s="1151"/>
      <c r="M1458" s="1151"/>
      <c r="N1458" s="1151"/>
      <c r="O1458" s="1151"/>
      <c r="P1458" s="1151"/>
      <c r="Q1458" s="1151"/>
      <c r="R1458" s="1151"/>
      <c r="S1458" s="1151"/>
      <c r="T1458" s="1151"/>
      <c r="U1458" s="1151"/>
      <c r="V1458" s="1151"/>
      <c r="W1458" s="1151"/>
      <c r="X1458" s="1151"/>
      <c r="Y1458" s="1151"/>
      <c r="Z1458" s="1151"/>
      <c r="AA1458" s="1151"/>
      <c r="AB1458" s="1151"/>
      <c r="AC1458" s="1151"/>
      <c r="AD1458" s="1151"/>
      <c r="AE1458" s="1151"/>
      <c r="AF1458" s="1151"/>
      <c r="AG1458" s="1152"/>
      <c r="AH1458" s="1193"/>
      <c r="AI1458" s="1194"/>
      <c r="AJ1458" s="1194"/>
      <c r="AK1458" s="1194"/>
      <c r="AL1458" s="1194"/>
      <c r="AM1458" s="1194"/>
      <c r="AN1458" s="1194"/>
      <c r="AO1458" s="1194"/>
      <c r="AP1458" s="1194"/>
      <c r="AQ1458" s="1194"/>
      <c r="AR1458" s="1194"/>
      <c r="AS1458" s="1194"/>
      <c r="AT1458" s="1194"/>
      <c r="AU1458" s="1194"/>
      <c r="AV1458" s="1194"/>
      <c r="AW1458" s="1194"/>
      <c r="AX1458" s="1194"/>
      <c r="AY1458" s="1194"/>
      <c r="AZ1458" s="1194"/>
      <c r="BA1458" s="1194"/>
      <c r="BB1458" s="1194"/>
      <c r="BC1458" s="1195"/>
      <c r="BD1458" s="87"/>
    </row>
    <row r="1459" spans="1:64" customHeight="1" ht="13.5">
      <c r="A1459" s="238"/>
      <c r="B1459" s="238"/>
      <c r="C1459" s="243"/>
      <c r="D1459" s="243"/>
      <c r="E1459" s="243"/>
      <c r="F1459" s="243"/>
      <c r="G1459" s="243"/>
      <c r="H1459" s="1153"/>
      <c r="I1459" s="1154"/>
      <c r="J1459" s="1154"/>
      <c r="K1459" s="1154"/>
      <c r="L1459" s="1154"/>
      <c r="M1459" s="1154"/>
      <c r="N1459" s="1154"/>
      <c r="O1459" s="1154"/>
      <c r="P1459" s="1154"/>
      <c r="Q1459" s="1154"/>
      <c r="R1459" s="1154"/>
      <c r="S1459" s="1154"/>
      <c r="T1459" s="1154"/>
      <c r="U1459" s="1154"/>
      <c r="V1459" s="1154"/>
      <c r="W1459" s="1154"/>
      <c r="X1459" s="1154"/>
      <c r="Y1459" s="1154"/>
      <c r="Z1459" s="1154"/>
      <c r="AA1459" s="1154"/>
      <c r="AB1459" s="1154"/>
      <c r="AC1459" s="1154"/>
      <c r="AD1459" s="1154"/>
      <c r="AE1459" s="1154"/>
      <c r="AF1459" s="1154"/>
      <c r="AG1459" s="1155"/>
      <c r="AH1459" s="1196"/>
      <c r="AI1459" s="1197"/>
      <c r="AJ1459" s="1197"/>
      <c r="AK1459" s="1197"/>
      <c r="AL1459" s="1197"/>
      <c r="AM1459" s="1197"/>
      <c r="AN1459" s="1197"/>
      <c r="AO1459" s="1197"/>
      <c r="AP1459" s="1197"/>
      <c r="AQ1459" s="1197"/>
      <c r="AR1459" s="1197"/>
      <c r="AS1459" s="1197"/>
      <c r="AT1459" s="1197"/>
      <c r="AU1459" s="1197"/>
      <c r="AV1459" s="1197"/>
      <c r="AW1459" s="1197"/>
      <c r="AX1459" s="1197"/>
      <c r="AY1459" s="1197"/>
      <c r="AZ1459" s="1197"/>
      <c r="BA1459" s="1197"/>
      <c r="BB1459" s="1197"/>
      <c r="BC1459" s="1198"/>
      <c r="BD1459" s="87"/>
    </row>
    <row r="1460" spans="1:64" customHeight="1" ht="13.5">
      <c r="A1460" s="238">
        <f>IF(B1460&lt;$C$584,B1460,IF(B1460=$C$584,B1460,0))</f>
        <v>0</v>
      </c>
      <c r="B1460" s="238">
        <v>107</v>
      </c>
      <c r="C1460" s="243"/>
      <c r="D1460" s="243"/>
      <c r="E1460" s="243"/>
      <c r="F1460" s="243"/>
      <c r="G1460" s="243"/>
      <c r="H1460" s="1158">
        <f>A1460</f>
        <v>0</v>
      </c>
      <c r="I1460" s="1160"/>
      <c r="J1460" s="1120" t="s">
        <v>2</v>
      </c>
      <c r="K1460" s="1121"/>
      <c r="L1460" s="1121"/>
      <c r="M1460" s="1122"/>
      <c r="N1460" s="1144" t="str">
        <f>LOOKUP(H1460,$C$1:$C$583,$J$1:$J$612)</f>
        <v>0</v>
      </c>
      <c r="O1460" s="1145"/>
      <c r="P1460" s="1145"/>
      <c r="Q1460" s="1145"/>
      <c r="R1460" s="1145"/>
      <c r="S1460" s="1145"/>
      <c r="T1460" s="1145"/>
      <c r="U1460" s="1145"/>
      <c r="V1460" s="1145"/>
      <c r="W1460" s="1145"/>
      <c r="X1460" s="1145"/>
      <c r="Y1460" s="1145"/>
      <c r="Z1460" s="1145"/>
      <c r="AA1460" s="1145"/>
      <c r="AB1460" s="1145"/>
      <c r="AC1460" s="1145"/>
      <c r="AD1460" s="1145"/>
      <c r="AE1460" s="1145"/>
      <c r="AF1460" s="1145"/>
      <c r="AG1460" s="1146"/>
      <c r="AH1460" s="1199" t="s">
        <v>86</v>
      </c>
      <c r="AI1460" s="1200"/>
      <c r="AJ1460" s="1200"/>
      <c r="AK1460" s="1200"/>
      <c r="AL1460" s="1200"/>
      <c r="AM1460" s="1200"/>
      <c r="AN1460" s="1201"/>
      <c r="AO1460" s="1222" t="s">
        <v>21</v>
      </c>
      <c r="AP1460" s="1223"/>
      <c r="AQ1460" s="1223"/>
      <c r="AR1460" s="1223"/>
      <c r="AS1460" s="1223"/>
      <c r="AT1460" s="1223"/>
      <c r="AU1460" s="1223"/>
      <c r="AV1460" s="1223"/>
      <c r="AW1460" s="1223"/>
      <c r="AX1460" s="1224"/>
      <c r="AY1460" s="1205" t="s">
        <v>88</v>
      </c>
      <c r="AZ1460" s="1206"/>
      <c r="BA1460" s="1206"/>
      <c r="BB1460" s="1206"/>
      <c r="BC1460" s="1207"/>
      <c r="BD1460" s="87"/>
    </row>
    <row r="1461" spans="1:64" customHeight="1" ht="13.5">
      <c r="A1461" s="238"/>
      <c r="B1461" s="238"/>
      <c r="C1461" s="243"/>
      <c r="D1461" s="243"/>
      <c r="E1461" s="243"/>
      <c r="F1461" s="243"/>
      <c r="G1461" s="243"/>
      <c r="H1461" s="1158" t="s">
        <v>3</v>
      </c>
      <c r="I1461" s="1159"/>
      <c r="J1461" s="1159"/>
      <c r="K1461" s="1160"/>
      <c r="L1461" s="1120" t="str">
        <f>LOOKUP(H1460,$C$2:$C$583,$I$2:$I$583)</f>
        <v>0</v>
      </c>
      <c r="M1461" s="1121"/>
      <c r="N1461" s="1121"/>
      <c r="O1461" s="1121"/>
      <c r="P1461" s="1121"/>
      <c r="Q1461" s="1121"/>
      <c r="R1461" s="1121"/>
      <c r="S1461" s="1121"/>
      <c r="T1461" s="1121"/>
      <c r="U1461" s="1122"/>
      <c r="V1461" s="1158" t="s">
        <v>89</v>
      </c>
      <c r="W1461" s="1159"/>
      <c r="X1461" s="1159"/>
      <c r="Y1461" s="1160"/>
      <c r="Z1461" s="1120" t="str">
        <f>LOOKUP(H1460,$C$2:$C$583,$F$2:$F$583)</f>
        <v>0</v>
      </c>
      <c r="AA1461" s="1122"/>
      <c r="AB1461" s="1158" t="s">
        <v>90</v>
      </c>
      <c r="AC1461" s="1159"/>
      <c r="AD1461" s="1159"/>
      <c r="AE1461" s="1160"/>
      <c r="AF1461" s="1120" t="str">
        <f>LOOKUP(H1460,$C$2:$C$583,$G$2:$G$583)</f>
        <v>0</v>
      </c>
      <c r="AG1461" s="1122"/>
      <c r="AH1461" s="1202"/>
      <c r="AI1461" s="1203"/>
      <c r="AJ1461" s="1203"/>
      <c r="AK1461" s="1203"/>
      <c r="AL1461" s="1203"/>
      <c r="AM1461" s="1203"/>
      <c r="AN1461" s="1204"/>
      <c r="AO1461" s="1225"/>
      <c r="AP1461" s="1226"/>
      <c r="AQ1461" s="1226"/>
      <c r="AR1461" s="1226"/>
      <c r="AS1461" s="1226"/>
      <c r="AT1461" s="1226"/>
      <c r="AU1461" s="1226"/>
      <c r="AV1461" s="1226"/>
      <c r="AW1461" s="1226"/>
      <c r="AX1461" s="1227"/>
      <c r="AY1461" s="1208"/>
      <c r="AZ1461" s="1209"/>
      <c r="BA1461" s="1209"/>
      <c r="BB1461" s="1209"/>
      <c r="BC1461" s="1210"/>
      <c r="BD1461" s="87"/>
    </row>
    <row r="1462" spans="1:64" customHeight="1" ht="12.75">
      <c r="A1462" s="238"/>
      <c r="B1462" s="238"/>
      <c r="C1462" s="243"/>
      <c r="D1462" s="243"/>
      <c r="E1462" s="243"/>
      <c r="F1462" s="243"/>
      <c r="G1462" s="243"/>
      <c r="H1462" s="1147" t="str">
        <f>LOOKUP(H1460,$C$2:$C$583,$K$2:$K$583)</f>
        <v>0</v>
      </c>
      <c r="I1462" s="1148"/>
      <c r="J1462" s="1148"/>
      <c r="K1462" s="1148"/>
      <c r="L1462" s="1148"/>
      <c r="M1462" s="1148"/>
      <c r="N1462" s="1148"/>
      <c r="O1462" s="1148"/>
      <c r="P1462" s="1148"/>
      <c r="Q1462" s="1148"/>
      <c r="R1462" s="1148"/>
      <c r="S1462" s="1148"/>
      <c r="T1462" s="1148"/>
      <c r="U1462" s="1148"/>
      <c r="V1462" s="1148"/>
      <c r="W1462" s="1148"/>
      <c r="X1462" s="1148"/>
      <c r="Y1462" s="1148"/>
      <c r="Z1462" s="1148"/>
      <c r="AA1462" s="1148"/>
      <c r="AB1462" s="1148"/>
      <c r="AC1462" s="1148"/>
      <c r="AD1462" s="1148"/>
      <c r="AE1462" s="1148"/>
      <c r="AF1462" s="1148"/>
      <c r="AG1462" s="1149"/>
      <c r="AH1462" s="1190"/>
      <c r="AI1462" s="1191"/>
      <c r="AJ1462" s="1191"/>
      <c r="AK1462" s="1191"/>
      <c r="AL1462" s="1191"/>
      <c r="AM1462" s="1191"/>
      <c r="AN1462" s="1191"/>
      <c r="AO1462" s="1191"/>
      <c r="AP1462" s="1191"/>
      <c r="AQ1462" s="1191"/>
      <c r="AR1462" s="1191"/>
      <c r="AS1462" s="1191"/>
      <c r="AT1462" s="1191"/>
      <c r="AU1462" s="1191"/>
      <c r="AV1462" s="1191"/>
      <c r="AW1462" s="1191"/>
      <c r="AX1462" s="1191"/>
      <c r="AY1462" s="1191"/>
      <c r="AZ1462" s="1191"/>
      <c r="BA1462" s="1191"/>
      <c r="BB1462" s="1191"/>
      <c r="BC1462" s="1192"/>
      <c r="BD1462" s="87"/>
    </row>
    <row r="1463" spans="1:64" customHeight="1" ht="12.75">
      <c r="A1463" s="238"/>
      <c r="B1463" s="238"/>
      <c r="C1463" s="243"/>
      <c r="D1463" s="243"/>
      <c r="E1463" s="243"/>
      <c r="F1463" s="243"/>
      <c r="G1463" s="243"/>
      <c r="H1463" s="1150"/>
      <c r="I1463" s="1151"/>
      <c r="J1463" s="1151"/>
      <c r="K1463" s="1151"/>
      <c r="L1463" s="1151"/>
      <c r="M1463" s="1151"/>
      <c r="N1463" s="1151"/>
      <c r="O1463" s="1151"/>
      <c r="P1463" s="1151"/>
      <c r="Q1463" s="1151"/>
      <c r="R1463" s="1151"/>
      <c r="S1463" s="1151"/>
      <c r="T1463" s="1151"/>
      <c r="U1463" s="1151"/>
      <c r="V1463" s="1151"/>
      <c r="W1463" s="1151"/>
      <c r="X1463" s="1151"/>
      <c r="Y1463" s="1151"/>
      <c r="Z1463" s="1151"/>
      <c r="AA1463" s="1151"/>
      <c r="AB1463" s="1151"/>
      <c r="AC1463" s="1151"/>
      <c r="AD1463" s="1151"/>
      <c r="AE1463" s="1151"/>
      <c r="AF1463" s="1151"/>
      <c r="AG1463" s="1152"/>
      <c r="AH1463" s="1193"/>
      <c r="AI1463" s="1194"/>
      <c r="AJ1463" s="1194"/>
      <c r="AK1463" s="1194"/>
      <c r="AL1463" s="1194"/>
      <c r="AM1463" s="1194"/>
      <c r="AN1463" s="1194"/>
      <c r="AO1463" s="1194"/>
      <c r="AP1463" s="1194"/>
      <c r="AQ1463" s="1194"/>
      <c r="AR1463" s="1194"/>
      <c r="AS1463" s="1194"/>
      <c r="AT1463" s="1194"/>
      <c r="AU1463" s="1194"/>
      <c r="AV1463" s="1194"/>
      <c r="AW1463" s="1194"/>
      <c r="AX1463" s="1194"/>
      <c r="AY1463" s="1194"/>
      <c r="AZ1463" s="1194"/>
      <c r="BA1463" s="1194"/>
      <c r="BB1463" s="1194"/>
      <c r="BC1463" s="1195"/>
      <c r="BD1463" s="87"/>
    </row>
    <row r="1464" spans="1:64" customHeight="1" ht="12.75">
      <c r="A1464" s="238"/>
      <c r="B1464" s="238"/>
      <c r="C1464" s="243"/>
      <c r="D1464" s="243"/>
      <c r="E1464" s="243"/>
      <c r="F1464" s="243"/>
      <c r="G1464" s="243"/>
      <c r="H1464" s="1150"/>
      <c r="I1464" s="1151"/>
      <c r="J1464" s="1151"/>
      <c r="K1464" s="1151"/>
      <c r="L1464" s="1151"/>
      <c r="M1464" s="1151"/>
      <c r="N1464" s="1151"/>
      <c r="O1464" s="1151"/>
      <c r="P1464" s="1151"/>
      <c r="Q1464" s="1151"/>
      <c r="R1464" s="1151"/>
      <c r="S1464" s="1151"/>
      <c r="T1464" s="1151"/>
      <c r="U1464" s="1151"/>
      <c r="V1464" s="1151"/>
      <c r="W1464" s="1151"/>
      <c r="X1464" s="1151"/>
      <c r="Y1464" s="1151"/>
      <c r="Z1464" s="1151"/>
      <c r="AA1464" s="1151"/>
      <c r="AB1464" s="1151"/>
      <c r="AC1464" s="1151"/>
      <c r="AD1464" s="1151"/>
      <c r="AE1464" s="1151"/>
      <c r="AF1464" s="1151"/>
      <c r="AG1464" s="1152"/>
      <c r="AH1464" s="1193"/>
      <c r="AI1464" s="1194"/>
      <c r="AJ1464" s="1194"/>
      <c r="AK1464" s="1194"/>
      <c r="AL1464" s="1194"/>
      <c r="AM1464" s="1194"/>
      <c r="AN1464" s="1194"/>
      <c r="AO1464" s="1194"/>
      <c r="AP1464" s="1194"/>
      <c r="AQ1464" s="1194"/>
      <c r="AR1464" s="1194"/>
      <c r="AS1464" s="1194"/>
      <c r="AT1464" s="1194"/>
      <c r="AU1464" s="1194"/>
      <c r="AV1464" s="1194"/>
      <c r="AW1464" s="1194"/>
      <c r="AX1464" s="1194"/>
      <c r="AY1464" s="1194"/>
      <c r="AZ1464" s="1194"/>
      <c r="BA1464" s="1194"/>
      <c r="BB1464" s="1194"/>
      <c r="BC1464" s="1195"/>
      <c r="BD1464" s="87"/>
    </row>
    <row r="1465" spans="1:64" customHeight="1" ht="12.75">
      <c r="A1465" s="238"/>
      <c r="B1465" s="238"/>
      <c r="C1465" s="243"/>
      <c r="D1465" s="243"/>
      <c r="E1465" s="243"/>
      <c r="F1465" s="243"/>
      <c r="G1465" s="243"/>
      <c r="H1465" s="1150"/>
      <c r="I1465" s="1151"/>
      <c r="J1465" s="1151"/>
      <c r="K1465" s="1151"/>
      <c r="L1465" s="1151"/>
      <c r="M1465" s="1151"/>
      <c r="N1465" s="1151"/>
      <c r="O1465" s="1151"/>
      <c r="P1465" s="1151"/>
      <c r="Q1465" s="1151"/>
      <c r="R1465" s="1151"/>
      <c r="S1465" s="1151"/>
      <c r="T1465" s="1151"/>
      <c r="U1465" s="1151"/>
      <c r="V1465" s="1151"/>
      <c r="W1465" s="1151"/>
      <c r="X1465" s="1151"/>
      <c r="Y1465" s="1151"/>
      <c r="Z1465" s="1151"/>
      <c r="AA1465" s="1151"/>
      <c r="AB1465" s="1151"/>
      <c r="AC1465" s="1151"/>
      <c r="AD1465" s="1151"/>
      <c r="AE1465" s="1151"/>
      <c r="AF1465" s="1151"/>
      <c r="AG1465" s="1152"/>
      <c r="AH1465" s="1193"/>
      <c r="AI1465" s="1194"/>
      <c r="AJ1465" s="1194"/>
      <c r="AK1465" s="1194"/>
      <c r="AL1465" s="1194"/>
      <c r="AM1465" s="1194"/>
      <c r="AN1465" s="1194"/>
      <c r="AO1465" s="1194"/>
      <c r="AP1465" s="1194"/>
      <c r="AQ1465" s="1194"/>
      <c r="AR1465" s="1194"/>
      <c r="AS1465" s="1194"/>
      <c r="AT1465" s="1194"/>
      <c r="AU1465" s="1194"/>
      <c r="AV1465" s="1194"/>
      <c r="AW1465" s="1194"/>
      <c r="AX1465" s="1194"/>
      <c r="AY1465" s="1194"/>
      <c r="AZ1465" s="1194"/>
      <c r="BA1465" s="1194"/>
      <c r="BB1465" s="1194"/>
      <c r="BC1465" s="1195"/>
      <c r="BD1465" s="87"/>
    </row>
    <row r="1466" spans="1:64" customHeight="1" ht="12.75">
      <c r="A1466" s="238"/>
      <c r="B1466" s="238"/>
      <c r="C1466" s="243"/>
      <c r="D1466" s="243"/>
      <c r="E1466" s="243"/>
      <c r="F1466" s="243"/>
      <c r="G1466" s="243"/>
      <c r="H1466" s="1150"/>
      <c r="I1466" s="1151"/>
      <c r="J1466" s="1151"/>
      <c r="K1466" s="1151"/>
      <c r="L1466" s="1151"/>
      <c r="M1466" s="1151"/>
      <c r="N1466" s="1151"/>
      <c r="O1466" s="1151"/>
      <c r="P1466" s="1151"/>
      <c r="Q1466" s="1151"/>
      <c r="R1466" s="1151"/>
      <c r="S1466" s="1151"/>
      <c r="T1466" s="1151"/>
      <c r="U1466" s="1151"/>
      <c r="V1466" s="1151"/>
      <c r="W1466" s="1151"/>
      <c r="X1466" s="1151"/>
      <c r="Y1466" s="1151"/>
      <c r="Z1466" s="1151"/>
      <c r="AA1466" s="1151"/>
      <c r="AB1466" s="1151"/>
      <c r="AC1466" s="1151"/>
      <c r="AD1466" s="1151"/>
      <c r="AE1466" s="1151"/>
      <c r="AF1466" s="1151"/>
      <c r="AG1466" s="1152"/>
      <c r="AH1466" s="1193"/>
      <c r="AI1466" s="1194"/>
      <c r="AJ1466" s="1194"/>
      <c r="AK1466" s="1194"/>
      <c r="AL1466" s="1194"/>
      <c r="AM1466" s="1194"/>
      <c r="AN1466" s="1194"/>
      <c r="AO1466" s="1194"/>
      <c r="AP1466" s="1194"/>
      <c r="AQ1466" s="1194"/>
      <c r="AR1466" s="1194"/>
      <c r="AS1466" s="1194"/>
      <c r="AT1466" s="1194"/>
      <c r="AU1466" s="1194"/>
      <c r="AV1466" s="1194"/>
      <c r="AW1466" s="1194"/>
      <c r="AX1466" s="1194"/>
      <c r="AY1466" s="1194"/>
      <c r="AZ1466" s="1194"/>
      <c r="BA1466" s="1194"/>
      <c r="BB1466" s="1194"/>
      <c r="BC1466" s="1195"/>
      <c r="BD1466" s="87"/>
    </row>
    <row r="1467" spans="1:64" customHeight="1" ht="13.5">
      <c r="A1467" s="238"/>
      <c r="B1467" s="238"/>
      <c r="C1467" s="243"/>
      <c r="D1467" s="243"/>
      <c r="E1467" s="243"/>
      <c r="F1467" s="243"/>
      <c r="G1467" s="243"/>
      <c r="H1467" s="1153"/>
      <c r="I1467" s="1154"/>
      <c r="J1467" s="1154"/>
      <c r="K1467" s="1154"/>
      <c r="L1467" s="1154"/>
      <c r="M1467" s="1154"/>
      <c r="N1467" s="1154"/>
      <c r="O1467" s="1154"/>
      <c r="P1467" s="1154"/>
      <c r="Q1467" s="1154"/>
      <c r="R1467" s="1154"/>
      <c r="S1467" s="1154"/>
      <c r="T1467" s="1154"/>
      <c r="U1467" s="1154"/>
      <c r="V1467" s="1154"/>
      <c r="W1467" s="1154"/>
      <c r="X1467" s="1154"/>
      <c r="Y1467" s="1154"/>
      <c r="Z1467" s="1154"/>
      <c r="AA1467" s="1154"/>
      <c r="AB1467" s="1154"/>
      <c r="AC1467" s="1154"/>
      <c r="AD1467" s="1154"/>
      <c r="AE1467" s="1154"/>
      <c r="AF1467" s="1154"/>
      <c r="AG1467" s="1155"/>
      <c r="AH1467" s="1196"/>
      <c r="AI1467" s="1197"/>
      <c r="AJ1467" s="1197"/>
      <c r="AK1467" s="1197"/>
      <c r="AL1467" s="1197"/>
      <c r="AM1467" s="1197"/>
      <c r="AN1467" s="1197"/>
      <c r="AO1467" s="1197"/>
      <c r="AP1467" s="1197"/>
      <c r="AQ1467" s="1197"/>
      <c r="AR1467" s="1197"/>
      <c r="AS1467" s="1197"/>
      <c r="AT1467" s="1197"/>
      <c r="AU1467" s="1197"/>
      <c r="AV1467" s="1197"/>
      <c r="AW1467" s="1197"/>
      <c r="AX1467" s="1197"/>
      <c r="AY1467" s="1197"/>
      <c r="AZ1467" s="1197"/>
      <c r="BA1467" s="1197"/>
      <c r="BB1467" s="1197"/>
      <c r="BC1467" s="1198"/>
      <c r="BD1467" s="87"/>
    </row>
    <row r="1468" spans="1:64" customHeight="1" ht="13.5">
      <c r="A1468" s="238">
        <f>IF(B1468&lt;$C$584,B1468,IF(B1468=$C$584,B1468,0))</f>
        <v>0</v>
      </c>
      <c r="B1468" s="238">
        <v>108</v>
      </c>
      <c r="C1468" s="243"/>
      <c r="D1468" s="243"/>
      <c r="E1468" s="243"/>
      <c r="F1468" s="243"/>
      <c r="G1468" s="243"/>
      <c r="H1468" s="1158">
        <f>A1468</f>
        <v>0</v>
      </c>
      <c r="I1468" s="1160"/>
      <c r="J1468" s="1120" t="s">
        <v>2</v>
      </c>
      <c r="K1468" s="1121"/>
      <c r="L1468" s="1121"/>
      <c r="M1468" s="1122"/>
      <c r="N1468" s="1144" t="str">
        <f>LOOKUP(H1468,$C$1:$C$583,$J$1:$J$612)</f>
        <v>0</v>
      </c>
      <c r="O1468" s="1145"/>
      <c r="P1468" s="1145"/>
      <c r="Q1468" s="1145"/>
      <c r="R1468" s="1145"/>
      <c r="S1468" s="1145"/>
      <c r="T1468" s="1145"/>
      <c r="U1468" s="1145"/>
      <c r="V1468" s="1145"/>
      <c r="W1468" s="1145"/>
      <c r="X1468" s="1145"/>
      <c r="Y1468" s="1145"/>
      <c r="Z1468" s="1145"/>
      <c r="AA1468" s="1145"/>
      <c r="AB1468" s="1145"/>
      <c r="AC1468" s="1145"/>
      <c r="AD1468" s="1145"/>
      <c r="AE1468" s="1145"/>
      <c r="AF1468" s="1145"/>
      <c r="AG1468" s="1146"/>
      <c r="AH1468" s="1199" t="s">
        <v>86</v>
      </c>
      <c r="AI1468" s="1200"/>
      <c r="AJ1468" s="1200"/>
      <c r="AK1468" s="1200"/>
      <c r="AL1468" s="1200"/>
      <c r="AM1468" s="1200"/>
      <c r="AN1468" s="1201"/>
      <c r="AO1468" s="1222" t="s">
        <v>21</v>
      </c>
      <c r="AP1468" s="1223"/>
      <c r="AQ1468" s="1223"/>
      <c r="AR1468" s="1223"/>
      <c r="AS1468" s="1223"/>
      <c r="AT1468" s="1223"/>
      <c r="AU1468" s="1223"/>
      <c r="AV1468" s="1223"/>
      <c r="AW1468" s="1223"/>
      <c r="AX1468" s="1224"/>
      <c r="AY1468" s="1205" t="s">
        <v>88</v>
      </c>
      <c r="AZ1468" s="1206"/>
      <c r="BA1468" s="1206"/>
      <c r="BB1468" s="1206"/>
      <c r="BC1468" s="1207"/>
      <c r="BD1468" s="87"/>
    </row>
    <row r="1469" spans="1:64" customHeight="1" ht="13.5">
      <c r="A1469" s="238"/>
      <c r="B1469" s="238"/>
      <c r="C1469" s="243"/>
      <c r="D1469" s="243"/>
      <c r="E1469" s="243"/>
      <c r="F1469" s="243"/>
      <c r="G1469" s="243"/>
      <c r="H1469" s="1158" t="s">
        <v>3</v>
      </c>
      <c r="I1469" s="1159"/>
      <c r="J1469" s="1159"/>
      <c r="K1469" s="1160"/>
      <c r="L1469" s="1120" t="str">
        <f>LOOKUP(H1468,$C$2:$C$583,$I$2:$I$583)</f>
        <v>0</v>
      </c>
      <c r="M1469" s="1121"/>
      <c r="N1469" s="1121"/>
      <c r="O1469" s="1121"/>
      <c r="P1469" s="1121"/>
      <c r="Q1469" s="1121"/>
      <c r="R1469" s="1121"/>
      <c r="S1469" s="1121"/>
      <c r="T1469" s="1121"/>
      <c r="U1469" s="1122"/>
      <c r="V1469" s="1158" t="s">
        <v>89</v>
      </c>
      <c r="W1469" s="1159"/>
      <c r="X1469" s="1159"/>
      <c r="Y1469" s="1160"/>
      <c r="Z1469" s="1120" t="str">
        <f>LOOKUP(H1468,$C$2:$C$583,$F$2:$F$583)</f>
        <v>0</v>
      </c>
      <c r="AA1469" s="1122"/>
      <c r="AB1469" s="1158" t="s">
        <v>90</v>
      </c>
      <c r="AC1469" s="1159"/>
      <c r="AD1469" s="1159"/>
      <c r="AE1469" s="1160"/>
      <c r="AF1469" s="1120" t="str">
        <f>LOOKUP(H1468,$C$2:$C$583,$G$2:$G$583)</f>
        <v>0</v>
      </c>
      <c r="AG1469" s="1122"/>
      <c r="AH1469" s="1202"/>
      <c r="AI1469" s="1203"/>
      <c r="AJ1469" s="1203"/>
      <c r="AK1469" s="1203"/>
      <c r="AL1469" s="1203"/>
      <c r="AM1469" s="1203"/>
      <c r="AN1469" s="1204"/>
      <c r="AO1469" s="1225"/>
      <c r="AP1469" s="1226"/>
      <c r="AQ1469" s="1226"/>
      <c r="AR1469" s="1226"/>
      <c r="AS1469" s="1226"/>
      <c r="AT1469" s="1226"/>
      <c r="AU1469" s="1226"/>
      <c r="AV1469" s="1226"/>
      <c r="AW1469" s="1226"/>
      <c r="AX1469" s="1227"/>
      <c r="AY1469" s="1208"/>
      <c r="AZ1469" s="1209"/>
      <c r="BA1469" s="1209"/>
      <c r="BB1469" s="1209"/>
      <c r="BC1469" s="1210"/>
      <c r="BD1469" s="87"/>
    </row>
    <row r="1470" spans="1:64" customHeight="1" ht="12.75">
      <c r="A1470" s="238"/>
      <c r="B1470" s="238"/>
      <c r="C1470" s="243"/>
      <c r="D1470" s="243"/>
      <c r="E1470" s="243"/>
      <c r="F1470" s="243"/>
      <c r="G1470" s="243"/>
      <c r="H1470" s="1147" t="str">
        <f>LOOKUP(H1468,$C$2:$C$583,$K$2:$K$583)</f>
        <v>0</v>
      </c>
      <c r="I1470" s="1148"/>
      <c r="J1470" s="1148"/>
      <c r="K1470" s="1148"/>
      <c r="L1470" s="1148"/>
      <c r="M1470" s="1148"/>
      <c r="N1470" s="1148"/>
      <c r="O1470" s="1148"/>
      <c r="P1470" s="1148"/>
      <c r="Q1470" s="1148"/>
      <c r="R1470" s="1148"/>
      <c r="S1470" s="1148"/>
      <c r="T1470" s="1148"/>
      <c r="U1470" s="1148"/>
      <c r="V1470" s="1148"/>
      <c r="W1470" s="1148"/>
      <c r="X1470" s="1148"/>
      <c r="Y1470" s="1148"/>
      <c r="Z1470" s="1148"/>
      <c r="AA1470" s="1148"/>
      <c r="AB1470" s="1148"/>
      <c r="AC1470" s="1148"/>
      <c r="AD1470" s="1148"/>
      <c r="AE1470" s="1148"/>
      <c r="AF1470" s="1148"/>
      <c r="AG1470" s="1149"/>
      <c r="AH1470" s="1190"/>
      <c r="AI1470" s="1191"/>
      <c r="AJ1470" s="1191"/>
      <c r="AK1470" s="1191"/>
      <c r="AL1470" s="1191"/>
      <c r="AM1470" s="1191"/>
      <c r="AN1470" s="1191"/>
      <c r="AO1470" s="1191"/>
      <c r="AP1470" s="1191"/>
      <c r="AQ1470" s="1191"/>
      <c r="AR1470" s="1191"/>
      <c r="AS1470" s="1191"/>
      <c r="AT1470" s="1191"/>
      <c r="AU1470" s="1191"/>
      <c r="AV1470" s="1191"/>
      <c r="AW1470" s="1191"/>
      <c r="AX1470" s="1191"/>
      <c r="AY1470" s="1191"/>
      <c r="AZ1470" s="1191"/>
      <c r="BA1470" s="1191"/>
      <c r="BB1470" s="1191"/>
      <c r="BC1470" s="1192"/>
      <c r="BD1470" s="87"/>
    </row>
    <row r="1471" spans="1:64" customHeight="1" ht="12.75">
      <c r="A1471" s="238"/>
      <c r="B1471" s="238"/>
      <c r="C1471" s="243"/>
      <c r="D1471" s="243"/>
      <c r="E1471" s="243"/>
      <c r="F1471" s="243"/>
      <c r="G1471" s="243"/>
      <c r="H1471" s="1150"/>
      <c r="I1471" s="1151"/>
      <c r="J1471" s="1151"/>
      <c r="K1471" s="1151"/>
      <c r="L1471" s="1151"/>
      <c r="M1471" s="1151"/>
      <c r="N1471" s="1151"/>
      <c r="O1471" s="1151"/>
      <c r="P1471" s="1151"/>
      <c r="Q1471" s="1151"/>
      <c r="R1471" s="1151"/>
      <c r="S1471" s="1151"/>
      <c r="T1471" s="1151"/>
      <c r="U1471" s="1151"/>
      <c r="V1471" s="1151"/>
      <c r="W1471" s="1151"/>
      <c r="X1471" s="1151"/>
      <c r="Y1471" s="1151"/>
      <c r="Z1471" s="1151"/>
      <c r="AA1471" s="1151"/>
      <c r="AB1471" s="1151"/>
      <c r="AC1471" s="1151"/>
      <c r="AD1471" s="1151"/>
      <c r="AE1471" s="1151"/>
      <c r="AF1471" s="1151"/>
      <c r="AG1471" s="1152"/>
      <c r="AH1471" s="1193"/>
      <c r="AI1471" s="1194"/>
      <c r="AJ1471" s="1194"/>
      <c r="AK1471" s="1194"/>
      <c r="AL1471" s="1194"/>
      <c r="AM1471" s="1194"/>
      <c r="AN1471" s="1194"/>
      <c r="AO1471" s="1194"/>
      <c r="AP1471" s="1194"/>
      <c r="AQ1471" s="1194"/>
      <c r="AR1471" s="1194"/>
      <c r="AS1471" s="1194"/>
      <c r="AT1471" s="1194"/>
      <c r="AU1471" s="1194"/>
      <c r="AV1471" s="1194"/>
      <c r="AW1471" s="1194"/>
      <c r="AX1471" s="1194"/>
      <c r="AY1471" s="1194"/>
      <c r="AZ1471" s="1194"/>
      <c r="BA1471" s="1194"/>
      <c r="BB1471" s="1194"/>
      <c r="BC1471" s="1195"/>
      <c r="BD1471" s="87"/>
    </row>
    <row r="1472" spans="1:64" customHeight="1" ht="12.75">
      <c r="A1472" s="238"/>
      <c r="B1472" s="238"/>
      <c r="C1472" s="243"/>
      <c r="D1472" s="243"/>
      <c r="E1472" s="243"/>
      <c r="F1472" s="243"/>
      <c r="G1472" s="243"/>
      <c r="H1472" s="1150"/>
      <c r="I1472" s="1151"/>
      <c r="J1472" s="1151"/>
      <c r="K1472" s="1151"/>
      <c r="L1472" s="1151"/>
      <c r="M1472" s="1151"/>
      <c r="N1472" s="1151"/>
      <c r="O1472" s="1151"/>
      <c r="P1472" s="1151"/>
      <c r="Q1472" s="1151"/>
      <c r="R1472" s="1151"/>
      <c r="S1472" s="1151"/>
      <c r="T1472" s="1151"/>
      <c r="U1472" s="1151"/>
      <c r="V1472" s="1151"/>
      <c r="W1472" s="1151"/>
      <c r="X1472" s="1151"/>
      <c r="Y1472" s="1151"/>
      <c r="Z1472" s="1151"/>
      <c r="AA1472" s="1151"/>
      <c r="AB1472" s="1151"/>
      <c r="AC1472" s="1151"/>
      <c r="AD1472" s="1151"/>
      <c r="AE1472" s="1151"/>
      <c r="AF1472" s="1151"/>
      <c r="AG1472" s="1152"/>
      <c r="AH1472" s="1193"/>
      <c r="AI1472" s="1194"/>
      <c r="AJ1472" s="1194"/>
      <c r="AK1472" s="1194"/>
      <c r="AL1472" s="1194"/>
      <c r="AM1472" s="1194"/>
      <c r="AN1472" s="1194"/>
      <c r="AO1472" s="1194"/>
      <c r="AP1472" s="1194"/>
      <c r="AQ1472" s="1194"/>
      <c r="AR1472" s="1194"/>
      <c r="AS1472" s="1194"/>
      <c r="AT1472" s="1194"/>
      <c r="AU1472" s="1194"/>
      <c r="AV1472" s="1194"/>
      <c r="AW1472" s="1194"/>
      <c r="AX1472" s="1194"/>
      <c r="AY1472" s="1194"/>
      <c r="AZ1472" s="1194"/>
      <c r="BA1472" s="1194"/>
      <c r="BB1472" s="1194"/>
      <c r="BC1472" s="1195"/>
      <c r="BD1472" s="87"/>
    </row>
    <row r="1473" spans="1:64" customHeight="1" ht="12.75">
      <c r="A1473" s="238"/>
      <c r="B1473" s="238"/>
      <c r="C1473" s="243"/>
      <c r="D1473" s="243"/>
      <c r="E1473" s="243"/>
      <c r="F1473" s="243"/>
      <c r="G1473" s="243"/>
      <c r="H1473" s="1150"/>
      <c r="I1473" s="1151"/>
      <c r="J1473" s="1151"/>
      <c r="K1473" s="1151"/>
      <c r="L1473" s="1151"/>
      <c r="M1473" s="1151"/>
      <c r="N1473" s="1151"/>
      <c r="O1473" s="1151"/>
      <c r="P1473" s="1151"/>
      <c r="Q1473" s="1151"/>
      <c r="R1473" s="1151"/>
      <c r="S1473" s="1151"/>
      <c r="T1473" s="1151"/>
      <c r="U1473" s="1151"/>
      <c r="V1473" s="1151"/>
      <c r="W1473" s="1151"/>
      <c r="X1473" s="1151"/>
      <c r="Y1473" s="1151"/>
      <c r="Z1473" s="1151"/>
      <c r="AA1473" s="1151"/>
      <c r="AB1473" s="1151"/>
      <c r="AC1473" s="1151"/>
      <c r="AD1473" s="1151"/>
      <c r="AE1473" s="1151"/>
      <c r="AF1473" s="1151"/>
      <c r="AG1473" s="1152"/>
      <c r="AH1473" s="1193"/>
      <c r="AI1473" s="1194"/>
      <c r="AJ1473" s="1194"/>
      <c r="AK1473" s="1194"/>
      <c r="AL1473" s="1194"/>
      <c r="AM1473" s="1194"/>
      <c r="AN1473" s="1194"/>
      <c r="AO1473" s="1194"/>
      <c r="AP1473" s="1194"/>
      <c r="AQ1473" s="1194"/>
      <c r="AR1473" s="1194"/>
      <c r="AS1473" s="1194"/>
      <c r="AT1473" s="1194"/>
      <c r="AU1473" s="1194"/>
      <c r="AV1473" s="1194"/>
      <c r="AW1473" s="1194"/>
      <c r="AX1473" s="1194"/>
      <c r="AY1473" s="1194"/>
      <c r="AZ1473" s="1194"/>
      <c r="BA1473" s="1194"/>
      <c r="BB1473" s="1194"/>
      <c r="BC1473" s="1195"/>
      <c r="BD1473" s="87"/>
    </row>
    <row r="1474" spans="1:64" customHeight="1" ht="12.75">
      <c r="A1474" s="238"/>
      <c r="B1474" s="238"/>
      <c r="C1474" s="243"/>
      <c r="D1474" s="243"/>
      <c r="E1474" s="243"/>
      <c r="F1474" s="243"/>
      <c r="G1474" s="243"/>
      <c r="H1474" s="1150"/>
      <c r="I1474" s="1151"/>
      <c r="J1474" s="1151"/>
      <c r="K1474" s="1151"/>
      <c r="L1474" s="1151"/>
      <c r="M1474" s="1151"/>
      <c r="N1474" s="1151"/>
      <c r="O1474" s="1151"/>
      <c r="P1474" s="1151"/>
      <c r="Q1474" s="1151"/>
      <c r="R1474" s="1151"/>
      <c r="S1474" s="1151"/>
      <c r="T1474" s="1151"/>
      <c r="U1474" s="1151"/>
      <c r="V1474" s="1151"/>
      <c r="W1474" s="1151"/>
      <c r="X1474" s="1151"/>
      <c r="Y1474" s="1151"/>
      <c r="Z1474" s="1151"/>
      <c r="AA1474" s="1151"/>
      <c r="AB1474" s="1151"/>
      <c r="AC1474" s="1151"/>
      <c r="AD1474" s="1151"/>
      <c r="AE1474" s="1151"/>
      <c r="AF1474" s="1151"/>
      <c r="AG1474" s="1152"/>
      <c r="AH1474" s="1193"/>
      <c r="AI1474" s="1194"/>
      <c r="AJ1474" s="1194"/>
      <c r="AK1474" s="1194"/>
      <c r="AL1474" s="1194"/>
      <c r="AM1474" s="1194"/>
      <c r="AN1474" s="1194"/>
      <c r="AO1474" s="1194"/>
      <c r="AP1474" s="1194"/>
      <c r="AQ1474" s="1194"/>
      <c r="AR1474" s="1194"/>
      <c r="AS1474" s="1194"/>
      <c r="AT1474" s="1194"/>
      <c r="AU1474" s="1194"/>
      <c r="AV1474" s="1194"/>
      <c r="AW1474" s="1194"/>
      <c r="AX1474" s="1194"/>
      <c r="AY1474" s="1194"/>
      <c r="AZ1474" s="1194"/>
      <c r="BA1474" s="1194"/>
      <c r="BB1474" s="1194"/>
      <c r="BC1474" s="1195"/>
      <c r="BD1474" s="87"/>
    </row>
    <row r="1475" spans="1:64" customHeight="1" ht="13.5">
      <c r="A1475" s="238"/>
      <c r="B1475" s="238"/>
      <c r="C1475" s="243"/>
      <c r="D1475" s="243"/>
      <c r="E1475" s="243"/>
      <c r="F1475" s="243"/>
      <c r="G1475" s="243"/>
      <c r="H1475" s="1153"/>
      <c r="I1475" s="1154"/>
      <c r="J1475" s="1154"/>
      <c r="K1475" s="1154"/>
      <c r="L1475" s="1154"/>
      <c r="M1475" s="1154"/>
      <c r="N1475" s="1154"/>
      <c r="O1475" s="1154"/>
      <c r="P1475" s="1154"/>
      <c r="Q1475" s="1154"/>
      <c r="R1475" s="1154"/>
      <c r="S1475" s="1154"/>
      <c r="T1475" s="1154"/>
      <c r="U1475" s="1154"/>
      <c r="V1475" s="1154"/>
      <c r="W1475" s="1154"/>
      <c r="X1475" s="1154"/>
      <c r="Y1475" s="1154"/>
      <c r="Z1475" s="1154"/>
      <c r="AA1475" s="1154"/>
      <c r="AB1475" s="1154"/>
      <c r="AC1475" s="1154"/>
      <c r="AD1475" s="1154"/>
      <c r="AE1475" s="1154"/>
      <c r="AF1475" s="1154"/>
      <c r="AG1475" s="1155"/>
      <c r="AH1475" s="1196"/>
      <c r="AI1475" s="1197"/>
      <c r="AJ1475" s="1197"/>
      <c r="AK1475" s="1197"/>
      <c r="AL1475" s="1197"/>
      <c r="AM1475" s="1197"/>
      <c r="AN1475" s="1197"/>
      <c r="AO1475" s="1197"/>
      <c r="AP1475" s="1197"/>
      <c r="AQ1475" s="1197"/>
      <c r="AR1475" s="1197"/>
      <c r="AS1475" s="1197"/>
      <c r="AT1475" s="1197"/>
      <c r="AU1475" s="1197"/>
      <c r="AV1475" s="1197"/>
      <c r="AW1475" s="1197"/>
      <c r="AX1475" s="1197"/>
      <c r="AY1475" s="1197"/>
      <c r="AZ1475" s="1197"/>
      <c r="BA1475" s="1197"/>
      <c r="BB1475" s="1197"/>
      <c r="BC1475" s="1198"/>
      <c r="BD1475" s="87"/>
    </row>
    <row r="1476" spans="1:64" customHeight="1" ht="13.5">
      <c r="A1476" s="238">
        <f>IF(B1476&lt;$C$584,B1476,IF(B1476=$C$584,B1476,0))</f>
        <v>0</v>
      </c>
      <c r="B1476" s="238">
        <v>109</v>
      </c>
      <c r="C1476" s="243"/>
      <c r="D1476" s="243"/>
      <c r="E1476" s="243"/>
      <c r="F1476" s="243"/>
      <c r="G1476" s="243"/>
      <c r="H1476" s="1158">
        <f>A1476</f>
        <v>0</v>
      </c>
      <c r="I1476" s="1160"/>
      <c r="J1476" s="1120" t="s">
        <v>2</v>
      </c>
      <c r="K1476" s="1121"/>
      <c r="L1476" s="1121"/>
      <c r="M1476" s="1122"/>
      <c r="N1476" s="1144" t="str">
        <f>LOOKUP(H1476,$C$1:$C$583,$J$1:$J$612)</f>
        <v>0</v>
      </c>
      <c r="O1476" s="1145"/>
      <c r="P1476" s="1145"/>
      <c r="Q1476" s="1145"/>
      <c r="R1476" s="1145"/>
      <c r="S1476" s="1145"/>
      <c r="T1476" s="1145"/>
      <c r="U1476" s="1145"/>
      <c r="V1476" s="1145"/>
      <c r="W1476" s="1145"/>
      <c r="X1476" s="1145"/>
      <c r="Y1476" s="1145"/>
      <c r="Z1476" s="1145"/>
      <c r="AA1476" s="1145"/>
      <c r="AB1476" s="1145"/>
      <c r="AC1476" s="1145"/>
      <c r="AD1476" s="1145"/>
      <c r="AE1476" s="1145"/>
      <c r="AF1476" s="1145"/>
      <c r="AG1476" s="1146"/>
      <c r="AH1476" s="1199" t="s">
        <v>86</v>
      </c>
      <c r="AI1476" s="1200"/>
      <c r="AJ1476" s="1200"/>
      <c r="AK1476" s="1200"/>
      <c r="AL1476" s="1200"/>
      <c r="AM1476" s="1200"/>
      <c r="AN1476" s="1201"/>
      <c r="AO1476" s="1222" t="s">
        <v>21</v>
      </c>
      <c r="AP1476" s="1223"/>
      <c r="AQ1476" s="1223"/>
      <c r="AR1476" s="1223"/>
      <c r="AS1476" s="1223"/>
      <c r="AT1476" s="1223"/>
      <c r="AU1476" s="1223"/>
      <c r="AV1476" s="1223"/>
      <c r="AW1476" s="1223"/>
      <c r="AX1476" s="1224"/>
      <c r="AY1476" s="1205" t="s">
        <v>88</v>
      </c>
      <c r="AZ1476" s="1206"/>
      <c r="BA1476" s="1206"/>
      <c r="BB1476" s="1206"/>
      <c r="BC1476" s="1207"/>
      <c r="BD1476" s="87"/>
    </row>
    <row r="1477" spans="1:64" customHeight="1" ht="13.5">
      <c r="A1477" s="238"/>
      <c r="B1477" s="238"/>
      <c r="C1477" s="243"/>
      <c r="D1477" s="243"/>
      <c r="E1477" s="243"/>
      <c r="F1477" s="243"/>
      <c r="G1477" s="243"/>
      <c r="H1477" s="1158" t="s">
        <v>3</v>
      </c>
      <c r="I1477" s="1159"/>
      <c r="J1477" s="1159"/>
      <c r="K1477" s="1160"/>
      <c r="L1477" s="1120" t="str">
        <f>LOOKUP(H1476,$C$2:$C$583,$I$2:$I$583)</f>
        <v>0</v>
      </c>
      <c r="M1477" s="1121"/>
      <c r="N1477" s="1121"/>
      <c r="O1477" s="1121"/>
      <c r="P1477" s="1121"/>
      <c r="Q1477" s="1121"/>
      <c r="R1477" s="1121"/>
      <c r="S1477" s="1121"/>
      <c r="T1477" s="1121"/>
      <c r="U1477" s="1122"/>
      <c r="V1477" s="1158" t="s">
        <v>89</v>
      </c>
      <c r="W1477" s="1159"/>
      <c r="X1477" s="1159"/>
      <c r="Y1477" s="1160"/>
      <c r="Z1477" s="1120" t="str">
        <f>LOOKUP(H1476,$C$2:$C$583,$F$2:$F$583)</f>
        <v>0</v>
      </c>
      <c r="AA1477" s="1122"/>
      <c r="AB1477" s="1158" t="s">
        <v>90</v>
      </c>
      <c r="AC1477" s="1159"/>
      <c r="AD1477" s="1159"/>
      <c r="AE1477" s="1160"/>
      <c r="AF1477" s="1120" t="str">
        <f>LOOKUP(H1476,$C$2:$C$583,$G$2:$G$583)</f>
        <v>0</v>
      </c>
      <c r="AG1477" s="1122"/>
      <c r="AH1477" s="1202"/>
      <c r="AI1477" s="1203"/>
      <c r="AJ1477" s="1203"/>
      <c r="AK1477" s="1203"/>
      <c r="AL1477" s="1203"/>
      <c r="AM1477" s="1203"/>
      <c r="AN1477" s="1204"/>
      <c r="AO1477" s="1225"/>
      <c r="AP1477" s="1226"/>
      <c r="AQ1477" s="1226"/>
      <c r="AR1477" s="1226"/>
      <c r="AS1477" s="1226"/>
      <c r="AT1477" s="1226"/>
      <c r="AU1477" s="1226"/>
      <c r="AV1477" s="1226"/>
      <c r="AW1477" s="1226"/>
      <c r="AX1477" s="1227"/>
      <c r="AY1477" s="1208"/>
      <c r="AZ1477" s="1209"/>
      <c r="BA1477" s="1209"/>
      <c r="BB1477" s="1209"/>
      <c r="BC1477" s="1210"/>
      <c r="BD1477" s="87"/>
    </row>
    <row r="1478" spans="1:64" customHeight="1" ht="12.75">
      <c r="A1478" s="238"/>
      <c r="B1478" s="238"/>
      <c r="C1478" s="243"/>
      <c r="D1478" s="243"/>
      <c r="E1478" s="243"/>
      <c r="F1478" s="243"/>
      <c r="G1478" s="243"/>
      <c r="H1478" s="1147" t="str">
        <f>LOOKUP(H1476,$C$2:$C$583,$K$2:$K$583)</f>
        <v>0</v>
      </c>
      <c r="I1478" s="1148"/>
      <c r="J1478" s="1148"/>
      <c r="K1478" s="1148"/>
      <c r="L1478" s="1148"/>
      <c r="M1478" s="1148"/>
      <c r="N1478" s="1148"/>
      <c r="O1478" s="1148"/>
      <c r="P1478" s="1148"/>
      <c r="Q1478" s="1148"/>
      <c r="R1478" s="1148"/>
      <c r="S1478" s="1148"/>
      <c r="T1478" s="1148"/>
      <c r="U1478" s="1148"/>
      <c r="V1478" s="1148"/>
      <c r="W1478" s="1148"/>
      <c r="X1478" s="1148"/>
      <c r="Y1478" s="1148"/>
      <c r="Z1478" s="1148"/>
      <c r="AA1478" s="1148"/>
      <c r="AB1478" s="1148"/>
      <c r="AC1478" s="1148"/>
      <c r="AD1478" s="1148"/>
      <c r="AE1478" s="1148"/>
      <c r="AF1478" s="1148"/>
      <c r="AG1478" s="1149"/>
      <c r="AH1478" s="1190"/>
      <c r="AI1478" s="1191"/>
      <c r="AJ1478" s="1191"/>
      <c r="AK1478" s="1191"/>
      <c r="AL1478" s="1191"/>
      <c r="AM1478" s="1191"/>
      <c r="AN1478" s="1191"/>
      <c r="AO1478" s="1191"/>
      <c r="AP1478" s="1191"/>
      <c r="AQ1478" s="1191"/>
      <c r="AR1478" s="1191"/>
      <c r="AS1478" s="1191"/>
      <c r="AT1478" s="1191"/>
      <c r="AU1478" s="1191"/>
      <c r="AV1478" s="1191"/>
      <c r="AW1478" s="1191"/>
      <c r="AX1478" s="1191"/>
      <c r="AY1478" s="1191"/>
      <c r="AZ1478" s="1191"/>
      <c r="BA1478" s="1191"/>
      <c r="BB1478" s="1191"/>
      <c r="BC1478" s="1192"/>
      <c r="BD1478" s="87"/>
    </row>
    <row r="1479" spans="1:64" customHeight="1" ht="12.75">
      <c r="A1479" s="238"/>
      <c r="B1479" s="238"/>
      <c r="C1479" s="243"/>
      <c r="D1479" s="243"/>
      <c r="E1479" s="243"/>
      <c r="F1479" s="243"/>
      <c r="G1479" s="243"/>
      <c r="H1479" s="1150"/>
      <c r="I1479" s="1151"/>
      <c r="J1479" s="1151"/>
      <c r="K1479" s="1151"/>
      <c r="L1479" s="1151"/>
      <c r="M1479" s="1151"/>
      <c r="N1479" s="1151"/>
      <c r="O1479" s="1151"/>
      <c r="P1479" s="1151"/>
      <c r="Q1479" s="1151"/>
      <c r="R1479" s="1151"/>
      <c r="S1479" s="1151"/>
      <c r="T1479" s="1151"/>
      <c r="U1479" s="1151"/>
      <c r="V1479" s="1151"/>
      <c r="W1479" s="1151"/>
      <c r="X1479" s="1151"/>
      <c r="Y1479" s="1151"/>
      <c r="Z1479" s="1151"/>
      <c r="AA1479" s="1151"/>
      <c r="AB1479" s="1151"/>
      <c r="AC1479" s="1151"/>
      <c r="AD1479" s="1151"/>
      <c r="AE1479" s="1151"/>
      <c r="AF1479" s="1151"/>
      <c r="AG1479" s="1152"/>
      <c r="AH1479" s="1193"/>
      <c r="AI1479" s="1194"/>
      <c r="AJ1479" s="1194"/>
      <c r="AK1479" s="1194"/>
      <c r="AL1479" s="1194"/>
      <c r="AM1479" s="1194"/>
      <c r="AN1479" s="1194"/>
      <c r="AO1479" s="1194"/>
      <c r="AP1479" s="1194"/>
      <c r="AQ1479" s="1194"/>
      <c r="AR1479" s="1194"/>
      <c r="AS1479" s="1194"/>
      <c r="AT1479" s="1194"/>
      <c r="AU1479" s="1194"/>
      <c r="AV1479" s="1194"/>
      <c r="AW1479" s="1194"/>
      <c r="AX1479" s="1194"/>
      <c r="AY1479" s="1194"/>
      <c r="AZ1479" s="1194"/>
      <c r="BA1479" s="1194"/>
      <c r="BB1479" s="1194"/>
      <c r="BC1479" s="1195"/>
      <c r="BD1479" s="87"/>
    </row>
    <row r="1480" spans="1:64" customHeight="1" ht="12.75">
      <c r="A1480" s="238"/>
      <c r="B1480" s="238"/>
      <c r="C1480" s="243"/>
      <c r="D1480" s="243"/>
      <c r="E1480" s="243"/>
      <c r="F1480" s="243"/>
      <c r="G1480" s="243"/>
      <c r="H1480" s="1150"/>
      <c r="I1480" s="1151"/>
      <c r="J1480" s="1151"/>
      <c r="K1480" s="1151"/>
      <c r="L1480" s="1151"/>
      <c r="M1480" s="1151"/>
      <c r="N1480" s="1151"/>
      <c r="O1480" s="1151"/>
      <c r="P1480" s="1151"/>
      <c r="Q1480" s="1151"/>
      <c r="R1480" s="1151"/>
      <c r="S1480" s="1151"/>
      <c r="T1480" s="1151"/>
      <c r="U1480" s="1151"/>
      <c r="V1480" s="1151"/>
      <c r="W1480" s="1151"/>
      <c r="X1480" s="1151"/>
      <c r="Y1480" s="1151"/>
      <c r="Z1480" s="1151"/>
      <c r="AA1480" s="1151"/>
      <c r="AB1480" s="1151"/>
      <c r="AC1480" s="1151"/>
      <c r="AD1480" s="1151"/>
      <c r="AE1480" s="1151"/>
      <c r="AF1480" s="1151"/>
      <c r="AG1480" s="1152"/>
      <c r="AH1480" s="1193"/>
      <c r="AI1480" s="1194"/>
      <c r="AJ1480" s="1194"/>
      <c r="AK1480" s="1194"/>
      <c r="AL1480" s="1194"/>
      <c r="AM1480" s="1194"/>
      <c r="AN1480" s="1194"/>
      <c r="AO1480" s="1194"/>
      <c r="AP1480" s="1194"/>
      <c r="AQ1480" s="1194"/>
      <c r="AR1480" s="1194"/>
      <c r="AS1480" s="1194"/>
      <c r="AT1480" s="1194"/>
      <c r="AU1480" s="1194"/>
      <c r="AV1480" s="1194"/>
      <c r="AW1480" s="1194"/>
      <c r="AX1480" s="1194"/>
      <c r="AY1480" s="1194"/>
      <c r="AZ1480" s="1194"/>
      <c r="BA1480" s="1194"/>
      <c r="BB1480" s="1194"/>
      <c r="BC1480" s="1195"/>
      <c r="BD1480" s="87"/>
    </row>
    <row r="1481" spans="1:64" customHeight="1" ht="12.75">
      <c r="A1481" s="238"/>
      <c r="B1481" s="238"/>
      <c r="C1481" s="243"/>
      <c r="D1481" s="243"/>
      <c r="E1481" s="243"/>
      <c r="F1481" s="243"/>
      <c r="G1481" s="243"/>
      <c r="H1481" s="1150"/>
      <c r="I1481" s="1151"/>
      <c r="J1481" s="1151"/>
      <c r="K1481" s="1151"/>
      <c r="L1481" s="1151"/>
      <c r="M1481" s="1151"/>
      <c r="N1481" s="1151"/>
      <c r="O1481" s="1151"/>
      <c r="P1481" s="1151"/>
      <c r="Q1481" s="1151"/>
      <c r="R1481" s="1151"/>
      <c r="S1481" s="1151"/>
      <c r="T1481" s="1151"/>
      <c r="U1481" s="1151"/>
      <c r="V1481" s="1151"/>
      <c r="W1481" s="1151"/>
      <c r="X1481" s="1151"/>
      <c r="Y1481" s="1151"/>
      <c r="Z1481" s="1151"/>
      <c r="AA1481" s="1151"/>
      <c r="AB1481" s="1151"/>
      <c r="AC1481" s="1151"/>
      <c r="AD1481" s="1151"/>
      <c r="AE1481" s="1151"/>
      <c r="AF1481" s="1151"/>
      <c r="AG1481" s="1152"/>
      <c r="AH1481" s="1193"/>
      <c r="AI1481" s="1194"/>
      <c r="AJ1481" s="1194"/>
      <c r="AK1481" s="1194"/>
      <c r="AL1481" s="1194"/>
      <c r="AM1481" s="1194"/>
      <c r="AN1481" s="1194"/>
      <c r="AO1481" s="1194"/>
      <c r="AP1481" s="1194"/>
      <c r="AQ1481" s="1194"/>
      <c r="AR1481" s="1194"/>
      <c r="AS1481" s="1194"/>
      <c r="AT1481" s="1194"/>
      <c r="AU1481" s="1194"/>
      <c r="AV1481" s="1194"/>
      <c r="AW1481" s="1194"/>
      <c r="AX1481" s="1194"/>
      <c r="AY1481" s="1194"/>
      <c r="AZ1481" s="1194"/>
      <c r="BA1481" s="1194"/>
      <c r="BB1481" s="1194"/>
      <c r="BC1481" s="1195"/>
      <c r="BD1481" s="87"/>
    </row>
    <row r="1482" spans="1:64" customHeight="1" ht="12.75">
      <c r="A1482" s="238"/>
      <c r="B1482" s="238"/>
      <c r="C1482" s="243"/>
      <c r="D1482" s="243"/>
      <c r="E1482" s="243"/>
      <c r="F1482" s="243"/>
      <c r="G1482" s="243"/>
      <c r="H1482" s="1150"/>
      <c r="I1482" s="1151"/>
      <c r="J1482" s="1151"/>
      <c r="K1482" s="1151"/>
      <c r="L1482" s="1151"/>
      <c r="M1482" s="1151"/>
      <c r="N1482" s="1151"/>
      <c r="O1482" s="1151"/>
      <c r="P1482" s="1151"/>
      <c r="Q1482" s="1151"/>
      <c r="R1482" s="1151"/>
      <c r="S1482" s="1151"/>
      <c r="T1482" s="1151"/>
      <c r="U1482" s="1151"/>
      <c r="V1482" s="1151"/>
      <c r="W1482" s="1151"/>
      <c r="X1482" s="1151"/>
      <c r="Y1482" s="1151"/>
      <c r="Z1482" s="1151"/>
      <c r="AA1482" s="1151"/>
      <c r="AB1482" s="1151"/>
      <c r="AC1482" s="1151"/>
      <c r="AD1482" s="1151"/>
      <c r="AE1482" s="1151"/>
      <c r="AF1482" s="1151"/>
      <c r="AG1482" s="1152"/>
      <c r="AH1482" s="1193"/>
      <c r="AI1482" s="1194"/>
      <c r="AJ1482" s="1194"/>
      <c r="AK1482" s="1194"/>
      <c r="AL1482" s="1194"/>
      <c r="AM1482" s="1194"/>
      <c r="AN1482" s="1194"/>
      <c r="AO1482" s="1194"/>
      <c r="AP1482" s="1194"/>
      <c r="AQ1482" s="1194"/>
      <c r="AR1482" s="1194"/>
      <c r="AS1482" s="1194"/>
      <c r="AT1482" s="1194"/>
      <c r="AU1482" s="1194"/>
      <c r="AV1482" s="1194"/>
      <c r="AW1482" s="1194"/>
      <c r="AX1482" s="1194"/>
      <c r="AY1482" s="1194"/>
      <c r="AZ1482" s="1194"/>
      <c r="BA1482" s="1194"/>
      <c r="BB1482" s="1194"/>
      <c r="BC1482" s="1195"/>
      <c r="BD1482" s="87"/>
    </row>
    <row r="1483" spans="1:64" customHeight="1" ht="13.5">
      <c r="A1483" s="238"/>
      <c r="B1483" s="238"/>
      <c r="C1483" s="243"/>
      <c r="D1483" s="243"/>
      <c r="E1483" s="243"/>
      <c r="F1483" s="243"/>
      <c r="G1483" s="243"/>
      <c r="H1483" s="1153"/>
      <c r="I1483" s="1154"/>
      <c r="J1483" s="1154"/>
      <c r="K1483" s="1154"/>
      <c r="L1483" s="1154"/>
      <c r="M1483" s="1154"/>
      <c r="N1483" s="1154"/>
      <c r="O1483" s="1154"/>
      <c r="P1483" s="1154"/>
      <c r="Q1483" s="1154"/>
      <c r="R1483" s="1154"/>
      <c r="S1483" s="1154"/>
      <c r="T1483" s="1154"/>
      <c r="U1483" s="1154"/>
      <c r="V1483" s="1154"/>
      <c r="W1483" s="1154"/>
      <c r="X1483" s="1154"/>
      <c r="Y1483" s="1154"/>
      <c r="Z1483" s="1154"/>
      <c r="AA1483" s="1154"/>
      <c r="AB1483" s="1154"/>
      <c r="AC1483" s="1154"/>
      <c r="AD1483" s="1154"/>
      <c r="AE1483" s="1154"/>
      <c r="AF1483" s="1154"/>
      <c r="AG1483" s="1155"/>
      <c r="AH1483" s="1196"/>
      <c r="AI1483" s="1197"/>
      <c r="AJ1483" s="1197"/>
      <c r="AK1483" s="1197"/>
      <c r="AL1483" s="1197"/>
      <c r="AM1483" s="1197"/>
      <c r="AN1483" s="1197"/>
      <c r="AO1483" s="1197"/>
      <c r="AP1483" s="1197"/>
      <c r="AQ1483" s="1197"/>
      <c r="AR1483" s="1197"/>
      <c r="AS1483" s="1197"/>
      <c r="AT1483" s="1197"/>
      <c r="AU1483" s="1197"/>
      <c r="AV1483" s="1197"/>
      <c r="AW1483" s="1197"/>
      <c r="AX1483" s="1197"/>
      <c r="AY1483" s="1197"/>
      <c r="AZ1483" s="1197"/>
      <c r="BA1483" s="1197"/>
      <c r="BB1483" s="1197"/>
      <c r="BC1483" s="1198"/>
      <c r="BD1483" s="87"/>
    </row>
    <row r="1484" spans="1:64" customHeight="1" ht="13.5">
      <c r="A1484" s="238">
        <f>IF(B1484&lt;$C$584,B1484,IF(B1484=$C$584,B1484,0))</f>
        <v>0</v>
      </c>
      <c r="B1484" s="238">
        <v>110</v>
      </c>
      <c r="C1484" s="243"/>
      <c r="D1484" s="243"/>
      <c r="E1484" s="243"/>
      <c r="F1484" s="243"/>
      <c r="G1484" s="243"/>
      <c r="H1484" s="1158">
        <f>A1484</f>
        <v>0</v>
      </c>
      <c r="I1484" s="1160"/>
      <c r="J1484" s="1120" t="s">
        <v>2</v>
      </c>
      <c r="K1484" s="1121"/>
      <c r="L1484" s="1121"/>
      <c r="M1484" s="1122"/>
      <c r="N1484" s="1144" t="str">
        <f>LOOKUP(H1484,$C$1:$C$583,$J$1:$J$612)</f>
        <v>0</v>
      </c>
      <c r="O1484" s="1145"/>
      <c r="P1484" s="1145"/>
      <c r="Q1484" s="1145"/>
      <c r="R1484" s="1145"/>
      <c r="S1484" s="1145"/>
      <c r="T1484" s="1145"/>
      <c r="U1484" s="1145"/>
      <c r="V1484" s="1145"/>
      <c r="W1484" s="1145"/>
      <c r="X1484" s="1145"/>
      <c r="Y1484" s="1145"/>
      <c r="Z1484" s="1145"/>
      <c r="AA1484" s="1145"/>
      <c r="AB1484" s="1145"/>
      <c r="AC1484" s="1145"/>
      <c r="AD1484" s="1145"/>
      <c r="AE1484" s="1145"/>
      <c r="AF1484" s="1145"/>
      <c r="AG1484" s="1146"/>
      <c r="AH1484" s="1199" t="s">
        <v>86</v>
      </c>
      <c r="AI1484" s="1200"/>
      <c r="AJ1484" s="1200"/>
      <c r="AK1484" s="1200"/>
      <c r="AL1484" s="1200"/>
      <c r="AM1484" s="1200"/>
      <c r="AN1484" s="1201"/>
      <c r="AO1484" s="1222" t="s">
        <v>21</v>
      </c>
      <c r="AP1484" s="1223"/>
      <c r="AQ1484" s="1223"/>
      <c r="AR1484" s="1223"/>
      <c r="AS1484" s="1223"/>
      <c r="AT1484" s="1223"/>
      <c r="AU1484" s="1223"/>
      <c r="AV1484" s="1223"/>
      <c r="AW1484" s="1223"/>
      <c r="AX1484" s="1224"/>
      <c r="AY1484" s="1205" t="s">
        <v>88</v>
      </c>
      <c r="AZ1484" s="1206"/>
      <c r="BA1484" s="1206"/>
      <c r="BB1484" s="1206"/>
      <c r="BC1484" s="1207"/>
      <c r="BD1484" s="87"/>
    </row>
    <row r="1485" spans="1:64" customHeight="1" ht="13.5">
      <c r="A1485" s="238"/>
      <c r="B1485" s="238"/>
      <c r="C1485" s="243"/>
      <c r="D1485" s="243"/>
      <c r="E1485" s="243"/>
      <c r="F1485" s="243"/>
      <c r="G1485" s="243"/>
      <c r="H1485" s="1158" t="s">
        <v>3</v>
      </c>
      <c r="I1485" s="1159"/>
      <c r="J1485" s="1159"/>
      <c r="K1485" s="1160"/>
      <c r="L1485" s="1120" t="str">
        <f>LOOKUP(H1484,$C$2:$C$583,$I$2:$I$583)</f>
        <v>0</v>
      </c>
      <c r="M1485" s="1121"/>
      <c r="N1485" s="1121"/>
      <c r="O1485" s="1121"/>
      <c r="P1485" s="1121"/>
      <c r="Q1485" s="1121"/>
      <c r="R1485" s="1121"/>
      <c r="S1485" s="1121"/>
      <c r="T1485" s="1121"/>
      <c r="U1485" s="1122"/>
      <c r="V1485" s="1158" t="s">
        <v>89</v>
      </c>
      <c r="W1485" s="1159"/>
      <c r="X1485" s="1159"/>
      <c r="Y1485" s="1160"/>
      <c r="Z1485" s="1120" t="str">
        <f>LOOKUP(H1484,$C$2:$C$583,$F$2:$F$583)</f>
        <v>0</v>
      </c>
      <c r="AA1485" s="1122"/>
      <c r="AB1485" s="1158" t="s">
        <v>90</v>
      </c>
      <c r="AC1485" s="1159"/>
      <c r="AD1485" s="1159"/>
      <c r="AE1485" s="1160"/>
      <c r="AF1485" s="1120" t="str">
        <f>LOOKUP(H1484,$C$2:$C$583,$G$2:$G$583)</f>
        <v>0</v>
      </c>
      <c r="AG1485" s="1122"/>
      <c r="AH1485" s="1202"/>
      <c r="AI1485" s="1203"/>
      <c r="AJ1485" s="1203"/>
      <c r="AK1485" s="1203"/>
      <c r="AL1485" s="1203"/>
      <c r="AM1485" s="1203"/>
      <c r="AN1485" s="1204"/>
      <c r="AO1485" s="1225"/>
      <c r="AP1485" s="1226"/>
      <c r="AQ1485" s="1226"/>
      <c r="AR1485" s="1226"/>
      <c r="AS1485" s="1226"/>
      <c r="AT1485" s="1226"/>
      <c r="AU1485" s="1226"/>
      <c r="AV1485" s="1226"/>
      <c r="AW1485" s="1226"/>
      <c r="AX1485" s="1227"/>
      <c r="AY1485" s="1208"/>
      <c r="AZ1485" s="1209"/>
      <c r="BA1485" s="1209"/>
      <c r="BB1485" s="1209"/>
      <c r="BC1485" s="1210"/>
      <c r="BD1485" s="87"/>
    </row>
    <row r="1486" spans="1:64" customHeight="1" ht="12.75">
      <c r="A1486" s="238"/>
      <c r="B1486" s="238"/>
      <c r="C1486" s="243"/>
      <c r="D1486" s="243"/>
      <c r="E1486" s="243"/>
      <c r="F1486" s="243"/>
      <c r="G1486" s="243"/>
      <c r="H1486" s="1147" t="str">
        <f>LOOKUP(H1484,$C$2:$C$583,$K$2:$K$583)</f>
        <v>0</v>
      </c>
      <c r="I1486" s="1148"/>
      <c r="J1486" s="1148"/>
      <c r="K1486" s="1148"/>
      <c r="L1486" s="1148"/>
      <c r="M1486" s="1148"/>
      <c r="N1486" s="1148"/>
      <c r="O1486" s="1148"/>
      <c r="P1486" s="1148"/>
      <c r="Q1486" s="1148"/>
      <c r="R1486" s="1148"/>
      <c r="S1486" s="1148"/>
      <c r="T1486" s="1148"/>
      <c r="U1486" s="1148"/>
      <c r="V1486" s="1148"/>
      <c r="W1486" s="1148"/>
      <c r="X1486" s="1148"/>
      <c r="Y1486" s="1148"/>
      <c r="Z1486" s="1148"/>
      <c r="AA1486" s="1148"/>
      <c r="AB1486" s="1148"/>
      <c r="AC1486" s="1148"/>
      <c r="AD1486" s="1148"/>
      <c r="AE1486" s="1148"/>
      <c r="AF1486" s="1148"/>
      <c r="AG1486" s="1149"/>
      <c r="AH1486" s="1190"/>
      <c r="AI1486" s="1191"/>
      <c r="AJ1486" s="1191"/>
      <c r="AK1486" s="1191"/>
      <c r="AL1486" s="1191"/>
      <c r="AM1486" s="1191"/>
      <c r="AN1486" s="1191"/>
      <c r="AO1486" s="1191"/>
      <c r="AP1486" s="1191"/>
      <c r="AQ1486" s="1191"/>
      <c r="AR1486" s="1191"/>
      <c r="AS1486" s="1191"/>
      <c r="AT1486" s="1191"/>
      <c r="AU1486" s="1191"/>
      <c r="AV1486" s="1191"/>
      <c r="AW1486" s="1191"/>
      <c r="AX1486" s="1191"/>
      <c r="AY1486" s="1191"/>
      <c r="AZ1486" s="1191"/>
      <c r="BA1486" s="1191"/>
      <c r="BB1486" s="1191"/>
      <c r="BC1486" s="1192"/>
      <c r="BD1486" s="87"/>
    </row>
    <row r="1487" spans="1:64" customHeight="1" ht="12.75">
      <c r="A1487" s="238"/>
      <c r="B1487" s="238"/>
      <c r="C1487" s="243"/>
      <c r="D1487" s="243"/>
      <c r="E1487" s="243"/>
      <c r="F1487" s="243"/>
      <c r="G1487" s="243"/>
      <c r="H1487" s="1150"/>
      <c r="I1487" s="1151"/>
      <c r="J1487" s="1151"/>
      <c r="K1487" s="1151"/>
      <c r="L1487" s="1151"/>
      <c r="M1487" s="1151"/>
      <c r="N1487" s="1151"/>
      <c r="O1487" s="1151"/>
      <c r="P1487" s="1151"/>
      <c r="Q1487" s="1151"/>
      <c r="R1487" s="1151"/>
      <c r="S1487" s="1151"/>
      <c r="T1487" s="1151"/>
      <c r="U1487" s="1151"/>
      <c r="V1487" s="1151"/>
      <c r="W1487" s="1151"/>
      <c r="X1487" s="1151"/>
      <c r="Y1487" s="1151"/>
      <c r="Z1487" s="1151"/>
      <c r="AA1487" s="1151"/>
      <c r="AB1487" s="1151"/>
      <c r="AC1487" s="1151"/>
      <c r="AD1487" s="1151"/>
      <c r="AE1487" s="1151"/>
      <c r="AF1487" s="1151"/>
      <c r="AG1487" s="1152"/>
      <c r="AH1487" s="1193"/>
      <c r="AI1487" s="1194"/>
      <c r="AJ1487" s="1194"/>
      <c r="AK1487" s="1194"/>
      <c r="AL1487" s="1194"/>
      <c r="AM1487" s="1194"/>
      <c r="AN1487" s="1194"/>
      <c r="AO1487" s="1194"/>
      <c r="AP1487" s="1194"/>
      <c r="AQ1487" s="1194"/>
      <c r="AR1487" s="1194"/>
      <c r="AS1487" s="1194"/>
      <c r="AT1487" s="1194"/>
      <c r="AU1487" s="1194"/>
      <c r="AV1487" s="1194"/>
      <c r="AW1487" s="1194"/>
      <c r="AX1487" s="1194"/>
      <c r="AY1487" s="1194"/>
      <c r="AZ1487" s="1194"/>
      <c r="BA1487" s="1194"/>
      <c r="BB1487" s="1194"/>
      <c r="BC1487" s="1195"/>
      <c r="BD1487" s="87"/>
    </row>
    <row r="1488" spans="1:64" customHeight="1" ht="12.75">
      <c r="A1488" s="238"/>
      <c r="B1488" s="238"/>
      <c r="C1488" s="243"/>
      <c r="D1488" s="243"/>
      <c r="E1488" s="243"/>
      <c r="F1488" s="243"/>
      <c r="G1488" s="243"/>
      <c r="H1488" s="1150"/>
      <c r="I1488" s="1151"/>
      <c r="J1488" s="1151"/>
      <c r="K1488" s="1151"/>
      <c r="L1488" s="1151"/>
      <c r="M1488" s="1151"/>
      <c r="N1488" s="1151"/>
      <c r="O1488" s="1151"/>
      <c r="P1488" s="1151"/>
      <c r="Q1488" s="1151"/>
      <c r="R1488" s="1151"/>
      <c r="S1488" s="1151"/>
      <c r="T1488" s="1151"/>
      <c r="U1488" s="1151"/>
      <c r="V1488" s="1151"/>
      <c r="W1488" s="1151"/>
      <c r="X1488" s="1151"/>
      <c r="Y1488" s="1151"/>
      <c r="Z1488" s="1151"/>
      <c r="AA1488" s="1151"/>
      <c r="AB1488" s="1151"/>
      <c r="AC1488" s="1151"/>
      <c r="AD1488" s="1151"/>
      <c r="AE1488" s="1151"/>
      <c r="AF1488" s="1151"/>
      <c r="AG1488" s="1152"/>
      <c r="AH1488" s="1193"/>
      <c r="AI1488" s="1194"/>
      <c r="AJ1488" s="1194"/>
      <c r="AK1488" s="1194"/>
      <c r="AL1488" s="1194"/>
      <c r="AM1488" s="1194"/>
      <c r="AN1488" s="1194"/>
      <c r="AO1488" s="1194"/>
      <c r="AP1488" s="1194"/>
      <c r="AQ1488" s="1194"/>
      <c r="AR1488" s="1194"/>
      <c r="AS1488" s="1194"/>
      <c r="AT1488" s="1194"/>
      <c r="AU1488" s="1194"/>
      <c r="AV1488" s="1194"/>
      <c r="AW1488" s="1194"/>
      <c r="AX1488" s="1194"/>
      <c r="AY1488" s="1194"/>
      <c r="AZ1488" s="1194"/>
      <c r="BA1488" s="1194"/>
      <c r="BB1488" s="1194"/>
      <c r="BC1488" s="1195"/>
      <c r="BD1488" s="87"/>
    </row>
    <row r="1489" spans="1:64" customHeight="1" ht="12.75">
      <c r="A1489" s="238"/>
      <c r="B1489" s="238"/>
      <c r="C1489" s="243"/>
      <c r="D1489" s="243"/>
      <c r="E1489" s="243"/>
      <c r="F1489" s="243"/>
      <c r="G1489" s="243"/>
      <c r="H1489" s="1150"/>
      <c r="I1489" s="1151"/>
      <c r="J1489" s="1151"/>
      <c r="K1489" s="1151"/>
      <c r="L1489" s="1151"/>
      <c r="M1489" s="1151"/>
      <c r="N1489" s="1151"/>
      <c r="O1489" s="1151"/>
      <c r="P1489" s="1151"/>
      <c r="Q1489" s="1151"/>
      <c r="R1489" s="1151"/>
      <c r="S1489" s="1151"/>
      <c r="T1489" s="1151"/>
      <c r="U1489" s="1151"/>
      <c r="V1489" s="1151"/>
      <c r="W1489" s="1151"/>
      <c r="X1489" s="1151"/>
      <c r="Y1489" s="1151"/>
      <c r="Z1489" s="1151"/>
      <c r="AA1489" s="1151"/>
      <c r="AB1489" s="1151"/>
      <c r="AC1489" s="1151"/>
      <c r="AD1489" s="1151"/>
      <c r="AE1489" s="1151"/>
      <c r="AF1489" s="1151"/>
      <c r="AG1489" s="1152"/>
      <c r="AH1489" s="1193"/>
      <c r="AI1489" s="1194"/>
      <c r="AJ1489" s="1194"/>
      <c r="AK1489" s="1194"/>
      <c r="AL1489" s="1194"/>
      <c r="AM1489" s="1194"/>
      <c r="AN1489" s="1194"/>
      <c r="AO1489" s="1194"/>
      <c r="AP1489" s="1194"/>
      <c r="AQ1489" s="1194"/>
      <c r="AR1489" s="1194"/>
      <c r="AS1489" s="1194"/>
      <c r="AT1489" s="1194"/>
      <c r="AU1489" s="1194"/>
      <c r="AV1489" s="1194"/>
      <c r="AW1489" s="1194"/>
      <c r="AX1489" s="1194"/>
      <c r="AY1489" s="1194"/>
      <c r="AZ1489" s="1194"/>
      <c r="BA1489" s="1194"/>
      <c r="BB1489" s="1194"/>
      <c r="BC1489" s="1195"/>
      <c r="BD1489" s="87"/>
    </row>
    <row r="1490" spans="1:64" customHeight="1" ht="12.75">
      <c r="A1490" s="238"/>
      <c r="B1490" s="238"/>
      <c r="C1490" s="243"/>
      <c r="D1490" s="243"/>
      <c r="E1490" s="243"/>
      <c r="F1490" s="243"/>
      <c r="G1490" s="243"/>
      <c r="H1490" s="1150"/>
      <c r="I1490" s="1151"/>
      <c r="J1490" s="1151"/>
      <c r="K1490" s="1151"/>
      <c r="L1490" s="1151"/>
      <c r="M1490" s="1151"/>
      <c r="N1490" s="1151"/>
      <c r="O1490" s="1151"/>
      <c r="P1490" s="1151"/>
      <c r="Q1490" s="1151"/>
      <c r="R1490" s="1151"/>
      <c r="S1490" s="1151"/>
      <c r="T1490" s="1151"/>
      <c r="U1490" s="1151"/>
      <c r="V1490" s="1151"/>
      <c r="W1490" s="1151"/>
      <c r="X1490" s="1151"/>
      <c r="Y1490" s="1151"/>
      <c r="Z1490" s="1151"/>
      <c r="AA1490" s="1151"/>
      <c r="AB1490" s="1151"/>
      <c r="AC1490" s="1151"/>
      <c r="AD1490" s="1151"/>
      <c r="AE1490" s="1151"/>
      <c r="AF1490" s="1151"/>
      <c r="AG1490" s="1152"/>
      <c r="AH1490" s="1193"/>
      <c r="AI1490" s="1194"/>
      <c r="AJ1490" s="1194"/>
      <c r="AK1490" s="1194"/>
      <c r="AL1490" s="1194"/>
      <c r="AM1490" s="1194"/>
      <c r="AN1490" s="1194"/>
      <c r="AO1490" s="1194"/>
      <c r="AP1490" s="1194"/>
      <c r="AQ1490" s="1194"/>
      <c r="AR1490" s="1194"/>
      <c r="AS1490" s="1194"/>
      <c r="AT1490" s="1194"/>
      <c r="AU1490" s="1194"/>
      <c r="AV1490" s="1194"/>
      <c r="AW1490" s="1194"/>
      <c r="AX1490" s="1194"/>
      <c r="AY1490" s="1194"/>
      <c r="AZ1490" s="1194"/>
      <c r="BA1490" s="1194"/>
      <c r="BB1490" s="1194"/>
      <c r="BC1490" s="1195"/>
      <c r="BD1490" s="87"/>
    </row>
    <row r="1491" spans="1:64" customHeight="1" ht="13.5">
      <c r="A1491" s="238"/>
      <c r="B1491" s="238"/>
      <c r="C1491" s="243"/>
      <c r="D1491" s="243"/>
      <c r="E1491" s="243"/>
      <c r="F1491" s="243"/>
      <c r="G1491" s="243"/>
      <c r="H1491" s="1153"/>
      <c r="I1491" s="1154"/>
      <c r="J1491" s="1154"/>
      <c r="K1491" s="1154"/>
      <c r="L1491" s="1154"/>
      <c r="M1491" s="1154"/>
      <c r="N1491" s="1154"/>
      <c r="O1491" s="1154"/>
      <c r="P1491" s="1154"/>
      <c r="Q1491" s="1154"/>
      <c r="R1491" s="1154"/>
      <c r="S1491" s="1154"/>
      <c r="T1491" s="1154"/>
      <c r="U1491" s="1154"/>
      <c r="V1491" s="1154"/>
      <c r="W1491" s="1154"/>
      <c r="X1491" s="1154"/>
      <c r="Y1491" s="1154"/>
      <c r="Z1491" s="1154"/>
      <c r="AA1491" s="1154"/>
      <c r="AB1491" s="1154"/>
      <c r="AC1491" s="1154"/>
      <c r="AD1491" s="1154"/>
      <c r="AE1491" s="1154"/>
      <c r="AF1491" s="1154"/>
      <c r="AG1491" s="1155"/>
      <c r="AH1491" s="1196"/>
      <c r="AI1491" s="1197"/>
      <c r="AJ1491" s="1197"/>
      <c r="AK1491" s="1197"/>
      <c r="AL1491" s="1197"/>
      <c r="AM1491" s="1197"/>
      <c r="AN1491" s="1197"/>
      <c r="AO1491" s="1197"/>
      <c r="AP1491" s="1197"/>
      <c r="AQ1491" s="1197"/>
      <c r="AR1491" s="1197"/>
      <c r="AS1491" s="1197"/>
      <c r="AT1491" s="1197"/>
      <c r="AU1491" s="1197"/>
      <c r="AV1491" s="1197"/>
      <c r="AW1491" s="1197"/>
      <c r="AX1491" s="1197"/>
      <c r="AY1491" s="1197"/>
      <c r="AZ1491" s="1197"/>
      <c r="BA1491" s="1197"/>
      <c r="BB1491" s="1197"/>
      <c r="BC1491" s="1198"/>
      <c r="BD1491" s="87"/>
    </row>
    <row r="1492" spans="1:64" customHeight="1" ht="13.5">
      <c r="A1492" s="238">
        <f>IF(B1492&lt;$C$584,B1492,IF(B1492=$C$584,B1492,0))</f>
        <v>0</v>
      </c>
      <c r="B1492" s="238">
        <v>111</v>
      </c>
      <c r="C1492" s="243"/>
      <c r="D1492" s="243"/>
      <c r="E1492" s="243"/>
      <c r="F1492" s="243"/>
      <c r="G1492" s="243"/>
      <c r="H1492" s="1158">
        <f>A1492</f>
        <v>0</v>
      </c>
      <c r="I1492" s="1160"/>
      <c r="J1492" s="1120" t="s">
        <v>2</v>
      </c>
      <c r="K1492" s="1121"/>
      <c r="L1492" s="1121"/>
      <c r="M1492" s="1122"/>
      <c r="N1492" s="1144" t="str">
        <f>LOOKUP(H1492,$C$1:$C$583,$J$1:$J$612)</f>
        <v>0</v>
      </c>
      <c r="O1492" s="1145"/>
      <c r="P1492" s="1145"/>
      <c r="Q1492" s="1145"/>
      <c r="R1492" s="1145"/>
      <c r="S1492" s="1145"/>
      <c r="T1492" s="1145"/>
      <c r="U1492" s="1145"/>
      <c r="V1492" s="1145"/>
      <c r="W1492" s="1145"/>
      <c r="X1492" s="1145"/>
      <c r="Y1492" s="1145"/>
      <c r="Z1492" s="1145"/>
      <c r="AA1492" s="1145"/>
      <c r="AB1492" s="1145"/>
      <c r="AC1492" s="1145"/>
      <c r="AD1492" s="1145"/>
      <c r="AE1492" s="1145"/>
      <c r="AF1492" s="1145"/>
      <c r="AG1492" s="1146"/>
      <c r="AH1492" s="1199" t="s">
        <v>86</v>
      </c>
      <c r="AI1492" s="1200"/>
      <c r="AJ1492" s="1200"/>
      <c r="AK1492" s="1200"/>
      <c r="AL1492" s="1200"/>
      <c r="AM1492" s="1200"/>
      <c r="AN1492" s="1201"/>
      <c r="AO1492" s="1222" t="s">
        <v>21</v>
      </c>
      <c r="AP1492" s="1223"/>
      <c r="AQ1492" s="1223"/>
      <c r="AR1492" s="1223"/>
      <c r="AS1492" s="1223"/>
      <c r="AT1492" s="1223"/>
      <c r="AU1492" s="1223"/>
      <c r="AV1492" s="1223"/>
      <c r="AW1492" s="1223"/>
      <c r="AX1492" s="1224"/>
      <c r="AY1492" s="1205" t="s">
        <v>88</v>
      </c>
      <c r="AZ1492" s="1206"/>
      <c r="BA1492" s="1206"/>
      <c r="BB1492" s="1206"/>
      <c r="BC1492" s="1207"/>
      <c r="BD1492" s="87"/>
    </row>
    <row r="1493" spans="1:64" customHeight="1" ht="13.5">
      <c r="A1493" s="238"/>
      <c r="B1493" s="238"/>
      <c r="C1493" s="243"/>
      <c r="D1493" s="243"/>
      <c r="E1493" s="243"/>
      <c r="F1493" s="243"/>
      <c r="G1493" s="243"/>
      <c r="H1493" s="1158" t="s">
        <v>3</v>
      </c>
      <c r="I1493" s="1159"/>
      <c r="J1493" s="1159"/>
      <c r="K1493" s="1160"/>
      <c r="L1493" s="1120" t="str">
        <f>LOOKUP(H1492,$C$2:$C$583,$I$2:$I$583)</f>
        <v>0</v>
      </c>
      <c r="M1493" s="1121"/>
      <c r="N1493" s="1121"/>
      <c r="O1493" s="1121"/>
      <c r="P1493" s="1121"/>
      <c r="Q1493" s="1121"/>
      <c r="R1493" s="1121"/>
      <c r="S1493" s="1121"/>
      <c r="T1493" s="1121"/>
      <c r="U1493" s="1122"/>
      <c r="V1493" s="1158" t="s">
        <v>89</v>
      </c>
      <c r="W1493" s="1159"/>
      <c r="X1493" s="1159"/>
      <c r="Y1493" s="1160"/>
      <c r="Z1493" s="1120" t="str">
        <f>LOOKUP(H1492,$C$2:$C$583,$F$2:$F$583)</f>
        <v>0</v>
      </c>
      <c r="AA1493" s="1122"/>
      <c r="AB1493" s="1158" t="s">
        <v>90</v>
      </c>
      <c r="AC1493" s="1159"/>
      <c r="AD1493" s="1159"/>
      <c r="AE1493" s="1160"/>
      <c r="AF1493" s="1120" t="str">
        <f>LOOKUP(H1492,$C$2:$C$583,$G$2:$G$583)</f>
        <v>0</v>
      </c>
      <c r="AG1493" s="1122"/>
      <c r="AH1493" s="1202"/>
      <c r="AI1493" s="1203"/>
      <c r="AJ1493" s="1203"/>
      <c r="AK1493" s="1203"/>
      <c r="AL1493" s="1203"/>
      <c r="AM1493" s="1203"/>
      <c r="AN1493" s="1204"/>
      <c r="AO1493" s="1225"/>
      <c r="AP1493" s="1226"/>
      <c r="AQ1493" s="1226"/>
      <c r="AR1493" s="1226"/>
      <c r="AS1493" s="1226"/>
      <c r="AT1493" s="1226"/>
      <c r="AU1493" s="1226"/>
      <c r="AV1493" s="1226"/>
      <c r="AW1493" s="1226"/>
      <c r="AX1493" s="1227"/>
      <c r="AY1493" s="1208"/>
      <c r="AZ1493" s="1209"/>
      <c r="BA1493" s="1209"/>
      <c r="BB1493" s="1209"/>
      <c r="BC1493" s="1210"/>
      <c r="BD1493" s="87"/>
    </row>
    <row r="1494" spans="1:64" customHeight="1" ht="12.75">
      <c r="A1494" s="238"/>
      <c r="B1494" s="238"/>
      <c r="C1494" s="243"/>
      <c r="D1494" s="243"/>
      <c r="E1494" s="243"/>
      <c r="F1494" s="243"/>
      <c r="G1494" s="243"/>
      <c r="H1494" s="1147" t="str">
        <f>LOOKUP(H1492,$C$2:$C$583,$K$2:$K$583)</f>
        <v>0</v>
      </c>
      <c r="I1494" s="1148"/>
      <c r="J1494" s="1148"/>
      <c r="K1494" s="1148"/>
      <c r="L1494" s="1148"/>
      <c r="M1494" s="1148"/>
      <c r="N1494" s="1148"/>
      <c r="O1494" s="1148"/>
      <c r="P1494" s="1148"/>
      <c r="Q1494" s="1148"/>
      <c r="R1494" s="1148"/>
      <c r="S1494" s="1148"/>
      <c r="T1494" s="1148"/>
      <c r="U1494" s="1148"/>
      <c r="V1494" s="1148"/>
      <c r="W1494" s="1148"/>
      <c r="X1494" s="1148"/>
      <c r="Y1494" s="1148"/>
      <c r="Z1494" s="1148"/>
      <c r="AA1494" s="1148"/>
      <c r="AB1494" s="1148"/>
      <c r="AC1494" s="1148"/>
      <c r="AD1494" s="1148"/>
      <c r="AE1494" s="1148"/>
      <c r="AF1494" s="1148"/>
      <c r="AG1494" s="1149"/>
      <c r="AH1494" s="1190"/>
      <c r="AI1494" s="1191"/>
      <c r="AJ1494" s="1191"/>
      <c r="AK1494" s="1191"/>
      <c r="AL1494" s="1191"/>
      <c r="AM1494" s="1191"/>
      <c r="AN1494" s="1191"/>
      <c r="AO1494" s="1191"/>
      <c r="AP1494" s="1191"/>
      <c r="AQ1494" s="1191"/>
      <c r="AR1494" s="1191"/>
      <c r="AS1494" s="1191"/>
      <c r="AT1494" s="1191"/>
      <c r="AU1494" s="1191"/>
      <c r="AV1494" s="1191"/>
      <c r="AW1494" s="1191"/>
      <c r="AX1494" s="1191"/>
      <c r="AY1494" s="1191"/>
      <c r="AZ1494" s="1191"/>
      <c r="BA1494" s="1191"/>
      <c r="BB1494" s="1191"/>
      <c r="BC1494" s="1192"/>
      <c r="BD1494" s="87"/>
    </row>
    <row r="1495" spans="1:64" customHeight="1" ht="12.75">
      <c r="A1495" s="238"/>
      <c r="B1495" s="238"/>
      <c r="C1495" s="243"/>
      <c r="D1495" s="243"/>
      <c r="E1495" s="243"/>
      <c r="F1495" s="243"/>
      <c r="G1495" s="243"/>
      <c r="H1495" s="1150"/>
      <c r="I1495" s="1151"/>
      <c r="J1495" s="1151"/>
      <c r="K1495" s="1151"/>
      <c r="L1495" s="1151"/>
      <c r="M1495" s="1151"/>
      <c r="N1495" s="1151"/>
      <c r="O1495" s="1151"/>
      <c r="P1495" s="1151"/>
      <c r="Q1495" s="1151"/>
      <c r="R1495" s="1151"/>
      <c r="S1495" s="1151"/>
      <c r="T1495" s="1151"/>
      <c r="U1495" s="1151"/>
      <c r="V1495" s="1151"/>
      <c r="W1495" s="1151"/>
      <c r="X1495" s="1151"/>
      <c r="Y1495" s="1151"/>
      <c r="Z1495" s="1151"/>
      <c r="AA1495" s="1151"/>
      <c r="AB1495" s="1151"/>
      <c r="AC1495" s="1151"/>
      <c r="AD1495" s="1151"/>
      <c r="AE1495" s="1151"/>
      <c r="AF1495" s="1151"/>
      <c r="AG1495" s="1152"/>
      <c r="AH1495" s="1193"/>
      <c r="AI1495" s="1194"/>
      <c r="AJ1495" s="1194"/>
      <c r="AK1495" s="1194"/>
      <c r="AL1495" s="1194"/>
      <c r="AM1495" s="1194"/>
      <c r="AN1495" s="1194"/>
      <c r="AO1495" s="1194"/>
      <c r="AP1495" s="1194"/>
      <c r="AQ1495" s="1194"/>
      <c r="AR1495" s="1194"/>
      <c r="AS1495" s="1194"/>
      <c r="AT1495" s="1194"/>
      <c r="AU1495" s="1194"/>
      <c r="AV1495" s="1194"/>
      <c r="AW1495" s="1194"/>
      <c r="AX1495" s="1194"/>
      <c r="AY1495" s="1194"/>
      <c r="AZ1495" s="1194"/>
      <c r="BA1495" s="1194"/>
      <c r="BB1495" s="1194"/>
      <c r="BC1495" s="1195"/>
      <c r="BD1495" s="87"/>
    </row>
    <row r="1496" spans="1:64" customHeight="1" ht="12.75">
      <c r="A1496" s="238"/>
      <c r="B1496" s="238"/>
      <c r="C1496" s="243"/>
      <c r="D1496" s="243"/>
      <c r="E1496" s="243"/>
      <c r="F1496" s="243"/>
      <c r="G1496" s="243"/>
      <c r="H1496" s="1150"/>
      <c r="I1496" s="1151"/>
      <c r="J1496" s="1151"/>
      <c r="K1496" s="1151"/>
      <c r="L1496" s="1151"/>
      <c r="M1496" s="1151"/>
      <c r="N1496" s="1151"/>
      <c r="O1496" s="1151"/>
      <c r="P1496" s="1151"/>
      <c r="Q1496" s="1151"/>
      <c r="R1496" s="1151"/>
      <c r="S1496" s="1151"/>
      <c r="T1496" s="1151"/>
      <c r="U1496" s="1151"/>
      <c r="V1496" s="1151"/>
      <c r="W1496" s="1151"/>
      <c r="X1496" s="1151"/>
      <c r="Y1496" s="1151"/>
      <c r="Z1496" s="1151"/>
      <c r="AA1496" s="1151"/>
      <c r="AB1496" s="1151"/>
      <c r="AC1496" s="1151"/>
      <c r="AD1496" s="1151"/>
      <c r="AE1496" s="1151"/>
      <c r="AF1496" s="1151"/>
      <c r="AG1496" s="1152"/>
      <c r="AH1496" s="1193"/>
      <c r="AI1496" s="1194"/>
      <c r="AJ1496" s="1194"/>
      <c r="AK1496" s="1194"/>
      <c r="AL1496" s="1194"/>
      <c r="AM1496" s="1194"/>
      <c r="AN1496" s="1194"/>
      <c r="AO1496" s="1194"/>
      <c r="AP1496" s="1194"/>
      <c r="AQ1496" s="1194"/>
      <c r="AR1496" s="1194"/>
      <c r="AS1496" s="1194"/>
      <c r="AT1496" s="1194"/>
      <c r="AU1496" s="1194"/>
      <c r="AV1496" s="1194"/>
      <c r="AW1496" s="1194"/>
      <c r="AX1496" s="1194"/>
      <c r="AY1496" s="1194"/>
      <c r="AZ1496" s="1194"/>
      <c r="BA1496" s="1194"/>
      <c r="BB1496" s="1194"/>
      <c r="BC1496" s="1195"/>
      <c r="BD1496" s="87"/>
    </row>
    <row r="1497" spans="1:64" customHeight="1" ht="12.75">
      <c r="A1497" s="238"/>
      <c r="B1497" s="238"/>
      <c r="C1497" s="243"/>
      <c r="D1497" s="243"/>
      <c r="E1497" s="243"/>
      <c r="F1497" s="243"/>
      <c r="G1497" s="243"/>
      <c r="H1497" s="1150"/>
      <c r="I1497" s="1151"/>
      <c r="J1497" s="1151"/>
      <c r="K1497" s="1151"/>
      <c r="L1497" s="1151"/>
      <c r="M1497" s="1151"/>
      <c r="N1497" s="1151"/>
      <c r="O1497" s="1151"/>
      <c r="P1497" s="1151"/>
      <c r="Q1497" s="1151"/>
      <c r="R1497" s="1151"/>
      <c r="S1497" s="1151"/>
      <c r="T1497" s="1151"/>
      <c r="U1497" s="1151"/>
      <c r="V1497" s="1151"/>
      <c r="W1497" s="1151"/>
      <c r="X1497" s="1151"/>
      <c r="Y1497" s="1151"/>
      <c r="Z1497" s="1151"/>
      <c r="AA1497" s="1151"/>
      <c r="AB1497" s="1151"/>
      <c r="AC1497" s="1151"/>
      <c r="AD1497" s="1151"/>
      <c r="AE1497" s="1151"/>
      <c r="AF1497" s="1151"/>
      <c r="AG1497" s="1152"/>
      <c r="AH1497" s="1193"/>
      <c r="AI1497" s="1194"/>
      <c r="AJ1497" s="1194"/>
      <c r="AK1497" s="1194"/>
      <c r="AL1497" s="1194"/>
      <c r="AM1497" s="1194"/>
      <c r="AN1497" s="1194"/>
      <c r="AO1497" s="1194"/>
      <c r="AP1497" s="1194"/>
      <c r="AQ1497" s="1194"/>
      <c r="AR1497" s="1194"/>
      <c r="AS1497" s="1194"/>
      <c r="AT1497" s="1194"/>
      <c r="AU1497" s="1194"/>
      <c r="AV1497" s="1194"/>
      <c r="AW1497" s="1194"/>
      <c r="AX1497" s="1194"/>
      <c r="AY1497" s="1194"/>
      <c r="AZ1497" s="1194"/>
      <c r="BA1497" s="1194"/>
      <c r="BB1497" s="1194"/>
      <c r="BC1497" s="1195"/>
      <c r="BD1497" s="87"/>
    </row>
    <row r="1498" spans="1:64" customHeight="1" ht="12.75">
      <c r="A1498" s="238"/>
      <c r="B1498" s="238"/>
      <c r="C1498" s="243"/>
      <c r="D1498" s="243"/>
      <c r="E1498" s="243"/>
      <c r="F1498" s="243"/>
      <c r="G1498" s="243"/>
      <c r="H1498" s="1150"/>
      <c r="I1498" s="1151"/>
      <c r="J1498" s="1151"/>
      <c r="K1498" s="1151"/>
      <c r="L1498" s="1151"/>
      <c r="M1498" s="1151"/>
      <c r="N1498" s="1151"/>
      <c r="O1498" s="1151"/>
      <c r="P1498" s="1151"/>
      <c r="Q1498" s="1151"/>
      <c r="R1498" s="1151"/>
      <c r="S1498" s="1151"/>
      <c r="T1498" s="1151"/>
      <c r="U1498" s="1151"/>
      <c r="V1498" s="1151"/>
      <c r="W1498" s="1151"/>
      <c r="X1498" s="1151"/>
      <c r="Y1498" s="1151"/>
      <c r="Z1498" s="1151"/>
      <c r="AA1498" s="1151"/>
      <c r="AB1498" s="1151"/>
      <c r="AC1498" s="1151"/>
      <c r="AD1498" s="1151"/>
      <c r="AE1498" s="1151"/>
      <c r="AF1498" s="1151"/>
      <c r="AG1498" s="1152"/>
      <c r="AH1498" s="1193"/>
      <c r="AI1498" s="1194"/>
      <c r="AJ1498" s="1194"/>
      <c r="AK1498" s="1194"/>
      <c r="AL1498" s="1194"/>
      <c r="AM1498" s="1194"/>
      <c r="AN1498" s="1194"/>
      <c r="AO1498" s="1194"/>
      <c r="AP1498" s="1194"/>
      <c r="AQ1498" s="1194"/>
      <c r="AR1498" s="1194"/>
      <c r="AS1498" s="1194"/>
      <c r="AT1498" s="1194"/>
      <c r="AU1498" s="1194"/>
      <c r="AV1498" s="1194"/>
      <c r="AW1498" s="1194"/>
      <c r="AX1498" s="1194"/>
      <c r="AY1498" s="1194"/>
      <c r="AZ1498" s="1194"/>
      <c r="BA1498" s="1194"/>
      <c r="BB1498" s="1194"/>
      <c r="BC1498" s="1195"/>
      <c r="BD1498" s="87"/>
    </row>
    <row r="1499" spans="1:64" customHeight="1" ht="13.5">
      <c r="A1499" s="238"/>
      <c r="B1499" s="238"/>
      <c r="C1499" s="243"/>
      <c r="D1499" s="243"/>
      <c r="E1499" s="243"/>
      <c r="F1499" s="243"/>
      <c r="G1499" s="243"/>
      <c r="H1499" s="1153"/>
      <c r="I1499" s="1154"/>
      <c r="J1499" s="1154"/>
      <c r="K1499" s="1154"/>
      <c r="L1499" s="1154"/>
      <c r="M1499" s="1154"/>
      <c r="N1499" s="1154"/>
      <c r="O1499" s="1154"/>
      <c r="P1499" s="1154"/>
      <c r="Q1499" s="1154"/>
      <c r="R1499" s="1154"/>
      <c r="S1499" s="1154"/>
      <c r="T1499" s="1154"/>
      <c r="U1499" s="1154"/>
      <c r="V1499" s="1154"/>
      <c r="W1499" s="1154"/>
      <c r="X1499" s="1154"/>
      <c r="Y1499" s="1154"/>
      <c r="Z1499" s="1154"/>
      <c r="AA1499" s="1154"/>
      <c r="AB1499" s="1154"/>
      <c r="AC1499" s="1154"/>
      <c r="AD1499" s="1154"/>
      <c r="AE1499" s="1154"/>
      <c r="AF1499" s="1154"/>
      <c r="AG1499" s="1155"/>
      <c r="AH1499" s="1196"/>
      <c r="AI1499" s="1197"/>
      <c r="AJ1499" s="1197"/>
      <c r="AK1499" s="1197"/>
      <c r="AL1499" s="1197"/>
      <c r="AM1499" s="1197"/>
      <c r="AN1499" s="1197"/>
      <c r="AO1499" s="1197"/>
      <c r="AP1499" s="1197"/>
      <c r="AQ1499" s="1197"/>
      <c r="AR1499" s="1197"/>
      <c r="AS1499" s="1197"/>
      <c r="AT1499" s="1197"/>
      <c r="AU1499" s="1197"/>
      <c r="AV1499" s="1197"/>
      <c r="AW1499" s="1197"/>
      <c r="AX1499" s="1197"/>
      <c r="AY1499" s="1197"/>
      <c r="AZ1499" s="1197"/>
      <c r="BA1499" s="1197"/>
      <c r="BB1499" s="1197"/>
      <c r="BC1499" s="1198"/>
      <c r="BD1499" s="87"/>
    </row>
    <row r="1500" spans="1:64" customHeight="1" ht="13.5">
      <c r="A1500" s="238">
        <f>IF(B1500&lt;$C$584,B1500,IF(B1500=$C$584,B1500,0))</f>
        <v>0</v>
      </c>
      <c r="B1500" s="238">
        <v>112</v>
      </c>
      <c r="C1500" s="243"/>
      <c r="D1500" s="243"/>
      <c r="E1500" s="243"/>
      <c r="F1500" s="243"/>
      <c r="G1500" s="243"/>
      <c r="H1500" s="1158">
        <f>A1500</f>
        <v>0</v>
      </c>
      <c r="I1500" s="1160"/>
      <c r="J1500" s="1120" t="s">
        <v>2</v>
      </c>
      <c r="K1500" s="1121"/>
      <c r="L1500" s="1121"/>
      <c r="M1500" s="1122"/>
      <c r="N1500" s="1144" t="str">
        <f>LOOKUP(H1500,$C$1:$C$583,$J$1:$J$612)</f>
        <v>0</v>
      </c>
      <c r="O1500" s="1145"/>
      <c r="P1500" s="1145"/>
      <c r="Q1500" s="1145"/>
      <c r="R1500" s="1145"/>
      <c r="S1500" s="1145"/>
      <c r="T1500" s="1145"/>
      <c r="U1500" s="1145"/>
      <c r="V1500" s="1145"/>
      <c r="W1500" s="1145"/>
      <c r="X1500" s="1145"/>
      <c r="Y1500" s="1145"/>
      <c r="Z1500" s="1145"/>
      <c r="AA1500" s="1145"/>
      <c r="AB1500" s="1145"/>
      <c r="AC1500" s="1145"/>
      <c r="AD1500" s="1145"/>
      <c r="AE1500" s="1145"/>
      <c r="AF1500" s="1145"/>
      <c r="AG1500" s="1146"/>
      <c r="AH1500" s="1199" t="s">
        <v>86</v>
      </c>
      <c r="AI1500" s="1200"/>
      <c r="AJ1500" s="1200"/>
      <c r="AK1500" s="1200"/>
      <c r="AL1500" s="1200"/>
      <c r="AM1500" s="1200"/>
      <c r="AN1500" s="1201"/>
      <c r="AO1500" s="1222" t="s">
        <v>21</v>
      </c>
      <c r="AP1500" s="1223"/>
      <c r="AQ1500" s="1223"/>
      <c r="AR1500" s="1223"/>
      <c r="AS1500" s="1223"/>
      <c r="AT1500" s="1223"/>
      <c r="AU1500" s="1223"/>
      <c r="AV1500" s="1223"/>
      <c r="AW1500" s="1223"/>
      <c r="AX1500" s="1224"/>
      <c r="AY1500" s="1205" t="s">
        <v>88</v>
      </c>
      <c r="AZ1500" s="1206"/>
      <c r="BA1500" s="1206"/>
      <c r="BB1500" s="1206"/>
      <c r="BC1500" s="1207"/>
      <c r="BD1500" s="87"/>
    </row>
    <row r="1501" spans="1:64" customHeight="1" ht="13.5">
      <c r="A1501" s="238"/>
      <c r="B1501" s="238"/>
      <c r="C1501" s="243"/>
      <c r="D1501" s="243"/>
      <c r="E1501" s="243"/>
      <c r="F1501" s="243"/>
      <c r="G1501" s="243"/>
      <c r="H1501" s="1158" t="s">
        <v>3</v>
      </c>
      <c r="I1501" s="1159"/>
      <c r="J1501" s="1159"/>
      <c r="K1501" s="1160"/>
      <c r="L1501" s="1120" t="str">
        <f>LOOKUP(H1500,$C$2:$C$583,$I$2:$I$583)</f>
        <v>0</v>
      </c>
      <c r="M1501" s="1121"/>
      <c r="N1501" s="1121"/>
      <c r="O1501" s="1121"/>
      <c r="P1501" s="1121"/>
      <c r="Q1501" s="1121"/>
      <c r="R1501" s="1121"/>
      <c r="S1501" s="1121"/>
      <c r="T1501" s="1121"/>
      <c r="U1501" s="1122"/>
      <c r="V1501" s="1158" t="s">
        <v>89</v>
      </c>
      <c r="W1501" s="1159"/>
      <c r="X1501" s="1159"/>
      <c r="Y1501" s="1160"/>
      <c r="Z1501" s="1120" t="str">
        <f>LOOKUP(H1500,$C$2:$C$583,$F$2:$F$583)</f>
        <v>0</v>
      </c>
      <c r="AA1501" s="1122"/>
      <c r="AB1501" s="1158" t="s">
        <v>90</v>
      </c>
      <c r="AC1501" s="1159"/>
      <c r="AD1501" s="1159"/>
      <c r="AE1501" s="1160"/>
      <c r="AF1501" s="1120" t="str">
        <f>LOOKUP(H1500,$C$2:$C$583,$G$2:$G$583)</f>
        <v>0</v>
      </c>
      <c r="AG1501" s="1122"/>
      <c r="AH1501" s="1202"/>
      <c r="AI1501" s="1203"/>
      <c r="AJ1501" s="1203"/>
      <c r="AK1501" s="1203"/>
      <c r="AL1501" s="1203"/>
      <c r="AM1501" s="1203"/>
      <c r="AN1501" s="1204"/>
      <c r="AO1501" s="1225"/>
      <c r="AP1501" s="1226"/>
      <c r="AQ1501" s="1226"/>
      <c r="AR1501" s="1226"/>
      <c r="AS1501" s="1226"/>
      <c r="AT1501" s="1226"/>
      <c r="AU1501" s="1226"/>
      <c r="AV1501" s="1226"/>
      <c r="AW1501" s="1226"/>
      <c r="AX1501" s="1227"/>
      <c r="AY1501" s="1208"/>
      <c r="AZ1501" s="1209"/>
      <c r="BA1501" s="1209"/>
      <c r="BB1501" s="1209"/>
      <c r="BC1501" s="1210"/>
      <c r="BD1501" s="87"/>
    </row>
    <row r="1502" spans="1:64" customHeight="1" ht="12.75">
      <c r="A1502" s="238"/>
      <c r="B1502" s="238"/>
      <c r="C1502" s="243"/>
      <c r="D1502" s="243"/>
      <c r="E1502" s="243"/>
      <c r="F1502" s="243"/>
      <c r="G1502" s="243"/>
      <c r="H1502" s="1147" t="str">
        <f>LOOKUP(H1500,$C$2:$C$583,$K$2:$K$583)</f>
        <v>0</v>
      </c>
      <c r="I1502" s="1148"/>
      <c r="J1502" s="1148"/>
      <c r="K1502" s="1148"/>
      <c r="L1502" s="1148"/>
      <c r="M1502" s="1148"/>
      <c r="N1502" s="1148"/>
      <c r="O1502" s="1148"/>
      <c r="P1502" s="1148"/>
      <c r="Q1502" s="1148"/>
      <c r="R1502" s="1148"/>
      <c r="S1502" s="1148"/>
      <c r="T1502" s="1148"/>
      <c r="U1502" s="1148"/>
      <c r="V1502" s="1148"/>
      <c r="W1502" s="1148"/>
      <c r="X1502" s="1148"/>
      <c r="Y1502" s="1148"/>
      <c r="Z1502" s="1148"/>
      <c r="AA1502" s="1148"/>
      <c r="AB1502" s="1148"/>
      <c r="AC1502" s="1148"/>
      <c r="AD1502" s="1148"/>
      <c r="AE1502" s="1148"/>
      <c r="AF1502" s="1148"/>
      <c r="AG1502" s="1149"/>
      <c r="AH1502" s="1190"/>
      <c r="AI1502" s="1191"/>
      <c r="AJ1502" s="1191"/>
      <c r="AK1502" s="1191"/>
      <c r="AL1502" s="1191"/>
      <c r="AM1502" s="1191"/>
      <c r="AN1502" s="1191"/>
      <c r="AO1502" s="1191"/>
      <c r="AP1502" s="1191"/>
      <c r="AQ1502" s="1191"/>
      <c r="AR1502" s="1191"/>
      <c r="AS1502" s="1191"/>
      <c r="AT1502" s="1191"/>
      <c r="AU1502" s="1191"/>
      <c r="AV1502" s="1191"/>
      <c r="AW1502" s="1191"/>
      <c r="AX1502" s="1191"/>
      <c r="AY1502" s="1191"/>
      <c r="AZ1502" s="1191"/>
      <c r="BA1502" s="1191"/>
      <c r="BB1502" s="1191"/>
      <c r="BC1502" s="1192"/>
      <c r="BD1502" s="87"/>
    </row>
    <row r="1503" spans="1:64" customHeight="1" ht="12.75">
      <c r="A1503" s="238"/>
      <c r="B1503" s="238"/>
      <c r="C1503" s="243"/>
      <c r="D1503" s="243"/>
      <c r="E1503" s="243"/>
      <c r="F1503" s="243"/>
      <c r="G1503" s="243"/>
      <c r="H1503" s="1150"/>
      <c r="I1503" s="1151"/>
      <c r="J1503" s="1151"/>
      <c r="K1503" s="1151"/>
      <c r="L1503" s="1151"/>
      <c r="M1503" s="1151"/>
      <c r="N1503" s="1151"/>
      <c r="O1503" s="1151"/>
      <c r="P1503" s="1151"/>
      <c r="Q1503" s="1151"/>
      <c r="R1503" s="1151"/>
      <c r="S1503" s="1151"/>
      <c r="T1503" s="1151"/>
      <c r="U1503" s="1151"/>
      <c r="V1503" s="1151"/>
      <c r="W1503" s="1151"/>
      <c r="X1503" s="1151"/>
      <c r="Y1503" s="1151"/>
      <c r="Z1503" s="1151"/>
      <c r="AA1503" s="1151"/>
      <c r="AB1503" s="1151"/>
      <c r="AC1503" s="1151"/>
      <c r="AD1503" s="1151"/>
      <c r="AE1503" s="1151"/>
      <c r="AF1503" s="1151"/>
      <c r="AG1503" s="1152"/>
      <c r="AH1503" s="1193"/>
      <c r="AI1503" s="1194"/>
      <c r="AJ1503" s="1194"/>
      <c r="AK1503" s="1194"/>
      <c r="AL1503" s="1194"/>
      <c r="AM1503" s="1194"/>
      <c r="AN1503" s="1194"/>
      <c r="AO1503" s="1194"/>
      <c r="AP1503" s="1194"/>
      <c r="AQ1503" s="1194"/>
      <c r="AR1503" s="1194"/>
      <c r="AS1503" s="1194"/>
      <c r="AT1503" s="1194"/>
      <c r="AU1503" s="1194"/>
      <c r="AV1503" s="1194"/>
      <c r="AW1503" s="1194"/>
      <c r="AX1503" s="1194"/>
      <c r="AY1503" s="1194"/>
      <c r="AZ1503" s="1194"/>
      <c r="BA1503" s="1194"/>
      <c r="BB1503" s="1194"/>
      <c r="BC1503" s="1195"/>
      <c r="BD1503" s="87"/>
    </row>
    <row r="1504" spans="1:64" customHeight="1" ht="12.75">
      <c r="A1504" s="238"/>
      <c r="B1504" s="238"/>
      <c r="C1504" s="243"/>
      <c r="D1504" s="243"/>
      <c r="E1504" s="243"/>
      <c r="F1504" s="243"/>
      <c r="G1504" s="243"/>
      <c r="H1504" s="1150"/>
      <c r="I1504" s="1151"/>
      <c r="J1504" s="1151"/>
      <c r="K1504" s="1151"/>
      <c r="L1504" s="1151"/>
      <c r="M1504" s="1151"/>
      <c r="N1504" s="1151"/>
      <c r="O1504" s="1151"/>
      <c r="P1504" s="1151"/>
      <c r="Q1504" s="1151"/>
      <c r="R1504" s="1151"/>
      <c r="S1504" s="1151"/>
      <c r="T1504" s="1151"/>
      <c r="U1504" s="1151"/>
      <c r="V1504" s="1151"/>
      <c r="W1504" s="1151"/>
      <c r="X1504" s="1151"/>
      <c r="Y1504" s="1151"/>
      <c r="Z1504" s="1151"/>
      <c r="AA1504" s="1151"/>
      <c r="AB1504" s="1151"/>
      <c r="AC1504" s="1151"/>
      <c r="AD1504" s="1151"/>
      <c r="AE1504" s="1151"/>
      <c r="AF1504" s="1151"/>
      <c r="AG1504" s="1152"/>
      <c r="AH1504" s="1193"/>
      <c r="AI1504" s="1194"/>
      <c r="AJ1504" s="1194"/>
      <c r="AK1504" s="1194"/>
      <c r="AL1504" s="1194"/>
      <c r="AM1504" s="1194"/>
      <c r="AN1504" s="1194"/>
      <c r="AO1504" s="1194"/>
      <c r="AP1504" s="1194"/>
      <c r="AQ1504" s="1194"/>
      <c r="AR1504" s="1194"/>
      <c r="AS1504" s="1194"/>
      <c r="AT1504" s="1194"/>
      <c r="AU1504" s="1194"/>
      <c r="AV1504" s="1194"/>
      <c r="AW1504" s="1194"/>
      <c r="AX1504" s="1194"/>
      <c r="AY1504" s="1194"/>
      <c r="AZ1504" s="1194"/>
      <c r="BA1504" s="1194"/>
      <c r="BB1504" s="1194"/>
      <c r="BC1504" s="1195"/>
      <c r="BD1504" s="87"/>
    </row>
    <row r="1505" spans="1:64" customHeight="1" ht="12.75">
      <c r="A1505" s="238"/>
      <c r="B1505" s="238"/>
      <c r="C1505" s="243"/>
      <c r="D1505" s="243"/>
      <c r="E1505" s="243"/>
      <c r="F1505" s="243"/>
      <c r="G1505" s="243"/>
      <c r="H1505" s="1150"/>
      <c r="I1505" s="1151"/>
      <c r="J1505" s="1151"/>
      <c r="K1505" s="1151"/>
      <c r="L1505" s="1151"/>
      <c r="M1505" s="1151"/>
      <c r="N1505" s="1151"/>
      <c r="O1505" s="1151"/>
      <c r="P1505" s="1151"/>
      <c r="Q1505" s="1151"/>
      <c r="R1505" s="1151"/>
      <c r="S1505" s="1151"/>
      <c r="T1505" s="1151"/>
      <c r="U1505" s="1151"/>
      <c r="V1505" s="1151"/>
      <c r="W1505" s="1151"/>
      <c r="X1505" s="1151"/>
      <c r="Y1505" s="1151"/>
      <c r="Z1505" s="1151"/>
      <c r="AA1505" s="1151"/>
      <c r="AB1505" s="1151"/>
      <c r="AC1505" s="1151"/>
      <c r="AD1505" s="1151"/>
      <c r="AE1505" s="1151"/>
      <c r="AF1505" s="1151"/>
      <c r="AG1505" s="1152"/>
      <c r="AH1505" s="1193"/>
      <c r="AI1505" s="1194"/>
      <c r="AJ1505" s="1194"/>
      <c r="AK1505" s="1194"/>
      <c r="AL1505" s="1194"/>
      <c r="AM1505" s="1194"/>
      <c r="AN1505" s="1194"/>
      <c r="AO1505" s="1194"/>
      <c r="AP1505" s="1194"/>
      <c r="AQ1505" s="1194"/>
      <c r="AR1505" s="1194"/>
      <c r="AS1505" s="1194"/>
      <c r="AT1505" s="1194"/>
      <c r="AU1505" s="1194"/>
      <c r="AV1505" s="1194"/>
      <c r="AW1505" s="1194"/>
      <c r="AX1505" s="1194"/>
      <c r="AY1505" s="1194"/>
      <c r="AZ1505" s="1194"/>
      <c r="BA1505" s="1194"/>
      <c r="BB1505" s="1194"/>
      <c r="BC1505" s="1195"/>
      <c r="BD1505" s="87"/>
    </row>
    <row r="1506" spans="1:64" customHeight="1" ht="12.75">
      <c r="A1506" s="238"/>
      <c r="B1506" s="238"/>
      <c r="C1506" s="243"/>
      <c r="D1506" s="243"/>
      <c r="E1506" s="243"/>
      <c r="F1506" s="243"/>
      <c r="G1506" s="243"/>
      <c r="H1506" s="1150"/>
      <c r="I1506" s="1151"/>
      <c r="J1506" s="1151"/>
      <c r="K1506" s="1151"/>
      <c r="L1506" s="1151"/>
      <c r="M1506" s="1151"/>
      <c r="N1506" s="1151"/>
      <c r="O1506" s="1151"/>
      <c r="P1506" s="1151"/>
      <c r="Q1506" s="1151"/>
      <c r="R1506" s="1151"/>
      <c r="S1506" s="1151"/>
      <c r="T1506" s="1151"/>
      <c r="U1506" s="1151"/>
      <c r="V1506" s="1151"/>
      <c r="W1506" s="1151"/>
      <c r="X1506" s="1151"/>
      <c r="Y1506" s="1151"/>
      <c r="Z1506" s="1151"/>
      <c r="AA1506" s="1151"/>
      <c r="AB1506" s="1151"/>
      <c r="AC1506" s="1151"/>
      <c r="AD1506" s="1151"/>
      <c r="AE1506" s="1151"/>
      <c r="AF1506" s="1151"/>
      <c r="AG1506" s="1152"/>
      <c r="AH1506" s="1193"/>
      <c r="AI1506" s="1194"/>
      <c r="AJ1506" s="1194"/>
      <c r="AK1506" s="1194"/>
      <c r="AL1506" s="1194"/>
      <c r="AM1506" s="1194"/>
      <c r="AN1506" s="1194"/>
      <c r="AO1506" s="1194"/>
      <c r="AP1506" s="1194"/>
      <c r="AQ1506" s="1194"/>
      <c r="AR1506" s="1194"/>
      <c r="AS1506" s="1194"/>
      <c r="AT1506" s="1194"/>
      <c r="AU1506" s="1194"/>
      <c r="AV1506" s="1194"/>
      <c r="AW1506" s="1194"/>
      <c r="AX1506" s="1194"/>
      <c r="AY1506" s="1194"/>
      <c r="AZ1506" s="1194"/>
      <c r="BA1506" s="1194"/>
      <c r="BB1506" s="1194"/>
      <c r="BC1506" s="1195"/>
      <c r="BD1506" s="87"/>
    </row>
    <row r="1507" spans="1:64" customHeight="1" ht="13.5">
      <c r="A1507" s="238"/>
      <c r="B1507" s="238"/>
      <c r="C1507" s="243"/>
      <c r="D1507" s="243"/>
      <c r="E1507" s="243"/>
      <c r="F1507" s="243"/>
      <c r="G1507" s="243"/>
      <c r="H1507" s="1153"/>
      <c r="I1507" s="1154"/>
      <c r="J1507" s="1154"/>
      <c r="K1507" s="1154"/>
      <c r="L1507" s="1154"/>
      <c r="M1507" s="1154"/>
      <c r="N1507" s="1154"/>
      <c r="O1507" s="1154"/>
      <c r="P1507" s="1154"/>
      <c r="Q1507" s="1154"/>
      <c r="R1507" s="1154"/>
      <c r="S1507" s="1154"/>
      <c r="T1507" s="1154"/>
      <c r="U1507" s="1154"/>
      <c r="V1507" s="1154"/>
      <c r="W1507" s="1154"/>
      <c r="X1507" s="1154"/>
      <c r="Y1507" s="1154"/>
      <c r="Z1507" s="1154"/>
      <c r="AA1507" s="1154"/>
      <c r="AB1507" s="1154"/>
      <c r="AC1507" s="1154"/>
      <c r="AD1507" s="1154"/>
      <c r="AE1507" s="1154"/>
      <c r="AF1507" s="1154"/>
      <c r="AG1507" s="1155"/>
      <c r="AH1507" s="1196"/>
      <c r="AI1507" s="1197"/>
      <c r="AJ1507" s="1197"/>
      <c r="AK1507" s="1197"/>
      <c r="AL1507" s="1197"/>
      <c r="AM1507" s="1197"/>
      <c r="AN1507" s="1197"/>
      <c r="AO1507" s="1197"/>
      <c r="AP1507" s="1197"/>
      <c r="AQ1507" s="1197"/>
      <c r="AR1507" s="1197"/>
      <c r="AS1507" s="1197"/>
      <c r="AT1507" s="1197"/>
      <c r="AU1507" s="1197"/>
      <c r="AV1507" s="1197"/>
      <c r="AW1507" s="1197"/>
      <c r="AX1507" s="1197"/>
      <c r="AY1507" s="1197"/>
      <c r="AZ1507" s="1197"/>
      <c r="BA1507" s="1197"/>
      <c r="BB1507" s="1197"/>
      <c r="BC1507" s="1198"/>
      <c r="BD1507" s="87"/>
    </row>
    <row r="1508" spans="1:64" customHeight="1" ht="13.5">
      <c r="A1508" s="238">
        <f>IF(B1508&lt;$C$584,B1508,IF(B1508=$C$584,B1508,0))</f>
        <v>0</v>
      </c>
      <c r="B1508" s="238">
        <v>113</v>
      </c>
      <c r="C1508" s="243"/>
      <c r="D1508" s="243"/>
      <c r="E1508" s="243"/>
      <c r="F1508" s="243"/>
      <c r="G1508" s="243"/>
      <c r="H1508" s="1158">
        <f>A1508</f>
        <v>0</v>
      </c>
      <c r="I1508" s="1160"/>
      <c r="J1508" s="1120" t="s">
        <v>2</v>
      </c>
      <c r="K1508" s="1121"/>
      <c r="L1508" s="1121"/>
      <c r="M1508" s="1122"/>
      <c r="N1508" s="1144" t="str">
        <f>LOOKUP(H1508,$C$1:$C$583,$J$1:$J$612)</f>
        <v>0</v>
      </c>
      <c r="O1508" s="1145"/>
      <c r="P1508" s="1145"/>
      <c r="Q1508" s="1145"/>
      <c r="R1508" s="1145"/>
      <c r="S1508" s="1145"/>
      <c r="T1508" s="1145"/>
      <c r="U1508" s="1145"/>
      <c r="V1508" s="1145"/>
      <c r="W1508" s="1145"/>
      <c r="X1508" s="1145"/>
      <c r="Y1508" s="1145"/>
      <c r="Z1508" s="1145"/>
      <c r="AA1508" s="1145"/>
      <c r="AB1508" s="1145"/>
      <c r="AC1508" s="1145"/>
      <c r="AD1508" s="1145"/>
      <c r="AE1508" s="1145"/>
      <c r="AF1508" s="1145"/>
      <c r="AG1508" s="1146"/>
      <c r="AH1508" s="1199" t="s">
        <v>86</v>
      </c>
      <c r="AI1508" s="1200"/>
      <c r="AJ1508" s="1200"/>
      <c r="AK1508" s="1200"/>
      <c r="AL1508" s="1200"/>
      <c r="AM1508" s="1200"/>
      <c r="AN1508" s="1201"/>
      <c r="AO1508" s="1222" t="s">
        <v>21</v>
      </c>
      <c r="AP1508" s="1223"/>
      <c r="AQ1508" s="1223"/>
      <c r="AR1508" s="1223"/>
      <c r="AS1508" s="1223"/>
      <c r="AT1508" s="1223"/>
      <c r="AU1508" s="1223"/>
      <c r="AV1508" s="1223"/>
      <c r="AW1508" s="1223"/>
      <c r="AX1508" s="1224"/>
      <c r="AY1508" s="1205" t="s">
        <v>88</v>
      </c>
      <c r="AZ1508" s="1206"/>
      <c r="BA1508" s="1206"/>
      <c r="BB1508" s="1206"/>
      <c r="BC1508" s="1207"/>
      <c r="BD1508" s="87"/>
    </row>
    <row r="1509" spans="1:64" customHeight="1" ht="13.5">
      <c r="A1509" s="238"/>
      <c r="B1509" s="238"/>
      <c r="C1509" s="243"/>
      <c r="D1509" s="243"/>
      <c r="E1509" s="243"/>
      <c r="F1509" s="243"/>
      <c r="G1509" s="243"/>
      <c r="H1509" s="1158" t="s">
        <v>3</v>
      </c>
      <c r="I1509" s="1159"/>
      <c r="J1509" s="1159"/>
      <c r="K1509" s="1160"/>
      <c r="L1509" s="1120" t="str">
        <f>LOOKUP(H1508,$C$2:$C$583,$I$2:$I$583)</f>
        <v>0</v>
      </c>
      <c r="M1509" s="1121"/>
      <c r="N1509" s="1121"/>
      <c r="O1509" s="1121"/>
      <c r="P1509" s="1121"/>
      <c r="Q1509" s="1121"/>
      <c r="R1509" s="1121"/>
      <c r="S1509" s="1121"/>
      <c r="T1509" s="1121"/>
      <c r="U1509" s="1122"/>
      <c r="V1509" s="1158" t="s">
        <v>89</v>
      </c>
      <c r="W1509" s="1159"/>
      <c r="X1509" s="1159"/>
      <c r="Y1509" s="1160"/>
      <c r="Z1509" s="1120" t="str">
        <f>LOOKUP(H1508,$C$2:$C$583,$F$2:$F$583)</f>
        <v>0</v>
      </c>
      <c r="AA1509" s="1122"/>
      <c r="AB1509" s="1158" t="s">
        <v>90</v>
      </c>
      <c r="AC1509" s="1159"/>
      <c r="AD1509" s="1159"/>
      <c r="AE1509" s="1160"/>
      <c r="AF1509" s="1120" t="str">
        <f>LOOKUP(H1508,$C$2:$C$583,$G$2:$G$583)</f>
        <v>0</v>
      </c>
      <c r="AG1509" s="1122"/>
      <c r="AH1509" s="1202"/>
      <c r="AI1509" s="1203"/>
      <c r="AJ1509" s="1203"/>
      <c r="AK1509" s="1203"/>
      <c r="AL1509" s="1203"/>
      <c r="AM1509" s="1203"/>
      <c r="AN1509" s="1204"/>
      <c r="AO1509" s="1225"/>
      <c r="AP1509" s="1226"/>
      <c r="AQ1509" s="1226"/>
      <c r="AR1509" s="1226"/>
      <c r="AS1509" s="1226"/>
      <c r="AT1509" s="1226"/>
      <c r="AU1509" s="1226"/>
      <c r="AV1509" s="1226"/>
      <c r="AW1509" s="1226"/>
      <c r="AX1509" s="1227"/>
      <c r="AY1509" s="1208"/>
      <c r="AZ1509" s="1209"/>
      <c r="BA1509" s="1209"/>
      <c r="BB1509" s="1209"/>
      <c r="BC1509" s="1210"/>
      <c r="BD1509" s="87"/>
    </row>
    <row r="1510" spans="1:64" customHeight="1" ht="12.75">
      <c r="A1510" s="238"/>
      <c r="B1510" s="238"/>
      <c r="C1510" s="243"/>
      <c r="D1510" s="243"/>
      <c r="E1510" s="243"/>
      <c r="F1510" s="243"/>
      <c r="G1510" s="243"/>
      <c r="H1510" s="1147" t="str">
        <f>LOOKUP(H1508,$C$2:$C$583,$K$2:$K$583)</f>
        <v>0</v>
      </c>
      <c r="I1510" s="1148"/>
      <c r="J1510" s="1148"/>
      <c r="K1510" s="1148"/>
      <c r="L1510" s="1148"/>
      <c r="M1510" s="1148"/>
      <c r="N1510" s="1148"/>
      <c r="O1510" s="1148"/>
      <c r="P1510" s="1148"/>
      <c r="Q1510" s="1148"/>
      <c r="R1510" s="1148"/>
      <c r="S1510" s="1148"/>
      <c r="T1510" s="1148"/>
      <c r="U1510" s="1148"/>
      <c r="V1510" s="1148"/>
      <c r="W1510" s="1148"/>
      <c r="X1510" s="1148"/>
      <c r="Y1510" s="1148"/>
      <c r="Z1510" s="1148"/>
      <c r="AA1510" s="1148"/>
      <c r="AB1510" s="1148"/>
      <c r="AC1510" s="1148"/>
      <c r="AD1510" s="1148"/>
      <c r="AE1510" s="1148"/>
      <c r="AF1510" s="1148"/>
      <c r="AG1510" s="1149"/>
      <c r="AH1510" s="1190"/>
      <c r="AI1510" s="1191"/>
      <c r="AJ1510" s="1191"/>
      <c r="AK1510" s="1191"/>
      <c r="AL1510" s="1191"/>
      <c r="AM1510" s="1191"/>
      <c r="AN1510" s="1191"/>
      <c r="AO1510" s="1191"/>
      <c r="AP1510" s="1191"/>
      <c r="AQ1510" s="1191"/>
      <c r="AR1510" s="1191"/>
      <c r="AS1510" s="1191"/>
      <c r="AT1510" s="1191"/>
      <c r="AU1510" s="1191"/>
      <c r="AV1510" s="1191"/>
      <c r="AW1510" s="1191"/>
      <c r="AX1510" s="1191"/>
      <c r="AY1510" s="1191"/>
      <c r="AZ1510" s="1191"/>
      <c r="BA1510" s="1191"/>
      <c r="BB1510" s="1191"/>
      <c r="BC1510" s="1192"/>
      <c r="BD1510" s="87"/>
    </row>
    <row r="1511" spans="1:64" customHeight="1" ht="12.75">
      <c r="A1511" s="238"/>
      <c r="B1511" s="238"/>
      <c r="C1511" s="243"/>
      <c r="D1511" s="243"/>
      <c r="E1511" s="243"/>
      <c r="F1511" s="243"/>
      <c r="G1511" s="243"/>
      <c r="H1511" s="1150"/>
      <c r="I1511" s="1151"/>
      <c r="J1511" s="1151"/>
      <c r="K1511" s="1151"/>
      <c r="L1511" s="1151"/>
      <c r="M1511" s="1151"/>
      <c r="N1511" s="1151"/>
      <c r="O1511" s="1151"/>
      <c r="P1511" s="1151"/>
      <c r="Q1511" s="1151"/>
      <c r="R1511" s="1151"/>
      <c r="S1511" s="1151"/>
      <c r="T1511" s="1151"/>
      <c r="U1511" s="1151"/>
      <c r="V1511" s="1151"/>
      <c r="W1511" s="1151"/>
      <c r="X1511" s="1151"/>
      <c r="Y1511" s="1151"/>
      <c r="Z1511" s="1151"/>
      <c r="AA1511" s="1151"/>
      <c r="AB1511" s="1151"/>
      <c r="AC1511" s="1151"/>
      <c r="AD1511" s="1151"/>
      <c r="AE1511" s="1151"/>
      <c r="AF1511" s="1151"/>
      <c r="AG1511" s="1152"/>
      <c r="AH1511" s="1193"/>
      <c r="AI1511" s="1194"/>
      <c r="AJ1511" s="1194"/>
      <c r="AK1511" s="1194"/>
      <c r="AL1511" s="1194"/>
      <c r="AM1511" s="1194"/>
      <c r="AN1511" s="1194"/>
      <c r="AO1511" s="1194"/>
      <c r="AP1511" s="1194"/>
      <c r="AQ1511" s="1194"/>
      <c r="AR1511" s="1194"/>
      <c r="AS1511" s="1194"/>
      <c r="AT1511" s="1194"/>
      <c r="AU1511" s="1194"/>
      <c r="AV1511" s="1194"/>
      <c r="AW1511" s="1194"/>
      <c r="AX1511" s="1194"/>
      <c r="AY1511" s="1194"/>
      <c r="AZ1511" s="1194"/>
      <c r="BA1511" s="1194"/>
      <c r="BB1511" s="1194"/>
      <c r="BC1511" s="1195"/>
      <c r="BD1511" s="87"/>
    </row>
    <row r="1512" spans="1:64" customHeight="1" ht="12.75">
      <c r="A1512" s="238"/>
      <c r="B1512" s="238"/>
      <c r="C1512" s="243"/>
      <c r="D1512" s="243"/>
      <c r="E1512" s="243"/>
      <c r="F1512" s="243"/>
      <c r="G1512" s="243"/>
      <c r="H1512" s="1150"/>
      <c r="I1512" s="1151"/>
      <c r="J1512" s="1151"/>
      <c r="K1512" s="1151"/>
      <c r="L1512" s="1151"/>
      <c r="M1512" s="1151"/>
      <c r="N1512" s="1151"/>
      <c r="O1512" s="1151"/>
      <c r="P1512" s="1151"/>
      <c r="Q1512" s="1151"/>
      <c r="R1512" s="1151"/>
      <c r="S1512" s="1151"/>
      <c r="T1512" s="1151"/>
      <c r="U1512" s="1151"/>
      <c r="V1512" s="1151"/>
      <c r="W1512" s="1151"/>
      <c r="X1512" s="1151"/>
      <c r="Y1512" s="1151"/>
      <c r="Z1512" s="1151"/>
      <c r="AA1512" s="1151"/>
      <c r="AB1512" s="1151"/>
      <c r="AC1512" s="1151"/>
      <c r="AD1512" s="1151"/>
      <c r="AE1512" s="1151"/>
      <c r="AF1512" s="1151"/>
      <c r="AG1512" s="1152"/>
      <c r="AH1512" s="1193"/>
      <c r="AI1512" s="1194"/>
      <c r="AJ1512" s="1194"/>
      <c r="AK1512" s="1194"/>
      <c r="AL1512" s="1194"/>
      <c r="AM1512" s="1194"/>
      <c r="AN1512" s="1194"/>
      <c r="AO1512" s="1194"/>
      <c r="AP1512" s="1194"/>
      <c r="AQ1512" s="1194"/>
      <c r="AR1512" s="1194"/>
      <c r="AS1512" s="1194"/>
      <c r="AT1512" s="1194"/>
      <c r="AU1512" s="1194"/>
      <c r="AV1512" s="1194"/>
      <c r="AW1512" s="1194"/>
      <c r="AX1512" s="1194"/>
      <c r="AY1512" s="1194"/>
      <c r="AZ1512" s="1194"/>
      <c r="BA1512" s="1194"/>
      <c r="BB1512" s="1194"/>
      <c r="BC1512" s="1195"/>
      <c r="BD1512" s="87"/>
    </row>
    <row r="1513" spans="1:64" customHeight="1" ht="12.75">
      <c r="A1513" s="238"/>
      <c r="B1513" s="238"/>
      <c r="C1513" s="243"/>
      <c r="D1513" s="243"/>
      <c r="E1513" s="243"/>
      <c r="F1513" s="243"/>
      <c r="G1513" s="243"/>
      <c r="H1513" s="1150"/>
      <c r="I1513" s="1151"/>
      <c r="J1513" s="1151"/>
      <c r="K1513" s="1151"/>
      <c r="L1513" s="1151"/>
      <c r="M1513" s="1151"/>
      <c r="N1513" s="1151"/>
      <c r="O1513" s="1151"/>
      <c r="P1513" s="1151"/>
      <c r="Q1513" s="1151"/>
      <c r="R1513" s="1151"/>
      <c r="S1513" s="1151"/>
      <c r="T1513" s="1151"/>
      <c r="U1513" s="1151"/>
      <c r="V1513" s="1151"/>
      <c r="W1513" s="1151"/>
      <c r="X1513" s="1151"/>
      <c r="Y1513" s="1151"/>
      <c r="Z1513" s="1151"/>
      <c r="AA1513" s="1151"/>
      <c r="AB1513" s="1151"/>
      <c r="AC1513" s="1151"/>
      <c r="AD1513" s="1151"/>
      <c r="AE1513" s="1151"/>
      <c r="AF1513" s="1151"/>
      <c r="AG1513" s="1152"/>
      <c r="AH1513" s="1193"/>
      <c r="AI1513" s="1194"/>
      <c r="AJ1513" s="1194"/>
      <c r="AK1513" s="1194"/>
      <c r="AL1513" s="1194"/>
      <c r="AM1513" s="1194"/>
      <c r="AN1513" s="1194"/>
      <c r="AO1513" s="1194"/>
      <c r="AP1513" s="1194"/>
      <c r="AQ1513" s="1194"/>
      <c r="AR1513" s="1194"/>
      <c r="AS1513" s="1194"/>
      <c r="AT1513" s="1194"/>
      <c r="AU1513" s="1194"/>
      <c r="AV1513" s="1194"/>
      <c r="AW1513" s="1194"/>
      <c r="AX1513" s="1194"/>
      <c r="AY1513" s="1194"/>
      <c r="AZ1513" s="1194"/>
      <c r="BA1513" s="1194"/>
      <c r="BB1513" s="1194"/>
      <c r="BC1513" s="1195"/>
      <c r="BD1513" s="87"/>
    </row>
    <row r="1514" spans="1:64" customHeight="1" ht="12.75">
      <c r="A1514" s="238"/>
      <c r="B1514" s="238"/>
      <c r="C1514" s="243"/>
      <c r="D1514" s="243"/>
      <c r="E1514" s="243"/>
      <c r="F1514" s="243"/>
      <c r="G1514" s="243"/>
      <c r="H1514" s="1150"/>
      <c r="I1514" s="1151"/>
      <c r="J1514" s="1151"/>
      <c r="K1514" s="1151"/>
      <c r="L1514" s="1151"/>
      <c r="M1514" s="1151"/>
      <c r="N1514" s="1151"/>
      <c r="O1514" s="1151"/>
      <c r="P1514" s="1151"/>
      <c r="Q1514" s="1151"/>
      <c r="R1514" s="1151"/>
      <c r="S1514" s="1151"/>
      <c r="T1514" s="1151"/>
      <c r="U1514" s="1151"/>
      <c r="V1514" s="1151"/>
      <c r="W1514" s="1151"/>
      <c r="X1514" s="1151"/>
      <c r="Y1514" s="1151"/>
      <c r="Z1514" s="1151"/>
      <c r="AA1514" s="1151"/>
      <c r="AB1514" s="1151"/>
      <c r="AC1514" s="1151"/>
      <c r="AD1514" s="1151"/>
      <c r="AE1514" s="1151"/>
      <c r="AF1514" s="1151"/>
      <c r="AG1514" s="1152"/>
      <c r="AH1514" s="1193"/>
      <c r="AI1514" s="1194"/>
      <c r="AJ1514" s="1194"/>
      <c r="AK1514" s="1194"/>
      <c r="AL1514" s="1194"/>
      <c r="AM1514" s="1194"/>
      <c r="AN1514" s="1194"/>
      <c r="AO1514" s="1194"/>
      <c r="AP1514" s="1194"/>
      <c r="AQ1514" s="1194"/>
      <c r="AR1514" s="1194"/>
      <c r="AS1514" s="1194"/>
      <c r="AT1514" s="1194"/>
      <c r="AU1514" s="1194"/>
      <c r="AV1514" s="1194"/>
      <c r="AW1514" s="1194"/>
      <c r="AX1514" s="1194"/>
      <c r="AY1514" s="1194"/>
      <c r="AZ1514" s="1194"/>
      <c r="BA1514" s="1194"/>
      <c r="BB1514" s="1194"/>
      <c r="BC1514" s="1195"/>
      <c r="BD1514" s="87"/>
    </row>
    <row r="1515" spans="1:64" customHeight="1" ht="13.5">
      <c r="A1515" s="238"/>
      <c r="B1515" s="238"/>
      <c r="C1515" s="243"/>
      <c r="D1515" s="243"/>
      <c r="E1515" s="243"/>
      <c r="F1515" s="243"/>
      <c r="G1515" s="243"/>
      <c r="H1515" s="1153"/>
      <c r="I1515" s="1154"/>
      <c r="J1515" s="1154"/>
      <c r="K1515" s="1154"/>
      <c r="L1515" s="1154"/>
      <c r="M1515" s="1154"/>
      <c r="N1515" s="1154"/>
      <c r="O1515" s="1154"/>
      <c r="P1515" s="1154"/>
      <c r="Q1515" s="1154"/>
      <c r="R1515" s="1154"/>
      <c r="S1515" s="1154"/>
      <c r="T1515" s="1154"/>
      <c r="U1515" s="1154"/>
      <c r="V1515" s="1154"/>
      <c r="W1515" s="1154"/>
      <c r="X1515" s="1154"/>
      <c r="Y1515" s="1154"/>
      <c r="Z1515" s="1154"/>
      <c r="AA1515" s="1154"/>
      <c r="AB1515" s="1154"/>
      <c r="AC1515" s="1154"/>
      <c r="AD1515" s="1154"/>
      <c r="AE1515" s="1154"/>
      <c r="AF1515" s="1154"/>
      <c r="AG1515" s="1155"/>
      <c r="AH1515" s="1196"/>
      <c r="AI1515" s="1197"/>
      <c r="AJ1515" s="1197"/>
      <c r="AK1515" s="1197"/>
      <c r="AL1515" s="1197"/>
      <c r="AM1515" s="1197"/>
      <c r="AN1515" s="1197"/>
      <c r="AO1515" s="1197"/>
      <c r="AP1515" s="1197"/>
      <c r="AQ1515" s="1197"/>
      <c r="AR1515" s="1197"/>
      <c r="AS1515" s="1197"/>
      <c r="AT1515" s="1197"/>
      <c r="AU1515" s="1197"/>
      <c r="AV1515" s="1197"/>
      <c r="AW1515" s="1197"/>
      <c r="AX1515" s="1197"/>
      <c r="AY1515" s="1197"/>
      <c r="AZ1515" s="1197"/>
      <c r="BA1515" s="1197"/>
      <c r="BB1515" s="1197"/>
      <c r="BC1515" s="1198"/>
      <c r="BD1515" s="87"/>
    </row>
    <row r="1516" spans="1:64" customHeight="1" ht="13.5">
      <c r="A1516" s="238">
        <f>IF(B1516&lt;$C$584,B1516,IF(B1516=$C$584,B1516,0))</f>
        <v>0</v>
      </c>
      <c r="B1516" s="238">
        <v>114</v>
      </c>
      <c r="C1516" s="243"/>
      <c r="D1516" s="243"/>
      <c r="E1516" s="243"/>
      <c r="F1516" s="243"/>
      <c r="G1516" s="243"/>
      <c r="H1516" s="1158">
        <f>A1516</f>
        <v>0</v>
      </c>
      <c r="I1516" s="1160"/>
      <c r="J1516" s="1120" t="s">
        <v>2</v>
      </c>
      <c r="K1516" s="1121"/>
      <c r="L1516" s="1121"/>
      <c r="M1516" s="1122"/>
      <c r="N1516" s="1144" t="str">
        <f>LOOKUP(H1516,$C$1:$C$583,$J$1:$J$612)</f>
        <v>0</v>
      </c>
      <c r="O1516" s="1145"/>
      <c r="P1516" s="1145"/>
      <c r="Q1516" s="1145"/>
      <c r="R1516" s="1145"/>
      <c r="S1516" s="1145"/>
      <c r="T1516" s="1145"/>
      <c r="U1516" s="1145"/>
      <c r="V1516" s="1145"/>
      <c r="W1516" s="1145"/>
      <c r="X1516" s="1145"/>
      <c r="Y1516" s="1145"/>
      <c r="Z1516" s="1145"/>
      <c r="AA1516" s="1145"/>
      <c r="AB1516" s="1145"/>
      <c r="AC1516" s="1145"/>
      <c r="AD1516" s="1145"/>
      <c r="AE1516" s="1145"/>
      <c r="AF1516" s="1145"/>
      <c r="AG1516" s="1146"/>
      <c r="AH1516" s="1199" t="s">
        <v>86</v>
      </c>
      <c r="AI1516" s="1200"/>
      <c r="AJ1516" s="1200"/>
      <c r="AK1516" s="1200"/>
      <c r="AL1516" s="1200"/>
      <c r="AM1516" s="1200"/>
      <c r="AN1516" s="1201"/>
      <c r="AO1516" s="1222" t="s">
        <v>21</v>
      </c>
      <c r="AP1516" s="1223"/>
      <c r="AQ1516" s="1223"/>
      <c r="AR1516" s="1223"/>
      <c r="AS1516" s="1223"/>
      <c r="AT1516" s="1223"/>
      <c r="AU1516" s="1223"/>
      <c r="AV1516" s="1223"/>
      <c r="AW1516" s="1223"/>
      <c r="AX1516" s="1224"/>
      <c r="AY1516" s="1205" t="s">
        <v>88</v>
      </c>
      <c r="AZ1516" s="1206"/>
      <c r="BA1516" s="1206"/>
      <c r="BB1516" s="1206"/>
      <c r="BC1516" s="1207"/>
      <c r="BD1516" s="87"/>
    </row>
    <row r="1517" spans="1:64" customHeight="1" ht="13.5">
      <c r="A1517" s="238"/>
      <c r="B1517" s="238"/>
      <c r="C1517" s="243"/>
      <c r="D1517" s="243"/>
      <c r="E1517" s="243"/>
      <c r="F1517" s="243"/>
      <c r="G1517" s="243"/>
      <c r="H1517" s="1158" t="s">
        <v>3</v>
      </c>
      <c r="I1517" s="1159"/>
      <c r="J1517" s="1159"/>
      <c r="K1517" s="1160"/>
      <c r="L1517" s="1120" t="str">
        <f>LOOKUP(H1516,$C$2:$C$583,$I$2:$I$583)</f>
        <v>0</v>
      </c>
      <c r="M1517" s="1121"/>
      <c r="N1517" s="1121"/>
      <c r="O1517" s="1121"/>
      <c r="P1517" s="1121"/>
      <c r="Q1517" s="1121"/>
      <c r="R1517" s="1121"/>
      <c r="S1517" s="1121"/>
      <c r="T1517" s="1121"/>
      <c r="U1517" s="1122"/>
      <c r="V1517" s="1158" t="s">
        <v>89</v>
      </c>
      <c r="W1517" s="1159"/>
      <c r="X1517" s="1159"/>
      <c r="Y1517" s="1160"/>
      <c r="Z1517" s="1120" t="str">
        <f>LOOKUP(H1516,$C$2:$C$583,$F$2:$F$583)</f>
        <v>0</v>
      </c>
      <c r="AA1517" s="1122"/>
      <c r="AB1517" s="1158" t="s">
        <v>90</v>
      </c>
      <c r="AC1517" s="1159"/>
      <c r="AD1517" s="1159"/>
      <c r="AE1517" s="1160"/>
      <c r="AF1517" s="1120" t="str">
        <f>LOOKUP(H1516,$C$2:$C$583,$G$2:$G$583)</f>
        <v>0</v>
      </c>
      <c r="AG1517" s="1122"/>
      <c r="AH1517" s="1202"/>
      <c r="AI1517" s="1203"/>
      <c r="AJ1517" s="1203"/>
      <c r="AK1517" s="1203"/>
      <c r="AL1517" s="1203"/>
      <c r="AM1517" s="1203"/>
      <c r="AN1517" s="1204"/>
      <c r="AO1517" s="1225"/>
      <c r="AP1517" s="1226"/>
      <c r="AQ1517" s="1226"/>
      <c r="AR1517" s="1226"/>
      <c r="AS1517" s="1226"/>
      <c r="AT1517" s="1226"/>
      <c r="AU1517" s="1226"/>
      <c r="AV1517" s="1226"/>
      <c r="AW1517" s="1226"/>
      <c r="AX1517" s="1227"/>
      <c r="AY1517" s="1208"/>
      <c r="AZ1517" s="1209"/>
      <c r="BA1517" s="1209"/>
      <c r="BB1517" s="1209"/>
      <c r="BC1517" s="1210"/>
      <c r="BD1517" s="87"/>
    </row>
    <row r="1518" spans="1:64" customHeight="1" ht="12.75">
      <c r="A1518" s="238"/>
      <c r="B1518" s="238"/>
      <c r="C1518" s="243"/>
      <c r="D1518" s="243"/>
      <c r="E1518" s="243"/>
      <c r="F1518" s="243"/>
      <c r="G1518" s="243"/>
      <c r="H1518" s="1147" t="str">
        <f>LOOKUP(H1516,$C$2:$C$583,$K$2:$K$583)</f>
        <v>0</v>
      </c>
      <c r="I1518" s="1148"/>
      <c r="J1518" s="1148"/>
      <c r="K1518" s="1148"/>
      <c r="L1518" s="1148"/>
      <c r="M1518" s="1148"/>
      <c r="N1518" s="1148"/>
      <c r="O1518" s="1148"/>
      <c r="P1518" s="1148"/>
      <c r="Q1518" s="1148"/>
      <c r="R1518" s="1148"/>
      <c r="S1518" s="1148"/>
      <c r="T1518" s="1148"/>
      <c r="U1518" s="1148"/>
      <c r="V1518" s="1148"/>
      <c r="W1518" s="1148"/>
      <c r="X1518" s="1148"/>
      <c r="Y1518" s="1148"/>
      <c r="Z1518" s="1148"/>
      <c r="AA1518" s="1148"/>
      <c r="AB1518" s="1148"/>
      <c r="AC1518" s="1148"/>
      <c r="AD1518" s="1148"/>
      <c r="AE1518" s="1148"/>
      <c r="AF1518" s="1148"/>
      <c r="AG1518" s="1149"/>
      <c r="AH1518" s="1190"/>
      <c r="AI1518" s="1191"/>
      <c r="AJ1518" s="1191"/>
      <c r="AK1518" s="1191"/>
      <c r="AL1518" s="1191"/>
      <c r="AM1518" s="1191"/>
      <c r="AN1518" s="1191"/>
      <c r="AO1518" s="1191"/>
      <c r="AP1518" s="1191"/>
      <c r="AQ1518" s="1191"/>
      <c r="AR1518" s="1191"/>
      <c r="AS1518" s="1191"/>
      <c r="AT1518" s="1191"/>
      <c r="AU1518" s="1191"/>
      <c r="AV1518" s="1191"/>
      <c r="AW1518" s="1191"/>
      <c r="AX1518" s="1191"/>
      <c r="AY1518" s="1191"/>
      <c r="AZ1518" s="1191"/>
      <c r="BA1518" s="1191"/>
      <c r="BB1518" s="1191"/>
      <c r="BC1518" s="1192"/>
      <c r="BD1518" s="87"/>
    </row>
    <row r="1519" spans="1:64" customHeight="1" ht="12.75">
      <c r="A1519" s="238"/>
      <c r="B1519" s="238"/>
      <c r="C1519" s="243"/>
      <c r="D1519" s="243"/>
      <c r="E1519" s="243"/>
      <c r="F1519" s="243"/>
      <c r="G1519" s="243"/>
      <c r="H1519" s="1150"/>
      <c r="I1519" s="1151"/>
      <c r="J1519" s="1151"/>
      <c r="K1519" s="1151"/>
      <c r="L1519" s="1151"/>
      <c r="M1519" s="1151"/>
      <c r="N1519" s="1151"/>
      <c r="O1519" s="1151"/>
      <c r="P1519" s="1151"/>
      <c r="Q1519" s="1151"/>
      <c r="R1519" s="1151"/>
      <c r="S1519" s="1151"/>
      <c r="T1519" s="1151"/>
      <c r="U1519" s="1151"/>
      <c r="V1519" s="1151"/>
      <c r="W1519" s="1151"/>
      <c r="X1519" s="1151"/>
      <c r="Y1519" s="1151"/>
      <c r="Z1519" s="1151"/>
      <c r="AA1519" s="1151"/>
      <c r="AB1519" s="1151"/>
      <c r="AC1519" s="1151"/>
      <c r="AD1519" s="1151"/>
      <c r="AE1519" s="1151"/>
      <c r="AF1519" s="1151"/>
      <c r="AG1519" s="1152"/>
      <c r="AH1519" s="1193"/>
      <c r="AI1519" s="1194"/>
      <c r="AJ1519" s="1194"/>
      <c r="AK1519" s="1194"/>
      <c r="AL1519" s="1194"/>
      <c r="AM1519" s="1194"/>
      <c r="AN1519" s="1194"/>
      <c r="AO1519" s="1194"/>
      <c r="AP1519" s="1194"/>
      <c r="AQ1519" s="1194"/>
      <c r="AR1519" s="1194"/>
      <c r="AS1519" s="1194"/>
      <c r="AT1519" s="1194"/>
      <c r="AU1519" s="1194"/>
      <c r="AV1519" s="1194"/>
      <c r="AW1519" s="1194"/>
      <c r="AX1519" s="1194"/>
      <c r="AY1519" s="1194"/>
      <c r="AZ1519" s="1194"/>
      <c r="BA1519" s="1194"/>
      <c r="BB1519" s="1194"/>
      <c r="BC1519" s="1195"/>
      <c r="BD1519" s="87"/>
    </row>
    <row r="1520" spans="1:64" customHeight="1" ht="12.75">
      <c r="A1520" s="238"/>
      <c r="B1520" s="238"/>
      <c r="C1520" s="243"/>
      <c r="D1520" s="243"/>
      <c r="E1520" s="243"/>
      <c r="F1520" s="243"/>
      <c r="G1520" s="243"/>
      <c r="H1520" s="1150"/>
      <c r="I1520" s="1151"/>
      <c r="J1520" s="1151"/>
      <c r="K1520" s="1151"/>
      <c r="L1520" s="1151"/>
      <c r="M1520" s="1151"/>
      <c r="N1520" s="1151"/>
      <c r="O1520" s="1151"/>
      <c r="P1520" s="1151"/>
      <c r="Q1520" s="1151"/>
      <c r="R1520" s="1151"/>
      <c r="S1520" s="1151"/>
      <c r="T1520" s="1151"/>
      <c r="U1520" s="1151"/>
      <c r="V1520" s="1151"/>
      <c r="W1520" s="1151"/>
      <c r="X1520" s="1151"/>
      <c r="Y1520" s="1151"/>
      <c r="Z1520" s="1151"/>
      <c r="AA1520" s="1151"/>
      <c r="AB1520" s="1151"/>
      <c r="AC1520" s="1151"/>
      <c r="AD1520" s="1151"/>
      <c r="AE1520" s="1151"/>
      <c r="AF1520" s="1151"/>
      <c r="AG1520" s="1152"/>
      <c r="AH1520" s="1193"/>
      <c r="AI1520" s="1194"/>
      <c r="AJ1520" s="1194"/>
      <c r="AK1520" s="1194"/>
      <c r="AL1520" s="1194"/>
      <c r="AM1520" s="1194"/>
      <c r="AN1520" s="1194"/>
      <c r="AO1520" s="1194"/>
      <c r="AP1520" s="1194"/>
      <c r="AQ1520" s="1194"/>
      <c r="AR1520" s="1194"/>
      <c r="AS1520" s="1194"/>
      <c r="AT1520" s="1194"/>
      <c r="AU1520" s="1194"/>
      <c r="AV1520" s="1194"/>
      <c r="AW1520" s="1194"/>
      <c r="AX1520" s="1194"/>
      <c r="AY1520" s="1194"/>
      <c r="AZ1520" s="1194"/>
      <c r="BA1520" s="1194"/>
      <c r="BB1520" s="1194"/>
      <c r="BC1520" s="1195"/>
      <c r="BD1520" s="87"/>
    </row>
    <row r="1521" spans="1:64" customHeight="1" ht="12.75">
      <c r="A1521" s="238"/>
      <c r="B1521" s="238"/>
      <c r="C1521" s="243"/>
      <c r="D1521" s="243"/>
      <c r="E1521" s="243"/>
      <c r="F1521" s="243"/>
      <c r="G1521" s="243"/>
      <c r="H1521" s="1150"/>
      <c r="I1521" s="1151"/>
      <c r="J1521" s="1151"/>
      <c r="K1521" s="1151"/>
      <c r="L1521" s="1151"/>
      <c r="M1521" s="1151"/>
      <c r="N1521" s="1151"/>
      <c r="O1521" s="1151"/>
      <c r="P1521" s="1151"/>
      <c r="Q1521" s="1151"/>
      <c r="R1521" s="1151"/>
      <c r="S1521" s="1151"/>
      <c r="T1521" s="1151"/>
      <c r="U1521" s="1151"/>
      <c r="V1521" s="1151"/>
      <c r="W1521" s="1151"/>
      <c r="X1521" s="1151"/>
      <c r="Y1521" s="1151"/>
      <c r="Z1521" s="1151"/>
      <c r="AA1521" s="1151"/>
      <c r="AB1521" s="1151"/>
      <c r="AC1521" s="1151"/>
      <c r="AD1521" s="1151"/>
      <c r="AE1521" s="1151"/>
      <c r="AF1521" s="1151"/>
      <c r="AG1521" s="1152"/>
      <c r="AH1521" s="1193"/>
      <c r="AI1521" s="1194"/>
      <c r="AJ1521" s="1194"/>
      <c r="AK1521" s="1194"/>
      <c r="AL1521" s="1194"/>
      <c r="AM1521" s="1194"/>
      <c r="AN1521" s="1194"/>
      <c r="AO1521" s="1194"/>
      <c r="AP1521" s="1194"/>
      <c r="AQ1521" s="1194"/>
      <c r="AR1521" s="1194"/>
      <c r="AS1521" s="1194"/>
      <c r="AT1521" s="1194"/>
      <c r="AU1521" s="1194"/>
      <c r="AV1521" s="1194"/>
      <c r="AW1521" s="1194"/>
      <c r="AX1521" s="1194"/>
      <c r="AY1521" s="1194"/>
      <c r="AZ1521" s="1194"/>
      <c r="BA1521" s="1194"/>
      <c r="BB1521" s="1194"/>
      <c r="BC1521" s="1195"/>
      <c r="BD1521" s="87"/>
    </row>
    <row r="1522" spans="1:64" customHeight="1" ht="12.75">
      <c r="A1522" s="238"/>
      <c r="B1522" s="238"/>
      <c r="C1522" s="243"/>
      <c r="D1522" s="243"/>
      <c r="E1522" s="243"/>
      <c r="F1522" s="243"/>
      <c r="G1522" s="243"/>
      <c r="H1522" s="1150"/>
      <c r="I1522" s="1151"/>
      <c r="J1522" s="1151"/>
      <c r="K1522" s="1151"/>
      <c r="L1522" s="1151"/>
      <c r="M1522" s="1151"/>
      <c r="N1522" s="1151"/>
      <c r="O1522" s="1151"/>
      <c r="P1522" s="1151"/>
      <c r="Q1522" s="1151"/>
      <c r="R1522" s="1151"/>
      <c r="S1522" s="1151"/>
      <c r="T1522" s="1151"/>
      <c r="U1522" s="1151"/>
      <c r="V1522" s="1151"/>
      <c r="W1522" s="1151"/>
      <c r="X1522" s="1151"/>
      <c r="Y1522" s="1151"/>
      <c r="Z1522" s="1151"/>
      <c r="AA1522" s="1151"/>
      <c r="AB1522" s="1151"/>
      <c r="AC1522" s="1151"/>
      <c r="AD1522" s="1151"/>
      <c r="AE1522" s="1151"/>
      <c r="AF1522" s="1151"/>
      <c r="AG1522" s="1152"/>
      <c r="AH1522" s="1193"/>
      <c r="AI1522" s="1194"/>
      <c r="AJ1522" s="1194"/>
      <c r="AK1522" s="1194"/>
      <c r="AL1522" s="1194"/>
      <c r="AM1522" s="1194"/>
      <c r="AN1522" s="1194"/>
      <c r="AO1522" s="1194"/>
      <c r="AP1522" s="1194"/>
      <c r="AQ1522" s="1194"/>
      <c r="AR1522" s="1194"/>
      <c r="AS1522" s="1194"/>
      <c r="AT1522" s="1194"/>
      <c r="AU1522" s="1194"/>
      <c r="AV1522" s="1194"/>
      <c r="AW1522" s="1194"/>
      <c r="AX1522" s="1194"/>
      <c r="AY1522" s="1194"/>
      <c r="AZ1522" s="1194"/>
      <c r="BA1522" s="1194"/>
      <c r="BB1522" s="1194"/>
      <c r="BC1522" s="1195"/>
      <c r="BD1522" s="87"/>
    </row>
    <row r="1523" spans="1:64" customHeight="1" ht="13.5">
      <c r="A1523" s="238"/>
      <c r="B1523" s="238"/>
      <c r="C1523" s="243"/>
      <c r="D1523" s="243"/>
      <c r="E1523" s="243"/>
      <c r="F1523" s="243"/>
      <c r="G1523" s="243"/>
      <c r="H1523" s="1153"/>
      <c r="I1523" s="1154"/>
      <c r="J1523" s="1154"/>
      <c r="K1523" s="1154"/>
      <c r="L1523" s="1154"/>
      <c r="M1523" s="1154"/>
      <c r="N1523" s="1154"/>
      <c r="O1523" s="1154"/>
      <c r="P1523" s="1154"/>
      <c r="Q1523" s="1154"/>
      <c r="R1523" s="1154"/>
      <c r="S1523" s="1154"/>
      <c r="T1523" s="1154"/>
      <c r="U1523" s="1154"/>
      <c r="V1523" s="1154"/>
      <c r="W1523" s="1154"/>
      <c r="X1523" s="1154"/>
      <c r="Y1523" s="1154"/>
      <c r="Z1523" s="1154"/>
      <c r="AA1523" s="1154"/>
      <c r="AB1523" s="1154"/>
      <c r="AC1523" s="1154"/>
      <c r="AD1523" s="1154"/>
      <c r="AE1523" s="1154"/>
      <c r="AF1523" s="1154"/>
      <c r="AG1523" s="1155"/>
      <c r="AH1523" s="1196"/>
      <c r="AI1523" s="1197"/>
      <c r="AJ1523" s="1197"/>
      <c r="AK1523" s="1197"/>
      <c r="AL1523" s="1197"/>
      <c r="AM1523" s="1197"/>
      <c r="AN1523" s="1197"/>
      <c r="AO1523" s="1197"/>
      <c r="AP1523" s="1197"/>
      <c r="AQ1523" s="1197"/>
      <c r="AR1523" s="1197"/>
      <c r="AS1523" s="1197"/>
      <c r="AT1523" s="1197"/>
      <c r="AU1523" s="1197"/>
      <c r="AV1523" s="1197"/>
      <c r="AW1523" s="1197"/>
      <c r="AX1523" s="1197"/>
      <c r="AY1523" s="1197"/>
      <c r="AZ1523" s="1197"/>
      <c r="BA1523" s="1197"/>
      <c r="BB1523" s="1197"/>
      <c r="BC1523" s="1198"/>
      <c r="BD1523" s="87"/>
    </row>
    <row r="1524" spans="1:64" customHeight="1" ht="13.5">
      <c r="A1524" s="238">
        <f>IF(B1524&lt;$C$584,B1524,IF(B1524=$C$584,B1524,0))</f>
        <v>0</v>
      </c>
      <c r="B1524" s="238">
        <v>115</v>
      </c>
      <c r="C1524" s="243"/>
      <c r="D1524" s="243"/>
      <c r="E1524" s="243"/>
      <c r="F1524" s="243"/>
      <c r="G1524" s="243"/>
      <c r="H1524" s="1158">
        <f>A1524</f>
        <v>0</v>
      </c>
      <c r="I1524" s="1160"/>
      <c r="J1524" s="1120" t="s">
        <v>2</v>
      </c>
      <c r="K1524" s="1121"/>
      <c r="L1524" s="1121"/>
      <c r="M1524" s="1122"/>
      <c r="N1524" s="1144" t="str">
        <f>LOOKUP(H1524,$C$1:$C$583,$J$1:$J$612)</f>
        <v>0</v>
      </c>
      <c r="O1524" s="1145"/>
      <c r="P1524" s="1145"/>
      <c r="Q1524" s="1145"/>
      <c r="R1524" s="1145"/>
      <c r="S1524" s="1145"/>
      <c r="T1524" s="1145"/>
      <c r="U1524" s="1145"/>
      <c r="V1524" s="1145"/>
      <c r="W1524" s="1145"/>
      <c r="X1524" s="1145"/>
      <c r="Y1524" s="1145"/>
      <c r="Z1524" s="1145"/>
      <c r="AA1524" s="1145"/>
      <c r="AB1524" s="1145"/>
      <c r="AC1524" s="1145"/>
      <c r="AD1524" s="1145"/>
      <c r="AE1524" s="1145"/>
      <c r="AF1524" s="1145"/>
      <c r="AG1524" s="1146"/>
      <c r="AH1524" s="1199" t="s">
        <v>86</v>
      </c>
      <c r="AI1524" s="1200"/>
      <c r="AJ1524" s="1200"/>
      <c r="AK1524" s="1200"/>
      <c r="AL1524" s="1200"/>
      <c r="AM1524" s="1200"/>
      <c r="AN1524" s="1201"/>
      <c r="AO1524" s="1222" t="s">
        <v>21</v>
      </c>
      <c r="AP1524" s="1223"/>
      <c r="AQ1524" s="1223"/>
      <c r="AR1524" s="1223"/>
      <c r="AS1524" s="1223"/>
      <c r="AT1524" s="1223"/>
      <c r="AU1524" s="1223"/>
      <c r="AV1524" s="1223"/>
      <c r="AW1524" s="1223"/>
      <c r="AX1524" s="1224"/>
      <c r="AY1524" s="1205" t="s">
        <v>88</v>
      </c>
      <c r="AZ1524" s="1206"/>
      <c r="BA1524" s="1206"/>
      <c r="BB1524" s="1206"/>
      <c r="BC1524" s="1207"/>
      <c r="BD1524" s="87"/>
    </row>
    <row r="1525" spans="1:64" customHeight="1" ht="13.5">
      <c r="A1525" s="238"/>
      <c r="B1525" s="238"/>
      <c r="C1525" s="243"/>
      <c r="D1525" s="243"/>
      <c r="E1525" s="243"/>
      <c r="F1525" s="243"/>
      <c r="G1525" s="243"/>
      <c r="H1525" s="1158" t="s">
        <v>3</v>
      </c>
      <c r="I1525" s="1159"/>
      <c r="J1525" s="1159"/>
      <c r="K1525" s="1160"/>
      <c r="L1525" s="1120" t="str">
        <f>LOOKUP(H1524,$C$2:$C$583,$I$2:$I$583)</f>
        <v>0</v>
      </c>
      <c r="M1525" s="1121"/>
      <c r="N1525" s="1121"/>
      <c r="O1525" s="1121"/>
      <c r="P1525" s="1121"/>
      <c r="Q1525" s="1121"/>
      <c r="R1525" s="1121"/>
      <c r="S1525" s="1121"/>
      <c r="T1525" s="1121"/>
      <c r="U1525" s="1122"/>
      <c r="V1525" s="1158" t="s">
        <v>89</v>
      </c>
      <c r="W1525" s="1159"/>
      <c r="X1525" s="1159"/>
      <c r="Y1525" s="1160"/>
      <c r="Z1525" s="1120" t="str">
        <f>LOOKUP(H1524,$C$2:$C$583,$F$2:$F$583)</f>
        <v>0</v>
      </c>
      <c r="AA1525" s="1122"/>
      <c r="AB1525" s="1158" t="s">
        <v>90</v>
      </c>
      <c r="AC1525" s="1159"/>
      <c r="AD1525" s="1159"/>
      <c r="AE1525" s="1160"/>
      <c r="AF1525" s="1120" t="str">
        <f>LOOKUP(H1524,$C$2:$C$583,$G$2:$G$583)</f>
        <v>0</v>
      </c>
      <c r="AG1525" s="1122"/>
      <c r="AH1525" s="1202"/>
      <c r="AI1525" s="1203"/>
      <c r="AJ1525" s="1203"/>
      <c r="AK1525" s="1203"/>
      <c r="AL1525" s="1203"/>
      <c r="AM1525" s="1203"/>
      <c r="AN1525" s="1204"/>
      <c r="AO1525" s="1225"/>
      <c r="AP1525" s="1226"/>
      <c r="AQ1525" s="1226"/>
      <c r="AR1525" s="1226"/>
      <c r="AS1525" s="1226"/>
      <c r="AT1525" s="1226"/>
      <c r="AU1525" s="1226"/>
      <c r="AV1525" s="1226"/>
      <c r="AW1525" s="1226"/>
      <c r="AX1525" s="1227"/>
      <c r="AY1525" s="1208"/>
      <c r="AZ1525" s="1209"/>
      <c r="BA1525" s="1209"/>
      <c r="BB1525" s="1209"/>
      <c r="BC1525" s="1210"/>
      <c r="BD1525" s="87"/>
    </row>
    <row r="1526" spans="1:64" customHeight="1" ht="12.75">
      <c r="A1526" s="238"/>
      <c r="B1526" s="238"/>
      <c r="C1526" s="243"/>
      <c r="D1526" s="243"/>
      <c r="E1526" s="243"/>
      <c r="F1526" s="243"/>
      <c r="G1526" s="243"/>
      <c r="H1526" s="1147" t="str">
        <f>LOOKUP(H1524,$C$2:$C$583,$K$2:$K$583)</f>
        <v>0</v>
      </c>
      <c r="I1526" s="1148"/>
      <c r="J1526" s="1148"/>
      <c r="K1526" s="1148"/>
      <c r="L1526" s="1148"/>
      <c r="M1526" s="1148"/>
      <c r="N1526" s="1148"/>
      <c r="O1526" s="1148"/>
      <c r="P1526" s="1148"/>
      <c r="Q1526" s="1148"/>
      <c r="R1526" s="1148"/>
      <c r="S1526" s="1148"/>
      <c r="T1526" s="1148"/>
      <c r="U1526" s="1148"/>
      <c r="V1526" s="1148"/>
      <c r="W1526" s="1148"/>
      <c r="X1526" s="1148"/>
      <c r="Y1526" s="1148"/>
      <c r="Z1526" s="1148"/>
      <c r="AA1526" s="1148"/>
      <c r="AB1526" s="1148"/>
      <c r="AC1526" s="1148"/>
      <c r="AD1526" s="1148"/>
      <c r="AE1526" s="1148"/>
      <c r="AF1526" s="1148"/>
      <c r="AG1526" s="1149"/>
      <c r="AH1526" s="1190"/>
      <c r="AI1526" s="1191"/>
      <c r="AJ1526" s="1191"/>
      <c r="AK1526" s="1191"/>
      <c r="AL1526" s="1191"/>
      <c r="AM1526" s="1191"/>
      <c r="AN1526" s="1191"/>
      <c r="AO1526" s="1191"/>
      <c r="AP1526" s="1191"/>
      <c r="AQ1526" s="1191"/>
      <c r="AR1526" s="1191"/>
      <c r="AS1526" s="1191"/>
      <c r="AT1526" s="1191"/>
      <c r="AU1526" s="1191"/>
      <c r="AV1526" s="1191"/>
      <c r="AW1526" s="1191"/>
      <c r="AX1526" s="1191"/>
      <c r="AY1526" s="1191"/>
      <c r="AZ1526" s="1191"/>
      <c r="BA1526" s="1191"/>
      <c r="BB1526" s="1191"/>
      <c r="BC1526" s="1192"/>
      <c r="BD1526" s="87"/>
    </row>
    <row r="1527" spans="1:64" customHeight="1" ht="12.75">
      <c r="A1527" s="238"/>
      <c r="B1527" s="238"/>
      <c r="C1527" s="243"/>
      <c r="D1527" s="243"/>
      <c r="E1527" s="243"/>
      <c r="F1527" s="243"/>
      <c r="G1527" s="243"/>
      <c r="H1527" s="1150"/>
      <c r="I1527" s="1151"/>
      <c r="J1527" s="1151"/>
      <c r="K1527" s="1151"/>
      <c r="L1527" s="1151"/>
      <c r="M1527" s="1151"/>
      <c r="N1527" s="1151"/>
      <c r="O1527" s="1151"/>
      <c r="P1527" s="1151"/>
      <c r="Q1527" s="1151"/>
      <c r="R1527" s="1151"/>
      <c r="S1527" s="1151"/>
      <c r="T1527" s="1151"/>
      <c r="U1527" s="1151"/>
      <c r="V1527" s="1151"/>
      <c r="W1527" s="1151"/>
      <c r="X1527" s="1151"/>
      <c r="Y1527" s="1151"/>
      <c r="Z1527" s="1151"/>
      <c r="AA1527" s="1151"/>
      <c r="AB1527" s="1151"/>
      <c r="AC1527" s="1151"/>
      <c r="AD1527" s="1151"/>
      <c r="AE1527" s="1151"/>
      <c r="AF1527" s="1151"/>
      <c r="AG1527" s="1152"/>
      <c r="AH1527" s="1193"/>
      <c r="AI1527" s="1194"/>
      <c r="AJ1527" s="1194"/>
      <c r="AK1527" s="1194"/>
      <c r="AL1527" s="1194"/>
      <c r="AM1527" s="1194"/>
      <c r="AN1527" s="1194"/>
      <c r="AO1527" s="1194"/>
      <c r="AP1527" s="1194"/>
      <c r="AQ1527" s="1194"/>
      <c r="AR1527" s="1194"/>
      <c r="AS1527" s="1194"/>
      <c r="AT1527" s="1194"/>
      <c r="AU1527" s="1194"/>
      <c r="AV1527" s="1194"/>
      <c r="AW1527" s="1194"/>
      <c r="AX1527" s="1194"/>
      <c r="AY1527" s="1194"/>
      <c r="AZ1527" s="1194"/>
      <c r="BA1527" s="1194"/>
      <c r="BB1527" s="1194"/>
      <c r="BC1527" s="1195"/>
      <c r="BD1527" s="87"/>
    </row>
    <row r="1528" spans="1:64" customHeight="1" ht="12.75">
      <c r="A1528" s="238"/>
      <c r="B1528" s="238"/>
      <c r="C1528" s="243"/>
      <c r="D1528" s="243"/>
      <c r="E1528" s="243"/>
      <c r="F1528" s="243"/>
      <c r="G1528" s="243"/>
      <c r="H1528" s="1150"/>
      <c r="I1528" s="1151"/>
      <c r="J1528" s="1151"/>
      <c r="K1528" s="1151"/>
      <c r="L1528" s="1151"/>
      <c r="M1528" s="1151"/>
      <c r="N1528" s="1151"/>
      <c r="O1528" s="1151"/>
      <c r="P1528" s="1151"/>
      <c r="Q1528" s="1151"/>
      <c r="R1528" s="1151"/>
      <c r="S1528" s="1151"/>
      <c r="T1528" s="1151"/>
      <c r="U1528" s="1151"/>
      <c r="V1528" s="1151"/>
      <c r="W1528" s="1151"/>
      <c r="X1528" s="1151"/>
      <c r="Y1528" s="1151"/>
      <c r="Z1528" s="1151"/>
      <c r="AA1528" s="1151"/>
      <c r="AB1528" s="1151"/>
      <c r="AC1528" s="1151"/>
      <c r="AD1528" s="1151"/>
      <c r="AE1528" s="1151"/>
      <c r="AF1528" s="1151"/>
      <c r="AG1528" s="1152"/>
      <c r="AH1528" s="1193"/>
      <c r="AI1528" s="1194"/>
      <c r="AJ1528" s="1194"/>
      <c r="AK1528" s="1194"/>
      <c r="AL1528" s="1194"/>
      <c r="AM1528" s="1194"/>
      <c r="AN1528" s="1194"/>
      <c r="AO1528" s="1194"/>
      <c r="AP1528" s="1194"/>
      <c r="AQ1528" s="1194"/>
      <c r="AR1528" s="1194"/>
      <c r="AS1528" s="1194"/>
      <c r="AT1528" s="1194"/>
      <c r="AU1528" s="1194"/>
      <c r="AV1528" s="1194"/>
      <c r="AW1528" s="1194"/>
      <c r="AX1528" s="1194"/>
      <c r="AY1528" s="1194"/>
      <c r="AZ1528" s="1194"/>
      <c r="BA1528" s="1194"/>
      <c r="BB1528" s="1194"/>
      <c r="BC1528" s="1195"/>
      <c r="BD1528" s="87"/>
    </row>
    <row r="1529" spans="1:64" customHeight="1" ht="12.75">
      <c r="A1529" s="238"/>
      <c r="B1529" s="238"/>
      <c r="C1529" s="243"/>
      <c r="D1529" s="243"/>
      <c r="E1529" s="243"/>
      <c r="F1529" s="243"/>
      <c r="G1529" s="243"/>
      <c r="H1529" s="1150"/>
      <c r="I1529" s="1151"/>
      <c r="J1529" s="1151"/>
      <c r="K1529" s="1151"/>
      <c r="L1529" s="1151"/>
      <c r="M1529" s="1151"/>
      <c r="N1529" s="1151"/>
      <c r="O1529" s="1151"/>
      <c r="P1529" s="1151"/>
      <c r="Q1529" s="1151"/>
      <c r="R1529" s="1151"/>
      <c r="S1529" s="1151"/>
      <c r="T1529" s="1151"/>
      <c r="U1529" s="1151"/>
      <c r="V1529" s="1151"/>
      <c r="W1529" s="1151"/>
      <c r="X1529" s="1151"/>
      <c r="Y1529" s="1151"/>
      <c r="Z1529" s="1151"/>
      <c r="AA1529" s="1151"/>
      <c r="AB1529" s="1151"/>
      <c r="AC1529" s="1151"/>
      <c r="AD1529" s="1151"/>
      <c r="AE1529" s="1151"/>
      <c r="AF1529" s="1151"/>
      <c r="AG1529" s="1152"/>
      <c r="AH1529" s="1193"/>
      <c r="AI1529" s="1194"/>
      <c r="AJ1529" s="1194"/>
      <c r="AK1529" s="1194"/>
      <c r="AL1529" s="1194"/>
      <c r="AM1529" s="1194"/>
      <c r="AN1529" s="1194"/>
      <c r="AO1529" s="1194"/>
      <c r="AP1529" s="1194"/>
      <c r="AQ1529" s="1194"/>
      <c r="AR1529" s="1194"/>
      <c r="AS1529" s="1194"/>
      <c r="AT1529" s="1194"/>
      <c r="AU1529" s="1194"/>
      <c r="AV1529" s="1194"/>
      <c r="AW1529" s="1194"/>
      <c r="AX1529" s="1194"/>
      <c r="AY1529" s="1194"/>
      <c r="AZ1529" s="1194"/>
      <c r="BA1529" s="1194"/>
      <c r="BB1529" s="1194"/>
      <c r="BC1529" s="1195"/>
      <c r="BD1529" s="87"/>
    </row>
    <row r="1530" spans="1:64" customHeight="1" ht="12.75">
      <c r="A1530" s="238"/>
      <c r="B1530" s="238"/>
      <c r="C1530" s="243"/>
      <c r="D1530" s="243"/>
      <c r="E1530" s="243"/>
      <c r="F1530" s="243"/>
      <c r="G1530" s="243"/>
      <c r="H1530" s="1150"/>
      <c r="I1530" s="1151"/>
      <c r="J1530" s="1151"/>
      <c r="K1530" s="1151"/>
      <c r="L1530" s="1151"/>
      <c r="M1530" s="1151"/>
      <c r="N1530" s="1151"/>
      <c r="O1530" s="1151"/>
      <c r="P1530" s="1151"/>
      <c r="Q1530" s="1151"/>
      <c r="R1530" s="1151"/>
      <c r="S1530" s="1151"/>
      <c r="T1530" s="1151"/>
      <c r="U1530" s="1151"/>
      <c r="V1530" s="1151"/>
      <c r="W1530" s="1151"/>
      <c r="X1530" s="1151"/>
      <c r="Y1530" s="1151"/>
      <c r="Z1530" s="1151"/>
      <c r="AA1530" s="1151"/>
      <c r="AB1530" s="1151"/>
      <c r="AC1530" s="1151"/>
      <c r="AD1530" s="1151"/>
      <c r="AE1530" s="1151"/>
      <c r="AF1530" s="1151"/>
      <c r="AG1530" s="1152"/>
      <c r="AH1530" s="1193"/>
      <c r="AI1530" s="1194"/>
      <c r="AJ1530" s="1194"/>
      <c r="AK1530" s="1194"/>
      <c r="AL1530" s="1194"/>
      <c r="AM1530" s="1194"/>
      <c r="AN1530" s="1194"/>
      <c r="AO1530" s="1194"/>
      <c r="AP1530" s="1194"/>
      <c r="AQ1530" s="1194"/>
      <c r="AR1530" s="1194"/>
      <c r="AS1530" s="1194"/>
      <c r="AT1530" s="1194"/>
      <c r="AU1530" s="1194"/>
      <c r="AV1530" s="1194"/>
      <c r="AW1530" s="1194"/>
      <c r="AX1530" s="1194"/>
      <c r="AY1530" s="1194"/>
      <c r="AZ1530" s="1194"/>
      <c r="BA1530" s="1194"/>
      <c r="BB1530" s="1194"/>
      <c r="BC1530" s="1195"/>
      <c r="BD1530" s="87"/>
    </row>
    <row r="1531" spans="1:64" customHeight="1" ht="13.5">
      <c r="A1531" s="238"/>
      <c r="B1531" s="238"/>
      <c r="C1531" s="243"/>
      <c r="D1531" s="243"/>
      <c r="E1531" s="243"/>
      <c r="F1531" s="243"/>
      <c r="G1531" s="243"/>
      <c r="H1531" s="1153"/>
      <c r="I1531" s="1154"/>
      <c r="J1531" s="1154"/>
      <c r="K1531" s="1154"/>
      <c r="L1531" s="1154"/>
      <c r="M1531" s="1154"/>
      <c r="N1531" s="1154"/>
      <c r="O1531" s="1154"/>
      <c r="P1531" s="1154"/>
      <c r="Q1531" s="1154"/>
      <c r="R1531" s="1154"/>
      <c r="S1531" s="1154"/>
      <c r="T1531" s="1154"/>
      <c r="U1531" s="1154"/>
      <c r="V1531" s="1154"/>
      <c r="W1531" s="1154"/>
      <c r="X1531" s="1154"/>
      <c r="Y1531" s="1154"/>
      <c r="Z1531" s="1154"/>
      <c r="AA1531" s="1154"/>
      <c r="AB1531" s="1154"/>
      <c r="AC1531" s="1154"/>
      <c r="AD1531" s="1154"/>
      <c r="AE1531" s="1154"/>
      <c r="AF1531" s="1154"/>
      <c r="AG1531" s="1155"/>
      <c r="AH1531" s="1196"/>
      <c r="AI1531" s="1197"/>
      <c r="AJ1531" s="1197"/>
      <c r="AK1531" s="1197"/>
      <c r="AL1531" s="1197"/>
      <c r="AM1531" s="1197"/>
      <c r="AN1531" s="1197"/>
      <c r="AO1531" s="1197"/>
      <c r="AP1531" s="1197"/>
      <c r="AQ1531" s="1197"/>
      <c r="AR1531" s="1197"/>
      <c r="AS1531" s="1197"/>
      <c r="AT1531" s="1197"/>
      <c r="AU1531" s="1197"/>
      <c r="AV1531" s="1197"/>
      <c r="AW1531" s="1197"/>
      <c r="AX1531" s="1197"/>
      <c r="AY1531" s="1197"/>
      <c r="AZ1531" s="1197"/>
      <c r="BA1531" s="1197"/>
      <c r="BB1531" s="1197"/>
      <c r="BC1531" s="1198"/>
      <c r="BD1531" s="87"/>
    </row>
    <row r="1532" spans="1:64" customHeight="1" ht="13.5">
      <c r="A1532" s="238">
        <f>IF(B1532&lt;$C$584,B1532,IF(B1532=$C$584,B1532,0))</f>
        <v>0</v>
      </c>
      <c r="B1532" s="238">
        <v>116</v>
      </c>
      <c r="C1532" s="243"/>
      <c r="D1532" s="243"/>
      <c r="E1532" s="243"/>
      <c r="F1532" s="243"/>
      <c r="G1532" s="243"/>
      <c r="H1532" s="1158">
        <f>A1532</f>
        <v>0</v>
      </c>
      <c r="I1532" s="1160"/>
      <c r="J1532" s="1120" t="s">
        <v>2</v>
      </c>
      <c r="K1532" s="1121"/>
      <c r="L1532" s="1121"/>
      <c r="M1532" s="1122"/>
      <c r="N1532" s="1144" t="str">
        <f>LOOKUP(H1532,$C$1:$C$583,$J$1:$J$612)</f>
        <v>0</v>
      </c>
      <c r="O1532" s="1145"/>
      <c r="P1532" s="1145"/>
      <c r="Q1532" s="1145"/>
      <c r="R1532" s="1145"/>
      <c r="S1532" s="1145"/>
      <c r="T1532" s="1145"/>
      <c r="U1532" s="1145"/>
      <c r="V1532" s="1145"/>
      <c r="W1532" s="1145"/>
      <c r="X1532" s="1145"/>
      <c r="Y1532" s="1145"/>
      <c r="Z1532" s="1145"/>
      <c r="AA1532" s="1145"/>
      <c r="AB1532" s="1145"/>
      <c r="AC1532" s="1145"/>
      <c r="AD1532" s="1145"/>
      <c r="AE1532" s="1145"/>
      <c r="AF1532" s="1145"/>
      <c r="AG1532" s="1146"/>
      <c r="AH1532" s="1199" t="s">
        <v>86</v>
      </c>
      <c r="AI1532" s="1200"/>
      <c r="AJ1532" s="1200"/>
      <c r="AK1532" s="1200"/>
      <c r="AL1532" s="1200"/>
      <c r="AM1532" s="1200"/>
      <c r="AN1532" s="1201"/>
      <c r="AO1532" s="1222" t="s">
        <v>21</v>
      </c>
      <c r="AP1532" s="1223"/>
      <c r="AQ1532" s="1223"/>
      <c r="AR1532" s="1223"/>
      <c r="AS1532" s="1223"/>
      <c r="AT1532" s="1223"/>
      <c r="AU1532" s="1223"/>
      <c r="AV1532" s="1223"/>
      <c r="AW1532" s="1223"/>
      <c r="AX1532" s="1224"/>
      <c r="AY1532" s="1205" t="s">
        <v>88</v>
      </c>
      <c r="AZ1532" s="1206"/>
      <c r="BA1532" s="1206"/>
      <c r="BB1532" s="1206"/>
      <c r="BC1532" s="1207"/>
      <c r="BD1532" s="87"/>
    </row>
    <row r="1533" spans="1:64" customHeight="1" ht="13.5">
      <c r="A1533" s="238"/>
      <c r="B1533" s="238"/>
      <c r="C1533" s="243"/>
      <c r="D1533" s="243"/>
      <c r="E1533" s="243"/>
      <c r="F1533" s="243"/>
      <c r="G1533" s="243"/>
      <c r="H1533" s="1158" t="s">
        <v>3</v>
      </c>
      <c r="I1533" s="1159"/>
      <c r="J1533" s="1159"/>
      <c r="K1533" s="1160"/>
      <c r="L1533" s="1120" t="str">
        <f>LOOKUP(H1532,$C$2:$C$583,$I$2:$I$583)</f>
        <v>0</v>
      </c>
      <c r="M1533" s="1121"/>
      <c r="N1533" s="1121"/>
      <c r="O1533" s="1121"/>
      <c r="P1533" s="1121"/>
      <c r="Q1533" s="1121"/>
      <c r="R1533" s="1121"/>
      <c r="S1533" s="1121"/>
      <c r="T1533" s="1121"/>
      <c r="U1533" s="1122"/>
      <c r="V1533" s="1158" t="s">
        <v>89</v>
      </c>
      <c r="W1533" s="1159"/>
      <c r="X1533" s="1159"/>
      <c r="Y1533" s="1160"/>
      <c r="Z1533" s="1120" t="str">
        <f>LOOKUP(H1532,$C$2:$C$583,$F$2:$F$583)</f>
        <v>0</v>
      </c>
      <c r="AA1533" s="1122"/>
      <c r="AB1533" s="1158" t="s">
        <v>90</v>
      </c>
      <c r="AC1533" s="1159"/>
      <c r="AD1533" s="1159"/>
      <c r="AE1533" s="1160"/>
      <c r="AF1533" s="1120" t="str">
        <f>LOOKUP(H1532,$C$2:$C$583,$G$2:$G$583)</f>
        <v>0</v>
      </c>
      <c r="AG1533" s="1122"/>
      <c r="AH1533" s="1202"/>
      <c r="AI1533" s="1203"/>
      <c r="AJ1533" s="1203"/>
      <c r="AK1533" s="1203"/>
      <c r="AL1533" s="1203"/>
      <c r="AM1533" s="1203"/>
      <c r="AN1533" s="1204"/>
      <c r="AO1533" s="1225"/>
      <c r="AP1533" s="1226"/>
      <c r="AQ1533" s="1226"/>
      <c r="AR1533" s="1226"/>
      <c r="AS1533" s="1226"/>
      <c r="AT1533" s="1226"/>
      <c r="AU1533" s="1226"/>
      <c r="AV1533" s="1226"/>
      <c r="AW1533" s="1226"/>
      <c r="AX1533" s="1227"/>
      <c r="AY1533" s="1208"/>
      <c r="AZ1533" s="1209"/>
      <c r="BA1533" s="1209"/>
      <c r="BB1533" s="1209"/>
      <c r="BC1533" s="1210"/>
      <c r="BD1533" s="87"/>
    </row>
    <row r="1534" spans="1:64" customHeight="1" ht="12.75">
      <c r="A1534" s="238"/>
      <c r="B1534" s="238"/>
      <c r="C1534" s="243"/>
      <c r="D1534" s="243"/>
      <c r="E1534" s="243"/>
      <c r="F1534" s="243"/>
      <c r="G1534" s="243"/>
      <c r="H1534" s="1147" t="str">
        <f>LOOKUP(H1532,$C$2:$C$583,$K$2:$K$583)</f>
        <v>0</v>
      </c>
      <c r="I1534" s="1148"/>
      <c r="J1534" s="1148"/>
      <c r="K1534" s="1148"/>
      <c r="L1534" s="1148"/>
      <c r="M1534" s="1148"/>
      <c r="N1534" s="1148"/>
      <c r="O1534" s="1148"/>
      <c r="P1534" s="1148"/>
      <c r="Q1534" s="1148"/>
      <c r="R1534" s="1148"/>
      <c r="S1534" s="1148"/>
      <c r="T1534" s="1148"/>
      <c r="U1534" s="1148"/>
      <c r="V1534" s="1148"/>
      <c r="W1534" s="1148"/>
      <c r="X1534" s="1148"/>
      <c r="Y1534" s="1148"/>
      <c r="Z1534" s="1148"/>
      <c r="AA1534" s="1148"/>
      <c r="AB1534" s="1148"/>
      <c r="AC1534" s="1148"/>
      <c r="AD1534" s="1148"/>
      <c r="AE1534" s="1148"/>
      <c r="AF1534" s="1148"/>
      <c r="AG1534" s="1149"/>
      <c r="AH1534" s="1190"/>
      <c r="AI1534" s="1191"/>
      <c r="AJ1534" s="1191"/>
      <c r="AK1534" s="1191"/>
      <c r="AL1534" s="1191"/>
      <c r="AM1534" s="1191"/>
      <c r="AN1534" s="1191"/>
      <c r="AO1534" s="1191"/>
      <c r="AP1534" s="1191"/>
      <c r="AQ1534" s="1191"/>
      <c r="AR1534" s="1191"/>
      <c r="AS1534" s="1191"/>
      <c r="AT1534" s="1191"/>
      <c r="AU1534" s="1191"/>
      <c r="AV1534" s="1191"/>
      <c r="AW1534" s="1191"/>
      <c r="AX1534" s="1191"/>
      <c r="AY1534" s="1191"/>
      <c r="AZ1534" s="1191"/>
      <c r="BA1534" s="1191"/>
      <c r="BB1534" s="1191"/>
      <c r="BC1534" s="1192"/>
      <c r="BD1534" s="87"/>
    </row>
    <row r="1535" spans="1:64" customHeight="1" ht="12.75">
      <c r="A1535" s="238"/>
      <c r="B1535" s="238"/>
      <c r="C1535" s="243"/>
      <c r="D1535" s="243"/>
      <c r="E1535" s="243"/>
      <c r="F1535" s="243"/>
      <c r="G1535" s="243"/>
      <c r="H1535" s="1150"/>
      <c r="I1535" s="1151"/>
      <c r="J1535" s="1151"/>
      <c r="K1535" s="1151"/>
      <c r="L1535" s="1151"/>
      <c r="M1535" s="1151"/>
      <c r="N1535" s="1151"/>
      <c r="O1535" s="1151"/>
      <c r="P1535" s="1151"/>
      <c r="Q1535" s="1151"/>
      <c r="R1535" s="1151"/>
      <c r="S1535" s="1151"/>
      <c r="T1535" s="1151"/>
      <c r="U1535" s="1151"/>
      <c r="V1535" s="1151"/>
      <c r="W1535" s="1151"/>
      <c r="X1535" s="1151"/>
      <c r="Y1535" s="1151"/>
      <c r="Z1535" s="1151"/>
      <c r="AA1535" s="1151"/>
      <c r="AB1535" s="1151"/>
      <c r="AC1535" s="1151"/>
      <c r="AD1535" s="1151"/>
      <c r="AE1535" s="1151"/>
      <c r="AF1535" s="1151"/>
      <c r="AG1535" s="1152"/>
      <c r="AH1535" s="1193"/>
      <c r="AI1535" s="1194"/>
      <c r="AJ1535" s="1194"/>
      <c r="AK1535" s="1194"/>
      <c r="AL1535" s="1194"/>
      <c r="AM1535" s="1194"/>
      <c r="AN1535" s="1194"/>
      <c r="AO1535" s="1194"/>
      <c r="AP1535" s="1194"/>
      <c r="AQ1535" s="1194"/>
      <c r="AR1535" s="1194"/>
      <c r="AS1535" s="1194"/>
      <c r="AT1535" s="1194"/>
      <c r="AU1535" s="1194"/>
      <c r="AV1535" s="1194"/>
      <c r="AW1535" s="1194"/>
      <c r="AX1535" s="1194"/>
      <c r="AY1535" s="1194"/>
      <c r="AZ1535" s="1194"/>
      <c r="BA1535" s="1194"/>
      <c r="BB1535" s="1194"/>
      <c r="BC1535" s="1195"/>
      <c r="BD1535" s="87"/>
    </row>
    <row r="1536" spans="1:64" customHeight="1" ht="12.75">
      <c r="A1536" s="238"/>
      <c r="B1536" s="238"/>
      <c r="C1536" s="243"/>
      <c r="D1536" s="243"/>
      <c r="E1536" s="243"/>
      <c r="F1536" s="243"/>
      <c r="G1536" s="243"/>
      <c r="H1536" s="1150"/>
      <c r="I1536" s="1151"/>
      <c r="J1536" s="1151"/>
      <c r="K1536" s="1151"/>
      <c r="L1536" s="1151"/>
      <c r="M1536" s="1151"/>
      <c r="N1536" s="1151"/>
      <c r="O1536" s="1151"/>
      <c r="P1536" s="1151"/>
      <c r="Q1536" s="1151"/>
      <c r="R1536" s="1151"/>
      <c r="S1536" s="1151"/>
      <c r="T1536" s="1151"/>
      <c r="U1536" s="1151"/>
      <c r="V1536" s="1151"/>
      <c r="W1536" s="1151"/>
      <c r="X1536" s="1151"/>
      <c r="Y1536" s="1151"/>
      <c r="Z1536" s="1151"/>
      <c r="AA1536" s="1151"/>
      <c r="AB1536" s="1151"/>
      <c r="AC1536" s="1151"/>
      <c r="AD1536" s="1151"/>
      <c r="AE1536" s="1151"/>
      <c r="AF1536" s="1151"/>
      <c r="AG1536" s="1152"/>
      <c r="AH1536" s="1193"/>
      <c r="AI1536" s="1194"/>
      <c r="AJ1536" s="1194"/>
      <c r="AK1536" s="1194"/>
      <c r="AL1536" s="1194"/>
      <c r="AM1536" s="1194"/>
      <c r="AN1536" s="1194"/>
      <c r="AO1536" s="1194"/>
      <c r="AP1536" s="1194"/>
      <c r="AQ1536" s="1194"/>
      <c r="AR1536" s="1194"/>
      <c r="AS1536" s="1194"/>
      <c r="AT1536" s="1194"/>
      <c r="AU1536" s="1194"/>
      <c r="AV1536" s="1194"/>
      <c r="AW1536" s="1194"/>
      <c r="AX1536" s="1194"/>
      <c r="AY1536" s="1194"/>
      <c r="AZ1536" s="1194"/>
      <c r="BA1536" s="1194"/>
      <c r="BB1536" s="1194"/>
      <c r="BC1536" s="1195"/>
      <c r="BD1536" s="87"/>
    </row>
    <row r="1537" spans="1:64" customHeight="1" ht="12.75">
      <c r="A1537" s="238"/>
      <c r="B1537" s="238"/>
      <c r="C1537" s="243"/>
      <c r="D1537" s="243"/>
      <c r="E1537" s="243"/>
      <c r="F1537" s="243"/>
      <c r="G1537" s="243"/>
      <c r="H1537" s="1150"/>
      <c r="I1537" s="1151"/>
      <c r="J1537" s="1151"/>
      <c r="K1537" s="1151"/>
      <c r="L1537" s="1151"/>
      <c r="M1537" s="1151"/>
      <c r="N1537" s="1151"/>
      <c r="O1537" s="1151"/>
      <c r="P1537" s="1151"/>
      <c r="Q1537" s="1151"/>
      <c r="R1537" s="1151"/>
      <c r="S1537" s="1151"/>
      <c r="T1537" s="1151"/>
      <c r="U1537" s="1151"/>
      <c r="V1537" s="1151"/>
      <c r="W1537" s="1151"/>
      <c r="X1537" s="1151"/>
      <c r="Y1537" s="1151"/>
      <c r="Z1537" s="1151"/>
      <c r="AA1537" s="1151"/>
      <c r="AB1537" s="1151"/>
      <c r="AC1537" s="1151"/>
      <c r="AD1537" s="1151"/>
      <c r="AE1537" s="1151"/>
      <c r="AF1537" s="1151"/>
      <c r="AG1537" s="1152"/>
      <c r="AH1537" s="1193"/>
      <c r="AI1537" s="1194"/>
      <c r="AJ1537" s="1194"/>
      <c r="AK1537" s="1194"/>
      <c r="AL1537" s="1194"/>
      <c r="AM1537" s="1194"/>
      <c r="AN1537" s="1194"/>
      <c r="AO1537" s="1194"/>
      <c r="AP1537" s="1194"/>
      <c r="AQ1537" s="1194"/>
      <c r="AR1537" s="1194"/>
      <c r="AS1537" s="1194"/>
      <c r="AT1537" s="1194"/>
      <c r="AU1537" s="1194"/>
      <c r="AV1537" s="1194"/>
      <c r="AW1537" s="1194"/>
      <c r="AX1537" s="1194"/>
      <c r="AY1537" s="1194"/>
      <c r="AZ1537" s="1194"/>
      <c r="BA1537" s="1194"/>
      <c r="BB1537" s="1194"/>
      <c r="BC1537" s="1195"/>
      <c r="BD1537" s="87"/>
    </row>
    <row r="1538" spans="1:64" customHeight="1" ht="12.75">
      <c r="A1538" s="238"/>
      <c r="B1538" s="238"/>
      <c r="C1538" s="243"/>
      <c r="D1538" s="243"/>
      <c r="E1538" s="243"/>
      <c r="F1538" s="243"/>
      <c r="G1538" s="243"/>
      <c r="H1538" s="1150"/>
      <c r="I1538" s="1151"/>
      <c r="J1538" s="1151"/>
      <c r="K1538" s="1151"/>
      <c r="L1538" s="1151"/>
      <c r="M1538" s="1151"/>
      <c r="N1538" s="1151"/>
      <c r="O1538" s="1151"/>
      <c r="P1538" s="1151"/>
      <c r="Q1538" s="1151"/>
      <c r="R1538" s="1151"/>
      <c r="S1538" s="1151"/>
      <c r="T1538" s="1151"/>
      <c r="U1538" s="1151"/>
      <c r="V1538" s="1151"/>
      <c r="W1538" s="1151"/>
      <c r="X1538" s="1151"/>
      <c r="Y1538" s="1151"/>
      <c r="Z1538" s="1151"/>
      <c r="AA1538" s="1151"/>
      <c r="AB1538" s="1151"/>
      <c r="AC1538" s="1151"/>
      <c r="AD1538" s="1151"/>
      <c r="AE1538" s="1151"/>
      <c r="AF1538" s="1151"/>
      <c r="AG1538" s="1152"/>
      <c r="AH1538" s="1193"/>
      <c r="AI1538" s="1194"/>
      <c r="AJ1538" s="1194"/>
      <c r="AK1538" s="1194"/>
      <c r="AL1538" s="1194"/>
      <c r="AM1538" s="1194"/>
      <c r="AN1538" s="1194"/>
      <c r="AO1538" s="1194"/>
      <c r="AP1538" s="1194"/>
      <c r="AQ1538" s="1194"/>
      <c r="AR1538" s="1194"/>
      <c r="AS1538" s="1194"/>
      <c r="AT1538" s="1194"/>
      <c r="AU1538" s="1194"/>
      <c r="AV1538" s="1194"/>
      <c r="AW1538" s="1194"/>
      <c r="AX1538" s="1194"/>
      <c r="AY1538" s="1194"/>
      <c r="AZ1538" s="1194"/>
      <c r="BA1538" s="1194"/>
      <c r="BB1538" s="1194"/>
      <c r="BC1538" s="1195"/>
      <c r="BD1538" s="87"/>
    </row>
    <row r="1539" spans="1:64" customHeight="1" ht="13.5">
      <c r="A1539" s="238"/>
      <c r="B1539" s="238"/>
      <c r="C1539" s="243"/>
      <c r="D1539" s="243"/>
      <c r="E1539" s="243"/>
      <c r="F1539" s="243"/>
      <c r="G1539" s="243"/>
      <c r="H1539" s="1153"/>
      <c r="I1539" s="1154"/>
      <c r="J1539" s="1154"/>
      <c r="K1539" s="1154"/>
      <c r="L1539" s="1154"/>
      <c r="M1539" s="1154"/>
      <c r="N1539" s="1154"/>
      <c r="O1539" s="1154"/>
      <c r="P1539" s="1154"/>
      <c r="Q1539" s="1154"/>
      <c r="R1539" s="1154"/>
      <c r="S1539" s="1154"/>
      <c r="T1539" s="1154"/>
      <c r="U1539" s="1154"/>
      <c r="V1539" s="1154"/>
      <c r="W1539" s="1154"/>
      <c r="X1539" s="1154"/>
      <c r="Y1539" s="1154"/>
      <c r="Z1539" s="1154"/>
      <c r="AA1539" s="1154"/>
      <c r="AB1539" s="1154"/>
      <c r="AC1539" s="1154"/>
      <c r="AD1539" s="1154"/>
      <c r="AE1539" s="1154"/>
      <c r="AF1539" s="1154"/>
      <c r="AG1539" s="1155"/>
      <c r="AH1539" s="1196"/>
      <c r="AI1539" s="1197"/>
      <c r="AJ1539" s="1197"/>
      <c r="AK1539" s="1197"/>
      <c r="AL1539" s="1197"/>
      <c r="AM1539" s="1197"/>
      <c r="AN1539" s="1197"/>
      <c r="AO1539" s="1197"/>
      <c r="AP1539" s="1197"/>
      <c r="AQ1539" s="1197"/>
      <c r="AR1539" s="1197"/>
      <c r="AS1539" s="1197"/>
      <c r="AT1539" s="1197"/>
      <c r="AU1539" s="1197"/>
      <c r="AV1539" s="1197"/>
      <c r="AW1539" s="1197"/>
      <c r="AX1539" s="1197"/>
      <c r="AY1539" s="1197"/>
      <c r="AZ1539" s="1197"/>
      <c r="BA1539" s="1197"/>
      <c r="BB1539" s="1197"/>
      <c r="BC1539" s="1198"/>
      <c r="BD1539" s="87"/>
    </row>
    <row r="1540" spans="1:64" customHeight="1" ht="13.5">
      <c r="A1540" s="238">
        <f>IF(B1540&lt;$C$584,B1540,IF(B1540=$C$584,B1540,0))</f>
        <v>0</v>
      </c>
      <c r="B1540" s="238">
        <v>117</v>
      </c>
      <c r="C1540" s="243"/>
      <c r="D1540" s="243"/>
      <c r="E1540" s="243"/>
      <c r="F1540" s="243"/>
      <c r="G1540" s="243"/>
      <c r="H1540" s="1158">
        <f>A1540</f>
        <v>0</v>
      </c>
      <c r="I1540" s="1160"/>
      <c r="J1540" s="1120" t="s">
        <v>2</v>
      </c>
      <c r="K1540" s="1121"/>
      <c r="L1540" s="1121"/>
      <c r="M1540" s="1122"/>
      <c r="N1540" s="1144" t="str">
        <f>LOOKUP(H1540,$C$1:$C$583,$J$1:$J$612)</f>
        <v>0</v>
      </c>
      <c r="O1540" s="1145"/>
      <c r="P1540" s="1145"/>
      <c r="Q1540" s="1145"/>
      <c r="R1540" s="1145"/>
      <c r="S1540" s="1145"/>
      <c r="T1540" s="1145"/>
      <c r="U1540" s="1145"/>
      <c r="V1540" s="1145"/>
      <c r="W1540" s="1145"/>
      <c r="X1540" s="1145"/>
      <c r="Y1540" s="1145"/>
      <c r="Z1540" s="1145"/>
      <c r="AA1540" s="1145"/>
      <c r="AB1540" s="1145"/>
      <c r="AC1540" s="1145"/>
      <c r="AD1540" s="1145"/>
      <c r="AE1540" s="1145"/>
      <c r="AF1540" s="1145"/>
      <c r="AG1540" s="1146"/>
      <c r="AH1540" s="1199" t="s">
        <v>86</v>
      </c>
      <c r="AI1540" s="1200"/>
      <c r="AJ1540" s="1200"/>
      <c r="AK1540" s="1200"/>
      <c r="AL1540" s="1200"/>
      <c r="AM1540" s="1200"/>
      <c r="AN1540" s="1201"/>
      <c r="AO1540" s="1222" t="s">
        <v>21</v>
      </c>
      <c r="AP1540" s="1223"/>
      <c r="AQ1540" s="1223"/>
      <c r="AR1540" s="1223"/>
      <c r="AS1540" s="1223"/>
      <c r="AT1540" s="1223"/>
      <c r="AU1540" s="1223"/>
      <c r="AV1540" s="1223"/>
      <c r="AW1540" s="1223"/>
      <c r="AX1540" s="1224"/>
      <c r="AY1540" s="1205" t="s">
        <v>88</v>
      </c>
      <c r="AZ1540" s="1206"/>
      <c r="BA1540" s="1206"/>
      <c r="BB1540" s="1206"/>
      <c r="BC1540" s="1207"/>
      <c r="BD1540" s="87"/>
    </row>
    <row r="1541" spans="1:64" customHeight="1" ht="13.5">
      <c r="A1541" s="238"/>
      <c r="B1541" s="238"/>
      <c r="C1541" s="243"/>
      <c r="D1541" s="243"/>
      <c r="E1541" s="243"/>
      <c r="F1541" s="243"/>
      <c r="G1541" s="243"/>
      <c r="H1541" s="1158" t="s">
        <v>3</v>
      </c>
      <c r="I1541" s="1159"/>
      <c r="J1541" s="1159"/>
      <c r="K1541" s="1160"/>
      <c r="L1541" s="1120" t="str">
        <f>LOOKUP(H1540,$C$2:$C$583,$I$2:$I$583)</f>
        <v>0</v>
      </c>
      <c r="M1541" s="1121"/>
      <c r="N1541" s="1121"/>
      <c r="O1541" s="1121"/>
      <c r="P1541" s="1121"/>
      <c r="Q1541" s="1121"/>
      <c r="R1541" s="1121"/>
      <c r="S1541" s="1121"/>
      <c r="T1541" s="1121"/>
      <c r="U1541" s="1122"/>
      <c r="V1541" s="1158" t="s">
        <v>89</v>
      </c>
      <c r="W1541" s="1159"/>
      <c r="X1541" s="1159"/>
      <c r="Y1541" s="1160"/>
      <c r="Z1541" s="1120" t="str">
        <f>LOOKUP(H1540,$C$2:$C$583,$F$2:$F$583)</f>
        <v>0</v>
      </c>
      <c r="AA1541" s="1122"/>
      <c r="AB1541" s="1158" t="s">
        <v>90</v>
      </c>
      <c r="AC1541" s="1159"/>
      <c r="AD1541" s="1159"/>
      <c r="AE1541" s="1160"/>
      <c r="AF1541" s="1120" t="str">
        <f>LOOKUP(H1540,$C$2:$C$583,$G$2:$G$583)</f>
        <v>0</v>
      </c>
      <c r="AG1541" s="1122"/>
      <c r="AH1541" s="1202"/>
      <c r="AI1541" s="1203"/>
      <c r="AJ1541" s="1203"/>
      <c r="AK1541" s="1203"/>
      <c r="AL1541" s="1203"/>
      <c r="AM1541" s="1203"/>
      <c r="AN1541" s="1204"/>
      <c r="AO1541" s="1225"/>
      <c r="AP1541" s="1226"/>
      <c r="AQ1541" s="1226"/>
      <c r="AR1541" s="1226"/>
      <c r="AS1541" s="1226"/>
      <c r="AT1541" s="1226"/>
      <c r="AU1541" s="1226"/>
      <c r="AV1541" s="1226"/>
      <c r="AW1541" s="1226"/>
      <c r="AX1541" s="1227"/>
      <c r="AY1541" s="1208"/>
      <c r="AZ1541" s="1209"/>
      <c r="BA1541" s="1209"/>
      <c r="BB1541" s="1209"/>
      <c r="BC1541" s="1210"/>
      <c r="BD1541" s="87"/>
    </row>
    <row r="1542" spans="1:64" customHeight="1" ht="12.75">
      <c r="A1542" s="238"/>
      <c r="B1542" s="238"/>
      <c r="C1542" s="243"/>
      <c r="D1542" s="243"/>
      <c r="E1542" s="243"/>
      <c r="F1542" s="243"/>
      <c r="G1542" s="243"/>
      <c r="H1542" s="1147" t="str">
        <f>LOOKUP(H1540,$C$2:$C$583,$K$2:$K$583)</f>
        <v>0</v>
      </c>
      <c r="I1542" s="1148"/>
      <c r="J1542" s="1148"/>
      <c r="K1542" s="1148"/>
      <c r="L1542" s="1148"/>
      <c r="M1542" s="1148"/>
      <c r="N1542" s="1148"/>
      <c r="O1542" s="1148"/>
      <c r="P1542" s="1148"/>
      <c r="Q1542" s="1148"/>
      <c r="R1542" s="1148"/>
      <c r="S1542" s="1148"/>
      <c r="T1542" s="1148"/>
      <c r="U1542" s="1148"/>
      <c r="V1542" s="1148"/>
      <c r="W1542" s="1148"/>
      <c r="X1542" s="1148"/>
      <c r="Y1542" s="1148"/>
      <c r="Z1542" s="1148"/>
      <c r="AA1542" s="1148"/>
      <c r="AB1542" s="1148"/>
      <c r="AC1542" s="1148"/>
      <c r="AD1542" s="1148"/>
      <c r="AE1542" s="1148"/>
      <c r="AF1542" s="1148"/>
      <c r="AG1542" s="1149"/>
      <c r="AH1542" s="1190"/>
      <c r="AI1542" s="1191"/>
      <c r="AJ1542" s="1191"/>
      <c r="AK1542" s="1191"/>
      <c r="AL1542" s="1191"/>
      <c r="AM1542" s="1191"/>
      <c r="AN1542" s="1191"/>
      <c r="AO1542" s="1191"/>
      <c r="AP1542" s="1191"/>
      <c r="AQ1542" s="1191"/>
      <c r="AR1542" s="1191"/>
      <c r="AS1542" s="1191"/>
      <c r="AT1542" s="1191"/>
      <c r="AU1542" s="1191"/>
      <c r="AV1542" s="1191"/>
      <c r="AW1542" s="1191"/>
      <c r="AX1542" s="1191"/>
      <c r="AY1542" s="1191"/>
      <c r="AZ1542" s="1191"/>
      <c r="BA1542" s="1191"/>
      <c r="BB1542" s="1191"/>
      <c r="BC1542" s="1192"/>
      <c r="BD1542" s="87"/>
    </row>
    <row r="1543" spans="1:64" customHeight="1" ht="12.75">
      <c r="A1543" s="238"/>
      <c r="B1543" s="238"/>
      <c r="C1543" s="243"/>
      <c r="D1543" s="243"/>
      <c r="E1543" s="243"/>
      <c r="F1543" s="243"/>
      <c r="G1543" s="243"/>
      <c r="H1543" s="1150"/>
      <c r="I1543" s="1151"/>
      <c r="J1543" s="1151"/>
      <c r="K1543" s="1151"/>
      <c r="L1543" s="1151"/>
      <c r="M1543" s="1151"/>
      <c r="N1543" s="1151"/>
      <c r="O1543" s="1151"/>
      <c r="P1543" s="1151"/>
      <c r="Q1543" s="1151"/>
      <c r="R1543" s="1151"/>
      <c r="S1543" s="1151"/>
      <c r="T1543" s="1151"/>
      <c r="U1543" s="1151"/>
      <c r="V1543" s="1151"/>
      <c r="W1543" s="1151"/>
      <c r="X1543" s="1151"/>
      <c r="Y1543" s="1151"/>
      <c r="Z1543" s="1151"/>
      <c r="AA1543" s="1151"/>
      <c r="AB1543" s="1151"/>
      <c r="AC1543" s="1151"/>
      <c r="AD1543" s="1151"/>
      <c r="AE1543" s="1151"/>
      <c r="AF1543" s="1151"/>
      <c r="AG1543" s="1152"/>
      <c r="AH1543" s="1193"/>
      <c r="AI1543" s="1194"/>
      <c r="AJ1543" s="1194"/>
      <c r="AK1543" s="1194"/>
      <c r="AL1543" s="1194"/>
      <c r="AM1543" s="1194"/>
      <c r="AN1543" s="1194"/>
      <c r="AO1543" s="1194"/>
      <c r="AP1543" s="1194"/>
      <c r="AQ1543" s="1194"/>
      <c r="AR1543" s="1194"/>
      <c r="AS1543" s="1194"/>
      <c r="AT1543" s="1194"/>
      <c r="AU1543" s="1194"/>
      <c r="AV1543" s="1194"/>
      <c r="AW1543" s="1194"/>
      <c r="AX1543" s="1194"/>
      <c r="AY1543" s="1194"/>
      <c r="AZ1543" s="1194"/>
      <c r="BA1543" s="1194"/>
      <c r="BB1543" s="1194"/>
      <c r="BC1543" s="1195"/>
      <c r="BD1543" s="87"/>
    </row>
    <row r="1544" spans="1:64" customHeight="1" ht="12.75">
      <c r="A1544" s="238"/>
      <c r="B1544" s="238"/>
      <c r="C1544" s="243"/>
      <c r="D1544" s="243"/>
      <c r="E1544" s="243"/>
      <c r="F1544" s="243"/>
      <c r="G1544" s="243"/>
      <c r="H1544" s="1150"/>
      <c r="I1544" s="1151"/>
      <c r="J1544" s="1151"/>
      <c r="K1544" s="1151"/>
      <c r="L1544" s="1151"/>
      <c r="M1544" s="1151"/>
      <c r="N1544" s="1151"/>
      <c r="O1544" s="1151"/>
      <c r="P1544" s="1151"/>
      <c r="Q1544" s="1151"/>
      <c r="R1544" s="1151"/>
      <c r="S1544" s="1151"/>
      <c r="T1544" s="1151"/>
      <c r="U1544" s="1151"/>
      <c r="V1544" s="1151"/>
      <c r="W1544" s="1151"/>
      <c r="X1544" s="1151"/>
      <c r="Y1544" s="1151"/>
      <c r="Z1544" s="1151"/>
      <c r="AA1544" s="1151"/>
      <c r="AB1544" s="1151"/>
      <c r="AC1544" s="1151"/>
      <c r="AD1544" s="1151"/>
      <c r="AE1544" s="1151"/>
      <c r="AF1544" s="1151"/>
      <c r="AG1544" s="1152"/>
      <c r="AH1544" s="1193"/>
      <c r="AI1544" s="1194"/>
      <c r="AJ1544" s="1194"/>
      <c r="AK1544" s="1194"/>
      <c r="AL1544" s="1194"/>
      <c r="AM1544" s="1194"/>
      <c r="AN1544" s="1194"/>
      <c r="AO1544" s="1194"/>
      <c r="AP1544" s="1194"/>
      <c r="AQ1544" s="1194"/>
      <c r="AR1544" s="1194"/>
      <c r="AS1544" s="1194"/>
      <c r="AT1544" s="1194"/>
      <c r="AU1544" s="1194"/>
      <c r="AV1544" s="1194"/>
      <c r="AW1544" s="1194"/>
      <c r="AX1544" s="1194"/>
      <c r="AY1544" s="1194"/>
      <c r="AZ1544" s="1194"/>
      <c r="BA1544" s="1194"/>
      <c r="BB1544" s="1194"/>
      <c r="BC1544" s="1195"/>
      <c r="BD1544" s="87"/>
    </row>
    <row r="1545" spans="1:64" customHeight="1" ht="12.75">
      <c r="A1545" s="238"/>
      <c r="B1545" s="238"/>
      <c r="C1545" s="243"/>
      <c r="D1545" s="243"/>
      <c r="E1545" s="243"/>
      <c r="F1545" s="243"/>
      <c r="G1545" s="243"/>
      <c r="H1545" s="1150"/>
      <c r="I1545" s="1151"/>
      <c r="J1545" s="1151"/>
      <c r="K1545" s="1151"/>
      <c r="L1545" s="1151"/>
      <c r="M1545" s="1151"/>
      <c r="N1545" s="1151"/>
      <c r="O1545" s="1151"/>
      <c r="P1545" s="1151"/>
      <c r="Q1545" s="1151"/>
      <c r="R1545" s="1151"/>
      <c r="S1545" s="1151"/>
      <c r="T1545" s="1151"/>
      <c r="U1545" s="1151"/>
      <c r="V1545" s="1151"/>
      <c r="W1545" s="1151"/>
      <c r="X1545" s="1151"/>
      <c r="Y1545" s="1151"/>
      <c r="Z1545" s="1151"/>
      <c r="AA1545" s="1151"/>
      <c r="AB1545" s="1151"/>
      <c r="AC1545" s="1151"/>
      <c r="AD1545" s="1151"/>
      <c r="AE1545" s="1151"/>
      <c r="AF1545" s="1151"/>
      <c r="AG1545" s="1152"/>
      <c r="AH1545" s="1193"/>
      <c r="AI1545" s="1194"/>
      <c r="AJ1545" s="1194"/>
      <c r="AK1545" s="1194"/>
      <c r="AL1545" s="1194"/>
      <c r="AM1545" s="1194"/>
      <c r="AN1545" s="1194"/>
      <c r="AO1545" s="1194"/>
      <c r="AP1545" s="1194"/>
      <c r="AQ1545" s="1194"/>
      <c r="AR1545" s="1194"/>
      <c r="AS1545" s="1194"/>
      <c r="AT1545" s="1194"/>
      <c r="AU1545" s="1194"/>
      <c r="AV1545" s="1194"/>
      <c r="AW1545" s="1194"/>
      <c r="AX1545" s="1194"/>
      <c r="AY1545" s="1194"/>
      <c r="AZ1545" s="1194"/>
      <c r="BA1545" s="1194"/>
      <c r="BB1545" s="1194"/>
      <c r="BC1545" s="1195"/>
      <c r="BD1545" s="87"/>
    </row>
    <row r="1546" spans="1:64" customHeight="1" ht="12.75">
      <c r="A1546" s="238"/>
      <c r="B1546" s="238"/>
      <c r="C1546" s="243"/>
      <c r="D1546" s="243"/>
      <c r="E1546" s="243"/>
      <c r="F1546" s="243"/>
      <c r="G1546" s="243"/>
      <c r="H1546" s="1150"/>
      <c r="I1546" s="1151"/>
      <c r="J1546" s="1151"/>
      <c r="K1546" s="1151"/>
      <c r="L1546" s="1151"/>
      <c r="M1546" s="1151"/>
      <c r="N1546" s="1151"/>
      <c r="O1546" s="1151"/>
      <c r="P1546" s="1151"/>
      <c r="Q1546" s="1151"/>
      <c r="R1546" s="1151"/>
      <c r="S1546" s="1151"/>
      <c r="T1546" s="1151"/>
      <c r="U1546" s="1151"/>
      <c r="V1546" s="1151"/>
      <c r="W1546" s="1151"/>
      <c r="X1546" s="1151"/>
      <c r="Y1546" s="1151"/>
      <c r="Z1546" s="1151"/>
      <c r="AA1546" s="1151"/>
      <c r="AB1546" s="1151"/>
      <c r="AC1546" s="1151"/>
      <c r="AD1546" s="1151"/>
      <c r="AE1546" s="1151"/>
      <c r="AF1546" s="1151"/>
      <c r="AG1546" s="1152"/>
      <c r="AH1546" s="1193"/>
      <c r="AI1546" s="1194"/>
      <c r="AJ1546" s="1194"/>
      <c r="AK1546" s="1194"/>
      <c r="AL1546" s="1194"/>
      <c r="AM1546" s="1194"/>
      <c r="AN1546" s="1194"/>
      <c r="AO1546" s="1194"/>
      <c r="AP1546" s="1194"/>
      <c r="AQ1546" s="1194"/>
      <c r="AR1546" s="1194"/>
      <c r="AS1546" s="1194"/>
      <c r="AT1546" s="1194"/>
      <c r="AU1546" s="1194"/>
      <c r="AV1546" s="1194"/>
      <c r="AW1546" s="1194"/>
      <c r="AX1546" s="1194"/>
      <c r="AY1546" s="1194"/>
      <c r="AZ1546" s="1194"/>
      <c r="BA1546" s="1194"/>
      <c r="BB1546" s="1194"/>
      <c r="BC1546" s="1195"/>
      <c r="BD1546" s="87"/>
    </row>
    <row r="1547" spans="1:64" customHeight="1" ht="13.5">
      <c r="A1547" s="238"/>
      <c r="B1547" s="238"/>
      <c r="C1547" s="243"/>
      <c r="D1547" s="243"/>
      <c r="E1547" s="243"/>
      <c r="F1547" s="243"/>
      <c r="G1547" s="243"/>
      <c r="H1547" s="1153"/>
      <c r="I1547" s="1154"/>
      <c r="J1547" s="1154"/>
      <c r="K1547" s="1154"/>
      <c r="L1547" s="1154"/>
      <c r="M1547" s="1154"/>
      <c r="N1547" s="1154"/>
      <c r="O1547" s="1154"/>
      <c r="P1547" s="1154"/>
      <c r="Q1547" s="1154"/>
      <c r="R1547" s="1154"/>
      <c r="S1547" s="1154"/>
      <c r="T1547" s="1154"/>
      <c r="U1547" s="1154"/>
      <c r="V1547" s="1154"/>
      <c r="W1547" s="1154"/>
      <c r="X1547" s="1154"/>
      <c r="Y1547" s="1154"/>
      <c r="Z1547" s="1154"/>
      <c r="AA1547" s="1154"/>
      <c r="AB1547" s="1154"/>
      <c r="AC1547" s="1154"/>
      <c r="AD1547" s="1154"/>
      <c r="AE1547" s="1154"/>
      <c r="AF1547" s="1154"/>
      <c r="AG1547" s="1155"/>
      <c r="AH1547" s="1196"/>
      <c r="AI1547" s="1197"/>
      <c r="AJ1547" s="1197"/>
      <c r="AK1547" s="1197"/>
      <c r="AL1547" s="1197"/>
      <c r="AM1547" s="1197"/>
      <c r="AN1547" s="1197"/>
      <c r="AO1547" s="1197"/>
      <c r="AP1547" s="1197"/>
      <c r="AQ1547" s="1197"/>
      <c r="AR1547" s="1197"/>
      <c r="AS1547" s="1197"/>
      <c r="AT1547" s="1197"/>
      <c r="AU1547" s="1197"/>
      <c r="AV1547" s="1197"/>
      <c r="AW1547" s="1197"/>
      <c r="AX1547" s="1197"/>
      <c r="AY1547" s="1197"/>
      <c r="AZ1547" s="1197"/>
      <c r="BA1547" s="1197"/>
      <c r="BB1547" s="1197"/>
      <c r="BC1547" s="1198"/>
      <c r="BD1547" s="87"/>
    </row>
    <row r="1548" spans="1:64" customHeight="1" ht="13.5">
      <c r="A1548" s="238">
        <f>IF(B1548&lt;$C$584,B1548,IF(B1548=$C$584,B1548,0))</f>
        <v>0</v>
      </c>
      <c r="B1548" s="238">
        <v>118</v>
      </c>
      <c r="C1548" s="243"/>
      <c r="D1548" s="243"/>
      <c r="E1548" s="243"/>
      <c r="F1548" s="243"/>
      <c r="G1548" s="243"/>
      <c r="H1548" s="1158">
        <f>A1548</f>
        <v>0</v>
      </c>
      <c r="I1548" s="1160"/>
      <c r="J1548" s="1120" t="s">
        <v>2</v>
      </c>
      <c r="K1548" s="1121"/>
      <c r="L1548" s="1121"/>
      <c r="M1548" s="1122"/>
      <c r="N1548" s="1144" t="str">
        <f>LOOKUP(H1548,$C$1:$C$583,$J$1:$J$612)</f>
        <v>0</v>
      </c>
      <c r="O1548" s="1145"/>
      <c r="P1548" s="1145"/>
      <c r="Q1548" s="1145"/>
      <c r="R1548" s="1145"/>
      <c r="S1548" s="1145"/>
      <c r="T1548" s="1145"/>
      <c r="U1548" s="1145"/>
      <c r="V1548" s="1145"/>
      <c r="W1548" s="1145"/>
      <c r="X1548" s="1145"/>
      <c r="Y1548" s="1145"/>
      <c r="Z1548" s="1145"/>
      <c r="AA1548" s="1145"/>
      <c r="AB1548" s="1145"/>
      <c r="AC1548" s="1145"/>
      <c r="AD1548" s="1145"/>
      <c r="AE1548" s="1145"/>
      <c r="AF1548" s="1145"/>
      <c r="AG1548" s="1146"/>
      <c r="AH1548" s="1199" t="s">
        <v>86</v>
      </c>
      <c r="AI1548" s="1200"/>
      <c r="AJ1548" s="1200"/>
      <c r="AK1548" s="1200"/>
      <c r="AL1548" s="1200"/>
      <c r="AM1548" s="1200"/>
      <c r="AN1548" s="1201"/>
      <c r="AO1548" s="1222" t="s">
        <v>21</v>
      </c>
      <c r="AP1548" s="1223"/>
      <c r="AQ1548" s="1223"/>
      <c r="AR1548" s="1223"/>
      <c r="AS1548" s="1223"/>
      <c r="AT1548" s="1223"/>
      <c r="AU1548" s="1223"/>
      <c r="AV1548" s="1223"/>
      <c r="AW1548" s="1223"/>
      <c r="AX1548" s="1224"/>
      <c r="AY1548" s="1205" t="s">
        <v>88</v>
      </c>
      <c r="AZ1548" s="1206"/>
      <c r="BA1548" s="1206"/>
      <c r="BB1548" s="1206"/>
      <c r="BC1548" s="1207"/>
      <c r="BD1548" s="87"/>
    </row>
    <row r="1549" spans="1:64" customHeight="1" ht="13.5">
      <c r="A1549" s="238"/>
      <c r="B1549" s="238"/>
      <c r="C1549" s="243"/>
      <c r="D1549" s="243"/>
      <c r="E1549" s="243"/>
      <c r="F1549" s="243"/>
      <c r="G1549" s="243"/>
      <c r="H1549" s="1158" t="s">
        <v>3</v>
      </c>
      <c r="I1549" s="1159"/>
      <c r="J1549" s="1159"/>
      <c r="K1549" s="1160"/>
      <c r="L1549" s="1120" t="str">
        <f>LOOKUP(H1548,$C$2:$C$583,$I$2:$I$583)</f>
        <v>0</v>
      </c>
      <c r="M1549" s="1121"/>
      <c r="N1549" s="1121"/>
      <c r="O1549" s="1121"/>
      <c r="P1549" s="1121"/>
      <c r="Q1549" s="1121"/>
      <c r="R1549" s="1121"/>
      <c r="S1549" s="1121"/>
      <c r="T1549" s="1121"/>
      <c r="U1549" s="1122"/>
      <c r="V1549" s="1158" t="s">
        <v>89</v>
      </c>
      <c r="W1549" s="1159"/>
      <c r="X1549" s="1159"/>
      <c r="Y1549" s="1160"/>
      <c r="Z1549" s="1120" t="str">
        <f>LOOKUP(H1548,$C$2:$C$583,$F$2:$F$583)</f>
        <v>0</v>
      </c>
      <c r="AA1549" s="1122"/>
      <c r="AB1549" s="1158" t="s">
        <v>90</v>
      </c>
      <c r="AC1549" s="1159"/>
      <c r="AD1549" s="1159"/>
      <c r="AE1549" s="1160"/>
      <c r="AF1549" s="1120" t="str">
        <f>LOOKUP(H1548,$C$2:$C$583,$G$2:$G$583)</f>
        <v>0</v>
      </c>
      <c r="AG1549" s="1122"/>
      <c r="AH1549" s="1202"/>
      <c r="AI1549" s="1203"/>
      <c r="AJ1549" s="1203"/>
      <c r="AK1549" s="1203"/>
      <c r="AL1549" s="1203"/>
      <c r="AM1549" s="1203"/>
      <c r="AN1549" s="1204"/>
      <c r="AO1549" s="1225"/>
      <c r="AP1549" s="1226"/>
      <c r="AQ1549" s="1226"/>
      <c r="AR1549" s="1226"/>
      <c r="AS1549" s="1226"/>
      <c r="AT1549" s="1226"/>
      <c r="AU1549" s="1226"/>
      <c r="AV1549" s="1226"/>
      <c r="AW1549" s="1226"/>
      <c r="AX1549" s="1227"/>
      <c r="AY1549" s="1208"/>
      <c r="AZ1549" s="1209"/>
      <c r="BA1549" s="1209"/>
      <c r="BB1549" s="1209"/>
      <c r="BC1549" s="1210"/>
      <c r="BD1549" s="87"/>
    </row>
    <row r="1550" spans="1:64" customHeight="1" ht="12.75">
      <c r="A1550" s="238"/>
      <c r="B1550" s="238"/>
      <c r="C1550" s="243"/>
      <c r="D1550" s="243"/>
      <c r="E1550" s="243"/>
      <c r="F1550" s="243"/>
      <c r="G1550" s="243"/>
      <c r="H1550" s="1147" t="str">
        <f>LOOKUP(H1548,$C$2:$C$583,$K$2:$K$583)</f>
        <v>0</v>
      </c>
      <c r="I1550" s="1148"/>
      <c r="J1550" s="1148"/>
      <c r="K1550" s="1148"/>
      <c r="L1550" s="1148"/>
      <c r="M1550" s="1148"/>
      <c r="N1550" s="1148"/>
      <c r="O1550" s="1148"/>
      <c r="P1550" s="1148"/>
      <c r="Q1550" s="1148"/>
      <c r="R1550" s="1148"/>
      <c r="S1550" s="1148"/>
      <c r="T1550" s="1148"/>
      <c r="U1550" s="1148"/>
      <c r="V1550" s="1148"/>
      <c r="W1550" s="1148"/>
      <c r="X1550" s="1148"/>
      <c r="Y1550" s="1148"/>
      <c r="Z1550" s="1148"/>
      <c r="AA1550" s="1148"/>
      <c r="AB1550" s="1148"/>
      <c r="AC1550" s="1148"/>
      <c r="AD1550" s="1148"/>
      <c r="AE1550" s="1148"/>
      <c r="AF1550" s="1148"/>
      <c r="AG1550" s="1149"/>
      <c r="AH1550" s="1190"/>
      <c r="AI1550" s="1191"/>
      <c r="AJ1550" s="1191"/>
      <c r="AK1550" s="1191"/>
      <c r="AL1550" s="1191"/>
      <c r="AM1550" s="1191"/>
      <c r="AN1550" s="1191"/>
      <c r="AO1550" s="1191"/>
      <c r="AP1550" s="1191"/>
      <c r="AQ1550" s="1191"/>
      <c r="AR1550" s="1191"/>
      <c r="AS1550" s="1191"/>
      <c r="AT1550" s="1191"/>
      <c r="AU1550" s="1191"/>
      <c r="AV1550" s="1191"/>
      <c r="AW1550" s="1191"/>
      <c r="AX1550" s="1191"/>
      <c r="AY1550" s="1191"/>
      <c r="AZ1550" s="1191"/>
      <c r="BA1550" s="1191"/>
      <c r="BB1550" s="1191"/>
      <c r="BC1550" s="1192"/>
      <c r="BD1550" s="87"/>
    </row>
    <row r="1551" spans="1:64" customHeight="1" ht="12.75">
      <c r="A1551" s="238"/>
      <c r="B1551" s="238"/>
      <c r="C1551" s="243"/>
      <c r="D1551" s="243"/>
      <c r="E1551" s="243"/>
      <c r="F1551" s="243"/>
      <c r="G1551" s="243"/>
      <c r="H1551" s="1150"/>
      <c r="I1551" s="1151"/>
      <c r="J1551" s="1151"/>
      <c r="K1551" s="1151"/>
      <c r="L1551" s="1151"/>
      <c r="M1551" s="1151"/>
      <c r="N1551" s="1151"/>
      <c r="O1551" s="1151"/>
      <c r="P1551" s="1151"/>
      <c r="Q1551" s="1151"/>
      <c r="R1551" s="1151"/>
      <c r="S1551" s="1151"/>
      <c r="T1551" s="1151"/>
      <c r="U1551" s="1151"/>
      <c r="V1551" s="1151"/>
      <c r="W1551" s="1151"/>
      <c r="X1551" s="1151"/>
      <c r="Y1551" s="1151"/>
      <c r="Z1551" s="1151"/>
      <c r="AA1551" s="1151"/>
      <c r="AB1551" s="1151"/>
      <c r="AC1551" s="1151"/>
      <c r="AD1551" s="1151"/>
      <c r="AE1551" s="1151"/>
      <c r="AF1551" s="1151"/>
      <c r="AG1551" s="1152"/>
      <c r="AH1551" s="1193"/>
      <c r="AI1551" s="1194"/>
      <c r="AJ1551" s="1194"/>
      <c r="AK1551" s="1194"/>
      <c r="AL1551" s="1194"/>
      <c r="AM1551" s="1194"/>
      <c r="AN1551" s="1194"/>
      <c r="AO1551" s="1194"/>
      <c r="AP1551" s="1194"/>
      <c r="AQ1551" s="1194"/>
      <c r="AR1551" s="1194"/>
      <c r="AS1551" s="1194"/>
      <c r="AT1551" s="1194"/>
      <c r="AU1551" s="1194"/>
      <c r="AV1551" s="1194"/>
      <c r="AW1551" s="1194"/>
      <c r="AX1551" s="1194"/>
      <c r="AY1551" s="1194"/>
      <c r="AZ1551" s="1194"/>
      <c r="BA1551" s="1194"/>
      <c r="BB1551" s="1194"/>
      <c r="BC1551" s="1195"/>
      <c r="BD1551" s="87"/>
    </row>
    <row r="1552" spans="1:64" customHeight="1" ht="12.75">
      <c r="A1552" s="238"/>
      <c r="B1552" s="238"/>
      <c r="C1552" s="243"/>
      <c r="D1552" s="243"/>
      <c r="E1552" s="243"/>
      <c r="F1552" s="243"/>
      <c r="G1552" s="243"/>
      <c r="H1552" s="1150"/>
      <c r="I1552" s="1151"/>
      <c r="J1552" s="1151"/>
      <c r="K1552" s="1151"/>
      <c r="L1552" s="1151"/>
      <c r="M1552" s="1151"/>
      <c r="N1552" s="1151"/>
      <c r="O1552" s="1151"/>
      <c r="P1552" s="1151"/>
      <c r="Q1552" s="1151"/>
      <c r="R1552" s="1151"/>
      <c r="S1552" s="1151"/>
      <c r="T1552" s="1151"/>
      <c r="U1552" s="1151"/>
      <c r="V1552" s="1151"/>
      <c r="W1552" s="1151"/>
      <c r="X1552" s="1151"/>
      <c r="Y1552" s="1151"/>
      <c r="Z1552" s="1151"/>
      <c r="AA1552" s="1151"/>
      <c r="AB1552" s="1151"/>
      <c r="AC1552" s="1151"/>
      <c r="AD1552" s="1151"/>
      <c r="AE1552" s="1151"/>
      <c r="AF1552" s="1151"/>
      <c r="AG1552" s="1152"/>
      <c r="AH1552" s="1193"/>
      <c r="AI1552" s="1194"/>
      <c r="AJ1552" s="1194"/>
      <c r="AK1552" s="1194"/>
      <c r="AL1552" s="1194"/>
      <c r="AM1552" s="1194"/>
      <c r="AN1552" s="1194"/>
      <c r="AO1552" s="1194"/>
      <c r="AP1552" s="1194"/>
      <c r="AQ1552" s="1194"/>
      <c r="AR1552" s="1194"/>
      <c r="AS1552" s="1194"/>
      <c r="AT1552" s="1194"/>
      <c r="AU1552" s="1194"/>
      <c r="AV1552" s="1194"/>
      <c r="AW1552" s="1194"/>
      <c r="AX1552" s="1194"/>
      <c r="AY1552" s="1194"/>
      <c r="AZ1552" s="1194"/>
      <c r="BA1552" s="1194"/>
      <c r="BB1552" s="1194"/>
      <c r="BC1552" s="1195"/>
      <c r="BD1552" s="87"/>
    </row>
    <row r="1553" spans="1:64" customHeight="1" ht="12.75">
      <c r="A1553" s="238"/>
      <c r="B1553" s="238"/>
      <c r="C1553" s="243"/>
      <c r="D1553" s="243"/>
      <c r="E1553" s="243"/>
      <c r="F1553" s="243"/>
      <c r="G1553" s="243"/>
      <c r="H1553" s="1150"/>
      <c r="I1553" s="1151"/>
      <c r="J1553" s="1151"/>
      <c r="K1553" s="1151"/>
      <c r="L1553" s="1151"/>
      <c r="M1553" s="1151"/>
      <c r="N1553" s="1151"/>
      <c r="O1553" s="1151"/>
      <c r="P1553" s="1151"/>
      <c r="Q1553" s="1151"/>
      <c r="R1553" s="1151"/>
      <c r="S1553" s="1151"/>
      <c r="T1553" s="1151"/>
      <c r="U1553" s="1151"/>
      <c r="V1553" s="1151"/>
      <c r="W1553" s="1151"/>
      <c r="X1553" s="1151"/>
      <c r="Y1553" s="1151"/>
      <c r="Z1553" s="1151"/>
      <c r="AA1553" s="1151"/>
      <c r="AB1553" s="1151"/>
      <c r="AC1553" s="1151"/>
      <c r="AD1553" s="1151"/>
      <c r="AE1553" s="1151"/>
      <c r="AF1553" s="1151"/>
      <c r="AG1553" s="1152"/>
      <c r="AH1553" s="1193"/>
      <c r="AI1553" s="1194"/>
      <c r="AJ1553" s="1194"/>
      <c r="AK1553" s="1194"/>
      <c r="AL1553" s="1194"/>
      <c r="AM1553" s="1194"/>
      <c r="AN1553" s="1194"/>
      <c r="AO1553" s="1194"/>
      <c r="AP1553" s="1194"/>
      <c r="AQ1553" s="1194"/>
      <c r="AR1553" s="1194"/>
      <c r="AS1553" s="1194"/>
      <c r="AT1553" s="1194"/>
      <c r="AU1553" s="1194"/>
      <c r="AV1553" s="1194"/>
      <c r="AW1553" s="1194"/>
      <c r="AX1553" s="1194"/>
      <c r="AY1553" s="1194"/>
      <c r="AZ1553" s="1194"/>
      <c r="BA1553" s="1194"/>
      <c r="BB1553" s="1194"/>
      <c r="BC1553" s="1195"/>
      <c r="BD1553" s="87"/>
    </row>
    <row r="1554" spans="1:64" customHeight="1" ht="12.75">
      <c r="A1554" s="238"/>
      <c r="B1554" s="238"/>
      <c r="C1554" s="243"/>
      <c r="D1554" s="243"/>
      <c r="E1554" s="243"/>
      <c r="F1554" s="243"/>
      <c r="G1554" s="243"/>
      <c r="H1554" s="1150"/>
      <c r="I1554" s="1151"/>
      <c r="J1554" s="1151"/>
      <c r="K1554" s="1151"/>
      <c r="L1554" s="1151"/>
      <c r="M1554" s="1151"/>
      <c r="N1554" s="1151"/>
      <c r="O1554" s="1151"/>
      <c r="P1554" s="1151"/>
      <c r="Q1554" s="1151"/>
      <c r="R1554" s="1151"/>
      <c r="S1554" s="1151"/>
      <c r="T1554" s="1151"/>
      <c r="U1554" s="1151"/>
      <c r="V1554" s="1151"/>
      <c r="W1554" s="1151"/>
      <c r="X1554" s="1151"/>
      <c r="Y1554" s="1151"/>
      <c r="Z1554" s="1151"/>
      <c r="AA1554" s="1151"/>
      <c r="AB1554" s="1151"/>
      <c r="AC1554" s="1151"/>
      <c r="AD1554" s="1151"/>
      <c r="AE1554" s="1151"/>
      <c r="AF1554" s="1151"/>
      <c r="AG1554" s="1152"/>
      <c r="AH1554" s="1193"/>
      <c r="AI1554" s="1194"/>
      <c r="AJ1554" s="1194"/>
      <c r="AK1554" s="1194"/>
      <c r="AL1554" s="1194"/>
      <c r="AM1554" s="1194"/>
      <c r="AN1554" s="1194"/>
      <c r="AO1554" s="1194"/>
      <c r="AP1554" s="1194"/>
      <c r="AQ1554" s="1194"/>
      <c r="AR1554" s="1194"/>
      <c r="AS1554" s="1194"/>
      <c r="AT1554" s="1194"/>
      <c r="AU1554" s="1194"/>
      <c r="AV1554" s="1194"/>
      <c r="AW1554" s="1194"/>
      <c r="AX1554" s="1194"/>
      <c r="AY1554" s="1194"/>
      <c r="AZ1554" s="1194"/>
      <c r="BA1554" s="1194"/>
      <c r="BB1554" s="1194"/>
      <c r="BC1554" s="1195"/>
      <c r="BD1554" s="87"/>
    </row>
    <row r="1555" spans="1:64" customHeight="1" ht="13.5">
      <c r="A1555" s="238"/>
      <c r="B1555" s="238"/>
      <c r="C1555" s="243"/>
      <c r="D1555" s="243"/>
      <c r="E1555" s="243"/>
      <c r="F1555" s="243"/>
      <c r="G1555" s="243"/>
      <c r="H1555" s="1153"/>
      <c r="I1555" s="1154"/>
      <c r="J1555" s="1154"/>
      <c r="K1555" s="1154"/>
      <c r="L1555" s="1154"/>
      <c r="M1555" s="1154"/>
      <c r="N1555" s="1154"/>
      <c r="O1555" s="1154"/>
      <c r="P1555" s="1154"/>
      <c r="Q1555" s="1154"/>
      <c r="R1555" s="1154"/>
      <c r="S1555" s="1154"/>
      <c r="T1555" s="1154"/>
      <c r="U1555" s="1154"/>
      <c r="V1555" s="1154"/>
      <c r="W1555" s="1154"/>
      <c r="X1555" s="1154"/>
      <c r="Y1555" s="1154"/>
      <c r="Z1555" s="1154"/>
      <c r="AA1555" s="1154"/>
      <c r="AB1555" s="1154"/>
      <c r="AC1555" s="1154"/>
      <c r="AD1555" s="1154"/>
      <c r="AE1555" s="1154"/>
      <c r="AF1555" s="1154"/>
      <c r="AG1555" s="1155"/>
      <c r="AH1555" s="1196"/>
      <c r="AI1555" s="1197"/>
      <c r="AJ1555" s="1197"/>
      <c r="AK1555" s="1197"/>
      <c r="AL1555" s="1197"/>
      <c r="AM1555" s="1197"/>
      <c r="AN1555" s="1197"/>
      <c r="AO1555" s="1197"/>
      <c r="AP1555" s="1197"/>
      <c r="AQ1555" s="1197"/>
      <c r="AR1555" s="1197"/>
      <c r="AS1555" s="1197"/>
      <c r="AT1555" s="1197"/>
      <c r="AU1555" s="1197"/>
      <c r="AV1555" s="1197"/>
      <c r="AW1555" s="1197"/>
      <c r="AX1555" s="1197"/>
      <c r="AY1555" s="1197"/>
      <c r="AZ1555" s="1197"/>
      <c r="BA1555" s="1197"/>
      <c r="BB1555" s="1197"/>
      <c r="BC1555" s="1198"/>
      <c r="BD1555" s="87"/>
    </row>
    <row r="1556" spans="1:64" customHeight="1" ht="13.5">
      <c r="A1556" s="238">
        <f>IF(B1556&lt;$C$584,B1556,IF(B1556=$C$584,B1556,0))</f>
        <v>0</v>
      </c>
      <c r="B1556" s="238">
        <v>119</v>
      </c>
      <c r="C1556" s="243"/>
      <c r="D1556" s="243"/>
      <c r="E1556" s="243"/>
      <c r="F1556" s="243"/>
      <c r="G1556" s="243"/>
      <c r="H1556" s="1158">
        <f>A1556</f>
        <v>0</v>
      </c>
      <c r="I1556" s="1160"/>
      <c r="J1556" s="1120" t="s">
        <v>2</v>
      </c>
      <c r="K1556" s="1121"/>
      <c r="L1556" s="1121"/>
      <c r="M1556" s="1122"/>
      <c r="N1556" s="1144" t="str">
        <f>LOOKUP(H1556,$C$1:$C$583,$J$1:$J$612)</f>
        <v>0</v>
      </c>
      <c r="O1556" s="1145"/>
      <c r="P1556" s="1145"/>
      <c r="Q1556" s="1145"/>
      <c r="R1556" s="1145"/>
      <c r="S1556" s="1145"/>
      <c r="T1556" s="1145"/>
      <c r="U1556" s="1145"/>
      <c r="V1556" s="1145"/>
      <c r="W1556" s="1145"/>
      <c r="X1556" s="1145"/>
      <c r="Y1556" s="1145"/>
      <c r="Z1556" s="1145"/>
      <c r="AA1556" s="1145"/>
      <c r="AB1556" s="1145"/>
      <c r="AC1556" s="1145"/>
      <c r="AD1556" s="1145"/>
      <c r="AE1556" s="1145"/>
      <c r="AF1556" s="1145"/>
      <c r="AG1556" s="1146"/>
      <c r="AH1556" s="1199" t="s">
        <v>86</v>
      </c>
      <c r="AI1556" s="1200"/>
      <c r="AJ1556" s="1200"/>
      <c r="AK1556" s="1200"/>
      <c r="AL1556" s="1200"/>
      <c r="AM1556" s="1200"/>
      <c r="AN1556" s="1201"/>
      <c r="AO1556" s="1222" t="s">
        <v>21</v>
      </c>
      <c r="AP1556" s="1223"/>
      <c r="AQ1556" s="1223"/>
      <c r="AR1556" s="1223"/>
      <c r="AS1556" s="1223"/>
      <c r="AT1556" s="1223"/>
      <c r="AU1556" s="1223"/>
      <c r="AV1556" s="1223"/>
      <c r="AW1556" s="1223"/>
      <c r="AX1556" s="1224"/>
      <c r="AY1556" s="1205" t="s">
        <v>88</v>
      </c>
      <c r="AZ1556" s="1206"/>
      <c r="BA1556" s="1206"/>
      <c r="BB1556" s="1206"/>
      <c r="BC1556" s="1207"/>
      <c r="BD1556" s="87"/>
    </row>
    <row r="1557" spans="1:64" customHeight="1" ht="13.5">
      <c r="A1557" s="238"/>
      <c r="B1557" s="238"/>
      <c r="C1557" s="243"/>
      <c r="D1557" s="243"/>
      <c r="E1557" s="243"/>
      <c r="F1557" s="243"/>
      <c r="G1557" s="243"/>
      <c r="H1557" s="1158" t="s">
        <v>3</v>
      </c>
      <c r="I1557" s="1159"/>
      <c r="J1557" s="1159"/>
      <c r="K1557" s="1160"/>
      <c r="L1557" s="1120" t="str">
        <f>LOOKUP(H1556,$C$2:$C$583,$I$2:$I$583)</f>
        <v>0</v>
      </c>
      <c r="M1557" s="1121"/>
      <c r="N1557" s="1121"/>
      <c r="O1557" s="1121"/>
      <c r="P1557" s="1121"/>
      <c r="Q1557" s="1121"/>
      <c r="R1557" s="1121"/>
      <c r="S1557" s="1121"/>
      <c r="T1557" s="1121"/>
      <c r="U1557" s="1122"/>
      <c r="V1557" s="1158" t="s">
        <v>89</v>
      </c>
      <c r="W1557" s="1159"/>
      <c r="X1557" s="1159"/>
      <c r="Y1557" s="1160"/>
      <c r="Z1557" s="1120" t="str">
        <f>LOOKUP(H1556,$C$2:$C$583,$F$2:$F$583)</f>
        <v>0</v>
      </c>
      <c r="AA1557" s="1122"/>
      <c r="AB1557" s="1158" t="s">
        <v>90</v>
      </c>
      <c r="AC1557" s="1159"/>
      <c r="AD1557" s="1159"/>
      <c r="AE1557" s="1160"/>
      <c r="AF1557" s="1120" t="str">
        <f>LOOKUP(H1556,$C$2:$C$583,$G$2:$G$583)</f>
        <v>0</v>
      </c>
      <c r="AG1557" s="1122"/>
      <c r="AH1557" s="1202"/>
      <c r="AI1557" s="1203"/>
      <c r="AJ1557" s="1203"/>
      <c r="AK1557" s="1203"/>
      <c r="AL1557" s="1203"/>
      <c r="AM1557" s="1203"/>
      <c r="AN1557" s="1204"/>
      <c r="AO1557" s="1225"/>
      <c r="AP1557" s="1226"/>
      <c r="AQ1557" s="1226"/>
      <c r="AR1557" s="1226"/>
      <c r="AS1557" s="1226"/>
      <c r="AT1557" s="1226"/>
      <c r="AU1557" s="1226"/>
      <c r="AV1557" s="1226"/>
      <c r="AW1557" s="1226"/>
      <c r="AX1557" s="1227"/>
      <c r="AY1557" s="1208"/>
      <c r="AZ1557" s="1209"/>
      <c r="BA1557" s="1209"/>
      <c r="BB1557" s="1209"/>
      <c r="BC1557" s="1210"/>
      <c r="BD1557" s="87"/>
    </row>
    <row r="1558" spans="1:64" customHeight="1" ht="12.75">
      <c r="A1558" s="238"/>
      <c r="B1558" s="238"/>
      <c r="C1558" s="243"/>
      <c r="D1558" s="243"/>
      <c r="E1558" s="243"/>
      <c r="F1558" s="243"/>
      <c r="G1558" s="243"/>
      <c r="H1558" s="1147" t="str">
        <f>LOOKUP(H1556,$C$2:$C$583,$K$2:$K$583)</f>
        <v>0</v>
      </c>
      <c r="I1558" s="1148"/>
      <c r="J1558" s="1148"/>
      <c r="K1558" s="1148"/>
      <c r="L1558" s="1148"/>
      <c r="M1558" s="1148"/>
      <c r="N1558" s="1148"/>
      <c r="O1558" s="1148"/>
      <c r="P1558" s="1148"/>
      <c r="Q1558" s="1148"/>
      <c r="R1558" s="1148"/>
      <c r="S1558" s="1148"/>
      <c r="T1558" s="1148"/>
      <c r="U1558" s="1148"/>
      <c r="V1558" s="1148"/>
      <c r="W1558" s="1148"/>
      <c r="X1558" s="1148"/>
      <c r="Y1558" s="1148"/>
      <c r="Z1558" s="1148"/>
      <c r="AA1558" s="1148"/>
      <c r="AB1558" s="1148"/>
      <c r="AC1558" s="1148"/>
      <c r="AD1558" s="1148"/>
      <c r="AE1558" s="1148"/>
      <c r="AF1558" s="1148"/>
      <c r="AG1558" s="1149"/>
      <c r="AH1558" s="1190"/>
      <c r="AI1558" s="1191"/>
      <c r="AJ1558" s="1191"/>
      <c r="AK1558" s="1191"/>
      <c r="AL1558" s="1191"/>
      <c r="AM1558" s="1191"/>
      <c r="AN1558" s="1191"/>
      <c r="AO1558" s="1191"/>
      <c r="AP1558" s="1191"/>
      <c r="AQ1558" s="1191"/>
      <c r="AR1558" s="1191"/>
      <c r="AS1558" s="1191"/>
      <c r="AT1558" s="1191"/>
      <c r="AU1558" s="1191"/>
      <c r="AV1558" s="1191"/>
      <c r="AW1558" s="1191"/>
      <c r="AX1558" s="1191"/>
      <c r="AY1558" s="1191"/>
      <c r="AZ1558" s="1191"/>
      <c r="BA1558" s="1191"/>
      <c r="BB1558" s="1191"/>
      <c r="BC1558" s="1192"/>
      <c r="BD1558" s="87"/>
    </row>
    <row r="1559" spans="1:64" customHeight="1" ht="12.75">
      <c r="A1559" s="238"/>
      <c r="B1559" s="238"/>
      <c r="C1559" s="243"/>
      <c r="D1559" s="243"/>
      <c r="E1559" s="243"/>
      <c r="F1559" s="243"/>
      <c r="G1559" s="243"/>
      <c r="H1559" s="1150"/>
      <c r="I1559" s="1151"/>
      <c r="J1559" s="1151"/>
      <c r="K1559" s="1151"/>
      <c r="L1559" s="1151"/>
      <c r="M1559" s="1151"/>
      <c r="N1559" s="1151"/>
      <c r="O1559" s="1151"/>
      <c r="P1559" s="1151"/>
      <c r="Q1559" s="1151"/>
      <c r="R1559" s="1151"/>
      <c r="S1559" s="1151"/>
      <c r="T1559" s="1151"/>
      <c r="U1559" s="1151"/>
      <c r="V1559" s="1151"/>
      <c r="W1559" s="1151"/>
      <c r="X1559" s="1151"/>
      <c r="Y1559" s="1151"/>
      <c r="Z1559" s="1151"/>
      <c r="AA1559" s="1151"/>
      <c r="AB1559" s="1151"/>
      <c r="AC1559" s="1151"/>
      <c r="AD1559" s="1151"/>
      <c r="AE1559" s="1151"/>
      <c r="AF1559" s="1151"/>
      <c r="AG1559" s="1152"/>
      <c r="AH1559" s="1193"/>
      <c r="AI1559" s="1194"/>
      <c r="AJ1559" s="1194"/>
      <c r="AK1559" s="1194"/>
      <c r="AL1559" s="1194"/>
      <c r="AM1559" s="1194"/>
      <c r="AN1559" s="1194"/>
      <c r="AO1559" s="1194"/>
      <c r="AP1559" s="1194"/>
      <c r="AQ1559" s="1194"/>
      <c r="AR1559" s="1194"/>
      <c r="AS1559" s="1194"/>
      <c r="AT1559" s="1194"/>
      <c r="AU1559" s="1194"/>
      <c r="AV1559" s="1194"/>
      <c r="AW1559" s="1194"/>
      <c r="AX1559" s="1194"/>
      <c r="AY1559" s="1194"/>
      <c r="AZ1559" s="1194"/>
      <c r="BA1559" s="1194"/>
      <c r="BB1559" s="1194"/>
      <c r="BC1559" s="1195"/>
      <c r="BD1559" s="87"/>
    </row>
    <row r="1560" spans="1:64" customHeight="1" ht="12.75">
      <c r="A1560" s="238"/>
      <c r="B1560" s="238"/>
      <c r="C1560" s="243"/>
      <c r="D1560" s="243"/>
      <c r="E1560" s="243"/>
      <c r="F1560" s="243"/>
      <c r="G1560" s="243"/>
      <c r="H1560" s="1150"/>
      <c r="I1560" s="1151"/>
      <c r="J1560" s="1151"/>
      <c r="K1560" s="1151"/>
      <c r="L1560" s="1151"/>
      <c r="M1560" s="1151"/>
      <c r="N1560" s="1151"/>
      <c r="O1560" s="1151"/>
      <c r="P1560" s="1151"/>
      <c r="Q1560" s="1151"/>
      <c r="R1560" s="1151"/>
      <c r="S1560" s="1151"/>
      <c r="T1560" s="1151"/>
      <c r="U1560" s="1151"/>
      <c r="V1560" s="1151"/>
      <c r="W1560" s="1151"/>
      <c r="X1560" s="1151"/>
      <c r="Y1560" s="1151"/>
      <c r="Z1560" s="1151"/>
      <c r="AA1560" s="1151"/>
      <c r="AB1560" s="1151"/>
      <c r="AC1560" s="1151"/>
      <c r="AD1560" s="1151"/>
      <c r="AE1560" s="1151"/>
      <c r="AF1560" s="1151"/>
      <c r="AG1560" s="1152"/>
      <c r="AH1560" s="1193"/>
      <c r="AI1560" s="1194"/>
      <c r="AJ1560" s="1194"/>
      <c r="AK1560" s="1194"/>
      <c r="AL1560" s="1194"/>
      <c r="AM1560" s="1194"/>
      <c r="AN1560" s="1194"/>
      <c r="AO1560" s="1194"/>
      <c r="AP1560" s="1194"/>
      <c r="AQ1560" s="1194"/>
      <c r="AR1560" s="1194"/>
      <c r="AS1560" s="1194"/>
      <c r="AT1560" s="1194"/>
      <c r="AU1560" s="1194"/>
      <c r="AV1560" s="1194"/>
      <c r="AW1560" s="1194"/>
      <c r="AX1560" s="1194"/>
      <c r="AY1560" s="1194"/>
      <c r="AZ1560" s="1194"/>
      <c r="BA1560" s="1194"/>
      <c r="BB1560" s="1194"/>
      <c r="BC1560" s="1195"/>
      <c r="BD1560" s="87"/>
    </row>
    <row r="1561" spans="1:64" customHeight="1" ht="12.75">
      <c r="A1561" s="238"/>
      <c r="B1561" s="238"/>
      <c r="C1561" s="243"/>
      <c r="D1561" s="243"/>
      <c r="E1561" s="243"/>
      <c r="F1561" s="243"/>
      <c r="G1561" s="243"/>
      <c r="H1561" s="1150"/>
      <c r="I1561" s="1151"/>
      <c r="J1561" s="1151"/>
      <c r="K1561" s="1151"/>
      <c r="L1561" s="1151"/>
      <c r="M1561" s="1151"/>
      <c r="N1561" s="1151"/>
      <c r="O1561" s="1151"/>
      <c r="P1561" s="1151"/>
      <c r="Q1561" s="1151"/>
      <c r="R1561" s="1151"/>
      <c r="S1561" s="1151"/>
      <c r="T1561" s="1151"/>
      <c r="U1561" s="1151"/>
      <c r="V1561" s="1151"/>
      <c r="W1561" s="1151"/>
      <c r="X1561" s="1151"/>
      <c r="Y1561" s="1151"/>
      <c r="Z1561" s="1151"/>
      <c r="AA1561" s="1151"/>
      <c r="AB1561" s="1151"/>
      <c r="AC1561" s="1151"/>
      <c r="AD1561" s="1151"/>
      <c r="AE1561" s="1151"/>
      <c r="AF1561" s="1151"/>
      <c r="AG1561" s="1152"/>
      <c r="AH1561" s="1193"/>
      <c r="AI1561" s="1194"/>
      <c r="AJ1561" s="1194"/>
      <c r="AK1561" s="1194"/>
      <c r="AL1561" s="1194"/>
      <c r="AM1561" s="1194"/>
      <c r="AN1561" s="1194"/>
      <c r="AO1561" s="1194"/>
      <c r="AP1561" s="1194"/>
      <c r="AQ1561" s="1194"/>
      <c r="AR1561" s="1194"/>
      <c r="AS1561" s="1194"/>
      <c r="AT1561" s="1194"/>
      <c r="AU1561" s="1194"/>
      <c r="AV1561" s="1194"/>
      <c r="AW1561" s="1194"/>
      <c r="AX1561" s="1194"/>
      <c r="AY1561" s="1194"/>
      <c r="AZ1561" s="1194"/>
      <c r="BA1561" s="1194"/>
      <c r="BB1561" s="1194"/>
      <c r="BC1561" s="1195"/>
      <c r="BD1561" s="87"/>
    </row>
    <row r="1562" spans="1:64" customHeight="1" ht="12.75">
      <c r="A1562" s="238"/>
      <c r="B1562" s="238"/>
      <c r="C1562" s="243"/>
      <c r="D1562" s="243"/>
      <c r="E1562" s="243"/>
      <c r="F1562" s="243"/>
      <c r="G1562" s="243"/>
      <c r="H1562" s="1150"/>
      <c r="I1562" s="1151"/>
      <c r="J1562" s="1151"/>
      <c r="K1562" s="1151"/>
      <c r="L1562" s="1151"/>
      <c r="M1562" s="1151"/>
      <c r="N1562" s="1151"/>
      <c r="O1562" s="1151"/>
      <c r="P1562" s="1151"/>
      <c r="Q1562" s="1151"/>
      <c r="R1562" s="1151"/>
      <c r="S1562" s="1151"/>
      <c r="T1562" s="1151"/>
      <c r="U1562" s="1151"/>
      <c r="V1562" s="1151"/>
      <c r="W1562" s="1151"/>
      <c r="X1562" s="1151"/>
      <c r="Y1562" s="1151"/>
      <c r="Z1562" s="1151"/>
      <c r="AA1562" s="1151"/>
      <c r="AB1562" s="1151"/>
      <c r="AC1562" s="1151"/>
      <c r="AD1562" s="1151"/>
      <c r="AE1562" s="1151"/>
      <c r="AF1562" s="1151"/>
      <c r="AG1562" s="1152"/>
      <c r="AH1562" s="1193"/>
      <c r="AI1562" s="1194"/>
      <c r="AJ1562" s="1194"/>
      <c r="AK1562" s="1194"/>
      <c r="AL1562" s="1194"/>
      <c r="AM1562" s="1194"/>
      <c r="AN1562" s="1194"/>
      <c r="AO1562" s="1194"/>
      <c r="AP1562" s="1194"/>
      <c r="AQ1562" s="1194"/>
      <c r="AR1562" s="1194"/>
      <c r="AS1562" s="1194"/>
      <c r="AT1562" s="1194"/>
      <c r="AU1562" s="1194"/>
      <c r="AV1562" s="1194"/>
      <c r="AW1562" s="1194"/>
      <c r="AX1562" s="1194"/>
      <c r="AY1562" s="1194"/>
      <c r="AZ1562" s="1194"/>
      <c r="BA1562" s="1194"/>
      <c r="BB1562" s="1194"/>
      <c r="BC1562" s="1195"/>
      <c r="BD1562" s="87"/>
    </row>
    <row r="1563" spans="1:64" customHeight="1" ht="13.5">
      <c r="A1563" s="238"/>
      <c r="B1563" s="238"/>
      <c r="C1563" s="243"/>
      <c r="D1563" s="243"/>
      <c r="E1563" s="243"/>
      <c r="F1563" s="243"/>
      <c r="G1563" s="243"/>
      <c r="H1563" s="1153"/>
      <c r="I1563" s="1154"/>
      <c r="J1563" s="1154"/>
      <c r="K1563" s="1154"/>
      <c r="L1563" s="1154"/>
      <c r="M1563" s="1154"/>
      <c r="N1563" s="1154"/>
      <c r="O1563" s="1154"/>
      <c r="P1563" s="1154"/>
      <c r="Q1563" s="1154"/>
      <c r="R1563" s="1154"/>
      <c r="S1563" s="1154"/>
      <c r="T1563" s="1154"/>
      <c r="U1563" s="1154"/>
      <c r="V1563" s="1154"/>
      <c r="W1563" s="1154"/>
      <c r="X1563" s="1154"/>
      <c r="Y1563" s="1154"/>
      <c r="Z1563" s="1154"/>
      <c r="AA1563" s="1154"/>
      <c r="AB1563" s="1154"/>
      <c r="AC1563" s="1154"/>
      <c r="AD1563" s="1154"/>
      <c r="AE1563" s="1154"/>
      <c r="AF1563" s="1154"/>
      <c r="AG1563" s="1155"/>
      <c r="AH1563" s="1196"/>
      <c r="AI1563" s="1197"/>
      <c r="AJ1563" s="1197"/>
      <c r="AK1563" s="1197"/>
      <c r="AL1563" s="1197"/>
      <c r="AM1563" s="1197"/>
      <c r="AN1563" s="1197"/>
      <c r="AO1563" s="1197"/>
      <c r="AP1563" s="1197"/>
      <c r="AQ1563" s="1197"/>
      <c r="AR1563" s="1197"/>
      <c r="AS1563" s="1197"/>
      <c r="AT1563" s="1197"/>
      <c r="AU1563" s="1197"/>
      <c r="AV1563" s="1197"/>
      <c r="AW1563" s="1197"/>
      <c r="AX1563" s="1197"/>
      <c r="AY1563" s="1197"/>
      <c r="AZ1563" s="1197"/>
      <c r="BA1563" s="1197"/>
      <c r="BB1563" s="1197"/>
      <c r="BC1563" s="1198"/>
      <c r="BD1563" s="87"/>
    </row>
    <row r="1564" spans="1:64" customHeight="1" ht="13.5">
      <c r="A1564" s="238">
        <f>IF(B1564&lt;$C$584,B1564,IF(B1564=$C$584,B1564,0))</f>
        <v>0</v>
      </c>
      <c r="B1564" s="238">
        <v>120</v>
      </c>
      <c r="C1564" s="243"/>
      <c r="D1564" s="243"/>
      <c r="E1564" s="243"/>
      <c r="F1564" s="243"/>
      <c r="G1564" s="243"/>
      <c r="H1564" s="1158">
        <f>A1564</f>
        <v>0</v>
      </c>
      <c r="I1564" s="1160"/>
      <c r="J1564" s="1120" t="s">
        <v>2</v>
      </c>
      <c r="K1564" s="1121"/>
      <c r="L1564" s="1121"/>
      <c r="M1564" s="1122"/>
      <c r="N1564" s="1144" t="str">
        <f>LOOKUP(H1564,$C$1:$C$583,$J$1:$J$612)</f>
        <v>0</v>
      </c>
      <c r="O1564" s="1145"/>
      <c r="P1564" s="1145"/>
      <c r="Q1564" s="1145"/>
      <c r="R1564" s="1145"/>
      <c r="S1564" s="1145"/>
      <c r="T1564" s="1145"/>
      <c r="U1564" s="1145"/>
      <c r="V1564" s="1145"/>
      <c r="W1564" s="1145"/>
      <c r="X1564" s="1145"/>
      <c r="Y1564" s="1145"/>
      <c r="Z1564" s="1145"/>
      <c r="AA1564" s="1145"/>
      <c r="AB1564" s="1145"/>
      <c r="AC1564" s="1145"/>
      <c r="AD1564" s="1145"/>
      <c r="AE1564" s="1145"/>
      <c r="AF1564" s="1145"/>
      <c r="AG1564" s="1146"/>
      <c r="AH1564" s="1199" t="s">
        <v>86</v>
      </c>
      <c r="AI1564" s="1200"/>
      <c r="AJ1564" s="1200"/>
      <c r="AK1564" s="1200"/>
      <c r="AL1564" s="1200"/>
      <c r="AM1564" s="1200"/>
      <c r="AN1564" s="1201"/>
      <c r="AO1564" s="1222" t="s">
        <v>21</v>
      </c>
      <c r="AP1564" s="1223"/>
      <c r="AQ1564" s="1223"/>
      <c r="AR1564" s="1223"/>
      <c r="AS1564" s="1223"/>
      <c r="AT1564" s="1223"/>
      <c r="AU1564" s="1223"/>
      <c r="AV1564" s="1223"/>
      <c r="AW1564" s="1223"/>
      <c r="AX1564" s="1224"/>
      <c r="AY1564" s="1205" t="s">
        <v>88</v>
      </c>
      <c r="AZ1564" s="1206"/>
      <c r="BA1564" s="1206"/>
      <c r="BB1564" s="1206"/>
      <c r="BC1564" s="1207"/>
      <c r="BD1564" s="87"/>
    </row>
    <row r="1565" spans="1:64" customHeight="1" ht="13.5">
      <c r="A1565" s="238"/>
      <c r="B1565" s="238"/>
      <c r="C1565" s="243"/>
      <c r="D1565" s="243"/>
      <c r="E1565" s="243"/>
      <c r="F1565" s="243"/>
      <c r="G1565" s="243"/>
      <c r="H1565" s="1158" t="s">
        <v>3</v>
      </c>
      <c r="I1565" s="1159"/>
      <c r="J1565" s="1159"/>
      <c r="K1565" s="1160"/>
      <c r="L1565" s="1120" t="str">
        <f>LOOKUP(H1564,$C$2:$C$583,$I$2:$I$583)</f>
        <v>0</v>
      </c>
      <c r="M1565" s="1121"/>
      <c r="N1565" s="1121"/>
      <c r="O1565" s="1121"/>
      <c r="P1565" s="1121"/>
      <c r="Q1565" s="1121"/>
      <c r="R1565" s="1121"/>
      <c r="S1565" s="1121"/>
      <c r="T1565" s="1121"/>
      <c r="U1565" s="1122"/>
      <c r="V1565" s="1158" t="s">
        <v>89</v>
      </c>
      <c r="W1565" s="1159"/>
      <c r="X1565" s="1159"/>
      <c r="Y1565" s="1160"/>
      <c r="Z1565" s="1120" t="str">
        <f>LOOKUP(H1564,$C$2:$C$583,$F$2:$F$583)</f>
        <v>0</v>
      </c>
      <c r="AA1565" s="1122"/>
      <c r="AB1565" s="1158" t="s">
        <v>90</v>
      </c>
      <c r="AC1565" s="1159"/>
      <c r="AD1565" s="1159"/>
      <c r="AE1565" s="1160"/>
      <c r="AF1565" s="1120" t="str">
        <f>LOOKUP(H1564,$C$2:$C$583,$G$2:$G$583)</f>
        <v>0</v>
      </c>
      <c r="AG1565" s="1122"/>
      <c r="AH1565" s="1202"/>
      <c r="AI1565" s="1203"/>
      <c r="AJ1565" s="1203"/>
      <c r="AK1565" s="1203"/>
      <c r="AL1565" s="1203"/>
      <c r="AM1565" s="1203"/>
      <c r="AN1565" s="1204"/>
      <c r="AO1565" s="1225"/>
      <c r="AP1565" s="1226"/>
      <c r="AQ1565" s="1226"/>
      <c r="AR1565" s="1226"/>
      <c r="AS1565" s="1226"/>
      <c r="AT1565" s="1226"/>
      <c r="AU1565" s="1226"/>
      <c r="AV1565" s="1226"/>
      <c r="AW1565" s="1226"/>
      <c r="AX1565" s="1227"/>
      <c r="AY1565" s="1208"/>
      <c r="AZ1565" s="1209"/>
      <c r="BA1565" s="1209"/>
      <c r="BB1565" s="1209"/>
      <c r="BC1565" s="1210"/>
      <c r="BD1565" s="87"/>
    </row>
    <row r="1566" spans="1:64" customHeight="1" ht="12.75">
      <c r="A1566" s="238"/>
      <c r="B1566" s="238"/>
      <c r="C1566" s="243"/>
      <c r="D1566" s="243"/>
      <c r="E1566" s="243"/>
      <c r="F1566" s="243"/>
      <c r="G1566" s="243"/>
      <c r="H1566" s="1147" t="str">
        <f>LOOKUP(H1564,$C$2:$C$583,$K$2:$K$583)</f>
        <v>0</v>
      </c>
      <c r="I1566" s="1148"/>
      <c r="J1566" s="1148"/>
      <c r="K1566" s="1148"/>
      <c r="L1566" s="1148"/>
      <c r="M1566" s="1148"/>
      <c r="N1566" s="1148"/>
      <c r="O1566" s="1148"/>
      <c r="P1566" s="1148"/>
      <c r="Q1566" s="1148"/>
      <c r="R1566" s="1148"/>
      <c r="S1566" s="1148"/>
      <c r="T1566" s="1148"/>
      <c r="U1566" s="1148"/>
      <c r="V1566" s="1148"/>
      <c r="W1566" s="1148"/>
      <c r="X1566" s="1148"/>
      <c r="Y1566" s="1148"/>
      <c r="Z1566" s="1148"/>
      <c r="AA1566" s="1148"/>
      <c r="AB1566" s="1148"/>
      <c r="AC1566" s="1148"/>
      <c r="AD1566" s="1148"/>
      <c r="AE1566" s="1148"/>
      <c r="AF1566" s="1148"/>
      <c r="AG1566" s="1149"/>
      <c r="AH1566" s="1190"/>
      <c r="AI1566" s="1191"/>
      <c r="AJ1566" s="1191"/>
      <c r="AK1566" s="1191"/>
      <c r="AL1566" s="1191"/>
      <c r="AM1566" s="1191"/>
      <c r="AN1566" s="1191"/>
      <c r="AO1566" s="1191"/>
      <c r="AP1566" s="1191"/>
      <c r="AQ1566" s="1191"/>
      <c r="AR1566" s="1191"/>
      <c r="AS1566" s="1191"/>
      <c r="AT1566" s="1191"/>
      <c r="AU1566" s="1191"/>
      <c r="AV1566" s="1191"/>
      <c r="AW1566" s="1191"/>
      <c r="AX1566" s="1191"/>
      <c r="AY1566" s="1191"/>
      <c r="AZ1566" s="1191"/>
      <c r="BA1566" s="1191"/>
      <c r="BB1566" s="1191"/>
      <c r="BC1566" s="1192"/>
      <c r="BD1566" s="87"/>
    </row>
    <row r="1567" spans="1:64" customHeight="1" ht="12.75">
      <c r="A1567" s="238"/>
      <c r="B1567" s="238"/>
      <c r="C1567" s="243"/>
      <c r="D1567" s="243"/>
      <c r="E1567" s="243"/>
      <c r="F1567" s="243"/>
      <c r="G1567" s="243"/>
      <c r="H1567" s="1150"/>
      <c r="I1567" s="1151"/>
      <c r="J1567" s="1151"/>
      <c r="K1567" s="1151"/>
      <c r="L1567" s="1151"/>
      <c r="M1567" s="1151"/>
      <c r="N1567" s="1151"/>
      <c r="O1567" s="1151"/>
      <c r="P1567" s="1151"/>
      <c r="Q1567" s="1151"/>
      <c r="R1567" s="1151"/>
      <c r="S1567" s="1151"/>
      <c r="T1567" s="1151"/>
      <c r="U1567" s="1151"/>
      <c r="V1567" s="1151"/>
      <c r="W1567" s="1151"/>
      <c r="X1567" s="1151"/>
      <c r="Y1567" s="1151"/>
      <c r="Z1567" s="1151"/>
      <c r="AA1567" s="1151"/>
      <c r="AB1567" s="1151"/>
      <c r="AC1567" s="1151"/>
      <c r="AD1567" s="1151"/>
      <c r="AE1567" s="1151"/>
      <c r="AF1567" s="1151"/>
      <c r="AG1567" s="1152"/>
      <c r="AH1567" s="1193"/>
      <c r="AI1567" s="1194"/>
      <c r="AJ1567" s="1194"/>
      <c r="AK1567" s="1194"/>
      <c r="AL1567" s="1194"/>
      <c r="AM1567" s="1194"/>
      <c r="AN1567" s="1194"/>
      <c r="AO1567" s="1194"/>
      <c r="AP1567" s="1194"/>
      <c r="AQ1567" s="1194"/>
      <c r="AR1567" s="1194"/>
      <c r="AS1567" s="1194"/>
      <c r="AT1567" s="1194"/>
      <c r="AU1567" s="1194"/>
      <c r="AV1567" s="1194"/>
      <c r="AW1567" s="1194"/>
      <c r="AX1567" s="1194"/>
      <c r="AY1567" s="1194"/>
      <c r="AZ1567" s="1194"/>
      <c r="BA1567" s="1194"/>
      <c r="BB1567" s="1194"/>
      <c r="BC1567" s="1195"/>
      <c r="BD1567" s="87"/>
    </row>
    <row r="1568" spans="1:64" customHeight="1" ht="12.75">
      <c r="A1568" s="238"/>
      <c r="B1568" s="238"/>
      <c r="C1568" s="243"/>
      <c r="D1568" s="243"/>
      <c r="E1568" s="243"/>
      <c r="F1568" s="243"/>
      <c r="G1568" s="243"/>
      <c r="H1568" s="1150"/>
      <c r="I1568" s="1151"/>
      <c r="J1568" s="1151"/>
      <c r="K1568" s="1151"/>
      <c r="L1568" s="1151"/>
      <c r="M1568" s="1151"/>
      <c r="N1568" s="1151"/>
      <c r="O1568" s="1151"/>
      <c r="P1568" s="1151"/>
      <c r="Q1568" s="1151"/>
      <c r="R1568" s="1151"/>
      <c r="S1568" s="1151"/>
      <c r="T1568" s="1151"/>
      <c r="U1568" s="1151"/>
      <c r="V1568" s="1151"/>
      <c r="W1568" s="1151"/>
      <c r="X1568" s="1151"/>
      <c r="Y1568" s="1151"/>
      <c r="Z1568" s="1151"/>
      <c r="AA1568" s="1151"/>
      <c r="AB1568" s="1151"/>
      <c r="AC1568" s="1151"/>
      <c r="AD1568" s="1151"/>
      <c r="AE1568" s="1151"/>
      <c r="AF1568" s="1151"/>
      <c r="AG1568" s="1152"/>
      <c r="AH1568" s="1193"/>
      <c r="AI1568" s="1194"/>
      <c r="AJ1568" s="1194"/>
      <c r="AK1568" s="1194"/>
      <c r="AL1568" s="1194"/>
      <c r="AM1568" s="1194"/>
      <c r="AN1568" s="1194"/>
      <c r="AO1568" s="1194"/>
      <c r="AP1568" s="1194"/>
      <c r="AQ1568" s="1194"/>
      <c r="AR1568" s="1194"/>
      <c r="AS1568" s="1194"/>
      <c r="AT1568" s="1194"/>
      <c r="AU1568" s="1194"/>
      <c r="AV1568" s="1194"/>
      <c r="AW1568" s="1194"/>
      <c r="AX1568" s="1194"/>
      <c r="AY1568" s="1194"/>
      <c r="AZ1568" s="1194"/>
      <c r="BA1568" s="1194"/>
      <c r="BB1568" s="1194"/>
      <c r="BC1568" s="1195"/>
      <c r="BD1568" s="87"/>
    </row>
    <row r="1569" spans="1:64" customHeight="1" ht="12.75">
      <c r="A1569" s="238"/>
      <c r="B1569" s="238"/>
      <c r="C1569" s="243"/>
      <c r="D1569" s="243"/>
      <c r="E1569" s="243"/>
      <c r="F1569" s="243"/>
      <c r="G1569" s="243"/>
      <c r="H1569" s="1150"/>
      <c r="I1569" s="1151"/>
      <c r="J1569" s="1151"/>
      <c r="K1569" s="1151"/>
      <c r="L1569" s="1151"/>
      <c r="M1569" s="1151"/>
      <c r="N1569" s="1151"/>
      <c r="O1569" s="1151"/>
      <c r="P1569" s="1151"/>
      <c r="Q1569" s="1151"/>
      <c r="R1569" s="1151"/>
      <c r="S1569" s="1151"/>
      <c r="T1569" s="1151"/>
      <c r="U1569" s="1151"/>
      <c r="V1569" s="1151"/>
      <c r="W1569" s="1151"/>
      <c r="X1569" s="1151"/>
      <c r="Y1569" s="1151"/>
      <c r="Z1569" s="1151"/>
      <c r="AA1569" s="1151"/>
      <c r="AB1569" s="1151"/>
      <c r="AC1569" s="1151"/>
      <c r="AD1569" s="1151"/>
      <c r="AE1569" s="1151"/>
      <c r="AF1569" s="1151"/>
      <c r="AG1569" s="1152"/>
      <c r="AH1569" s="1193"/>
      <c r="AI1569" s="1194"/>
      <c r="AJ1569" s="1194"/>
      <c r="AK1569" s="1194"/>
      <c r="AL1569" s="1194"/>
      <c r="AM1569" s="1194"/>
      <c r="AN1569" s="1194"/>
      <c r="AO1569" s="1194"/>
      <c r="AP1569" s="1194"/>
      <c r="AQ1569" s="1194"/>
      <c r="AR1569" s="1194"/>
      <c r="AS1569" s="1194"/>
      <c r="AT1569" s="1194"/>
      <c r="AU1569" s="1194"/>
      <c r="AV1569" s="1194"/>
      <c r="AW1569" s="1194"/>
      <c r="AX1569" s="1194"/>
      <c r="AY1569" s="1194"/>
      <c r="AZ1569" s="1194"/>
      <c r="BA1569" s="1194"/>
      <c r="BB1569" s="1194"/>
      <c r="BC1569" s="1195"/>
      <c r="BD1569" s="87"/>
    </row>
    <row r="1570" spans="1:64" customHeight="1" ht="12.75">
      <c r="A1570" s="238"/>
      <c r="B1570" s="238"/>
      <c r="C1570" s="243"/>
      <c r="D1570" s="243"/>
      <c r="E1570" s="243"/>
      <c r="F1570" s="243"/>
      <c r="G1570" s="243"/>
      <c r="H1570" s="1150"/>
      <c r="I1570" s="1151"/>
      <c r="J1570" s="1151"/>
      <c r="K1570" s="1151"/>
      <c r="L1570" s="1151"/>
      <c r="M1570" s="1151"/>
      <c r="N1570" s="1151"/>
      <c r="O1570" s="1151"/>
      <c r="P1570" s="1151"/>
      <c r="Q1570" s="1151"/>
      <c r="R1570" s="1151"/>
      <c r="S1570" s="1151"/>
      <c r="T1570" s="1151"/>
      <c r="U1570" s="1151"/>
      <c r="V1570" s="1151"/>
      <c r="W1570" s="1151"/>
      <c r="X1570" s="1151"/>
      <c r="Y1570" s="1151"/>
      <c r="Z1570" s="1151"/>
      <c r="AA1570" s="1151"/>
      <c r="AB1570" s="1151"/>
      <c r="AC1570" s="1151"/>
      <c r="AD1570" s="1151"/>
      <c r="AE1570" s="1151"/>
      <c r="AF1570" s="1151"/>
      <c r="AG1570" s="1152"/>
      <c r="AH1570" s="1193"/>
      <c r="AI1570" s="1194"/>
      <c r="AJ1570" s="1194"/>
      <c r="AK1570" s="1194"/>
      <c r="AL1570" s="1194"/>
      <c r="AM1570" s="1194"/>
      <c r="AN1570" s="1194"/>
      <c r="AO1570" s="1194"/>
      <c r="AP1570" s="1194"/>
      <c r="AQ1570" s="1194"/>
      <c r="AR1570" s="1194"/>
      <c r="AS1570" s="1194"/>
      <c r="AT1570" s="1194"/>
      <c r="AU1570" s="1194"/>
      <c r="AV1570" s="1194"/>
      <c r="AW1570" s="1194"/>
      <c r="AX1570" s="1194"/>
      <c r="AY1570" s="1194"/>
      <c r="AZ1570" s="1194"/>
      <c r="BA1570" s="1194"/>
      <c r="BB1570" s="1194"/>
      <c r="BC1570" s="1195"/>
      <c r="BD1570" s="87"/>
    </row>
    <row r="1571" spans="1:64" customHeight="1" ht="13.5">
      <c r="A1571" s="238"/>
      <c r="B1571" s="238"/>
      <c r="C1571" s="243"/>
      <c r="D1571" s="243"/>
      <c r="E1571" s="243"/>
      <c r="F1571" s="243"/>
      <c r="G1571" s="243"/>
      <c r="H1571" s="1153"/>
      <c r="I1571" s="1154"/>
      <c r="J1571" s="1154"/>
      <c r="K1571" s="1154"/>
      <c r="L1571" s="1154"/>
      <c r="M1571" s="1154"/>
      <c r="N1571" s="1154"/>
      <c r="O1571" s="1154"/>
      <c r="P1571" s="1154"/>
      <c r="Q1571" s="1154"/>
      <c r="R1571" s="1154"/>
      <c r="S1571" s="1154"/>
      <c r="T1571" s="1154"/>
      <c r="U1571" s="1154"/>
      <c r="V1571" s="1154"/>
      <c r="W1571" s="1154"/>
      <c r="X1571" s="1154"/>
      <c r="Y1571" s="1154"/>
      <c r="Z1571" s="1154"/>
      <c r="AA1571" s="1154"/>
      <c r="AB1571" s="1154"/>
      <c r="AC1571" s="1154"/>
      <c r="AD1571" s="1154"/>
      <c r="AE1571" s="1154"/>
      <c r="AF1571" s="1154"/>
      <c r="AG1571" s="1155"/>
      <c r="AH1571" s="1196"/>
      <c r="AI1571" s="1197"/>
      <c r="AJ1571" s="1197"/>
      <c r="AK1571" s="1197"/>
      <c r="AL1571" s="1197"/>
      <c r="AM1571" s="1197"/>
      <c r="AN1571" s="1197"/>
      <c r="AO1571" s="1197"/>
      <c r="AP1571" s="1197"/>
      <c r="AQ1571" s="1197"/>
      <c r="AR1571" s="1197"/>
      <c r="AS1571" s="1197"/>
      <c r="AT1571" s="1197"/>
      <c r="AU1571" s="1197"/>
      <c r="AV1571" s="1197"/>
      <c r="AW1571" s="1197"/>
      <c r="AX1571" s="1197"/>
      <c r="AY1571" s="1197"/>
      <c r="AZ1571" s="1197"/>
      <c r="BA1571" s="1197"/>
      <c r="BB1571" s="1197"/>
      <c r="BC1571" s="1198"/>
      <c r="BD1571" s="87"/>
    </row>
    <row r="1572" spans="1:64" customHeight="1" ht="13.5">
      <c r="A1572" s="238">
        <f>IF(B1572&lt;$C$584,B1572,IF(B1572=$C$584,B1572,0))</f>
        <v>0</v>
      </c>
      <c r="B1572" s="238">
        <v>121</v>
      </c>
      <c r="C1572" s="243"/>
      <c r="D1572" s="243"/>
      <c r="E1572" s="243"/>
      <c r="F1572" s="243"/>
      <c r="G1572" s="243"/>
      <c r="H1572" s="1158">
        <f>A1572</f>
        <v>0</v>
      </c>
      <c r="I1572" s="1160"/>
      <c r="J1572" s="1120" t="s">
        <v>2</v>
      </c>
      <c r="K1572" s="1121"/>
      <c r="L1572" s="1121"/>
      <c r="M1572" s="1122"/>
      <c r="N1572" s="1144" t="str">
        <f>LOOKUP(H1572,$C$1:$C$583,$J$1:$J$612)</f>
        <v>0</v>
      </c>
      <c r="O1572" s="1145"/>
      <c r="P1572" s="1145"/>
      <c r="Q1572" s="1145"/>
      <c r="R1572" s="1145"/>
      <c r="S1572" s="1145"/>
      <c r="T1572" s="1145"/>
      <c r="U1572" s="1145"/>
      <c r="V1572" s="1145"/>
      <c r="W1572" s="1145"/>
      <c r="X1572" s="1145"/>
      <c r="Y1572" s="1145"/>
      <c r="Z1572" s="1145"/>
      <c r="AA1572" s="1145"/>
      <c r="AB1572" s="1145"/>
      <c r="AC1572" s="1145"/>
      <c r="AD1572" s="1145"/>
      <c r="AE1572" s="1145"/>
      <c r="AF1572" s="1145"/>
      <c r="AG1572" s="1146"/>
      <c r="AH1572" s="1199" t="s">
        <v>86</v>
      </c>
      <c r="AI1572" s="1200"/>
      <c r="AJ1572" s="1200"/>
      <c r="AK1572" s="1200"/>
      <c r="AL1572" s="1200"/>
      <c r="AM1572" s="1200"/>
      <c r="AN1572" s="1201"/>
      <c r="AO1572" s="1222" t="s">
        <v>21</v>
      </c>
      <c r="AP1572" s="1223"/>
      <c r="AQ1572" s="1223"/>
      <c r="AR1572" s="1223"/>
      <c r="AS1572" s="1223"/>
      <c r="AT1572" s="1223"/>
      <c r="AU1572" s="1223"/>
      <c r="AV1572" s="1223"/>
      <c r="AW1572" s="1223"/>
      <c r="AX1572" s="1224"/>
      <c r="AY1572" s="1205" t="s">
        <v>88</v>
      </c>
      <c r="AZ1572" s="1206"/>
      <c r="BA1572" s="1206"/>
      <c r="BB1572" s="1206"/>
      <c r="BC1572" s="1207"/>
      <c r="BD1572" s="87"/>
    </row>
    <row r="1573" spans="1:64" customHeight="1" ht="13.5">
      <c r="A1573" s="238"/>
      <c r="B1573" s="238"/>
      <c r="C1573" s="243"/>
      <c r="D1573" s="243"/>
      <c r="E1573" s="243"/>
      <c r="F1573" s="243"/>
      <c r="G1573" s="243"/>
      <c r="H1573" s="1158" t="s">
        <v>3</v>
      </c>
      <c r="I1573" s="1159"/>
      <c r="J1573" s="1159"/>
      <c r="K1573" s="1160"/>
      <c r="L1573" s="1120" t="str">
        <f>LOOKUP(H1572,$C$2:$C$583,$I$2:$I$583)</f>
        <v>0</v>
      </c>
      <c r="M1573" s="1121"/>
      <c r="N1573" s="1121"/>
      <c r="O1573" s="1121"/>
      <c r="P1573" s="1121"/>
      <c r="Q1573" s="1121"/>
      <c r="R1573" s="1121"/>
      <c r="S1573" s="1121"/>
      <c r="T1573" s="1121"/>
      <c r="U1573" s="1122"/>
      <c r="V1573" s="1158" t="s">
        <v>89</v>
      </c>
      <c r="W1573" s="1159"/>
      <c r="X1573" s="1159"/>
      <c r="Y1573" s="1160"/>
      <c r="Z1573" s="1120" t="str">
        <f>LOOKUP(H1572,$C$2:$C$583,$F$2:$F$583)</f>
        <v>0</v>
      </c>
      <c r="AA1573" s="1122"/>
      <c r="AB1573" s="1158" t="s">
        <v>90</v>
      </c>
      <c r="AC1573" s="1159"/>
      <c r="AD1573" s="1159"/>
      <c r="AE1573" s="1160"/>
      <c r="AF1573" s="1120" t="str">
        <f>LOOKUP(H1572,$C$2:$C$583,$G$2:$G$583)</f>
        <v>0</v>
      </c>
      <c r="AG1573" s="1122"/>
      <c r="AH1573" s="1202"/>
      <c r="AI1573" s="1203"/>
      <c r="AJ1573" s="1203"/>
      <c r="AK1573" s="1203"/>
      <c r="AL1573" s="1203"/>
      <c r="AM1573" s="1203"/>
      <c r="AN1573" s="1204"/>
      <c r="AO1573" s="1225"/>
      <c r="AP1573" s="1226"/>
      <c r="AQ1573" s="1226"/>
      <c r="AR1573" s="1226"/>
      <c r="AS1573" s="1226"/>
      <c r="AT1573" s="1226"/>
      <c r="AU1573" s="1226"/>
      <c r="AV1573" s="1226"/>
      <c r="AW1573" s="1226"/>
      <c r="AX1573" s="1227"/>
      <c r="AY1573" s="1208"/>
      <c r="AZ1573" s="1209"/>
      <c r="BA1573" s="1209"/>
      <c r="BB1573" s="1209"/>
      <c r="BC1573" s="1210"/>
      <c r="BD1573" s="87"/>
    </row>
    <row r="1574" spans="1:64" customHeight="1" ht="12.75">
      <c r="A1574" s="238"/>
      <c r="B1574" s="238"/>
      <c r="C1574" s="243"/>
      <c r="D1574" s="243"/>
      <c r="E1574" s="243"/>
      <c r="F1574" s="243"/>
      <c r="G1574" s="243"/>
      <c r="H1574" s="1147" t="str">
        <f>LOOKUP(H1572,$C$2:$C$583,$K$2:$K$583)</f>
        <v>0</v>
      </c>
      <c r="I1574" s="1148"/>
      <c r="J1574" s="1148"/>
      <c r="K1574" s="1148"/>
      <c r="L1574" s="1148"/>
      <c r="M1574" s="1148"/>
      <c r="N1574" s="1148"/>
      <c r="O1574" s="1148"/>
      <c r="P1574" s="1148"/>
      <c r="Q1574" s="1148"/>
      <c r="R1574" s="1148"/>
      <c r="S1574" s="1148"/>
      <c r="T1574" s="1148"/>
      <c r="U1574" s="1148"/>
      <c r="V1574" s="1148"/>
      <c r="W1574" s="1148"/>
      <c r="X1574" s="1148"/>
      <c r="Y1574" s="1148"/>
      <c r="Z1574" s="1148"/>
      <c r="AA1574" s="1148"/>
      <c r="AB1574" s="1148"/>
      <c r="AC1574" s="1148"/>
      <c r="AD1574" s="1148"/>
      <c r="AE1574" s="1148"/>
      <c r="AF1574" s="1148"/>
      <c r="AG1574" s="1149"/>
      <c r="AH1574" s="1190"/>
      <c r="AI1574" s="1191"/>
      <c r="AJ1574" s="1191"/>
      <c r="AK1574" s="1191"/>
      <c r="AL1574" s="1191"/>
      <c r="AM1574" s="1191"/>
      <c r="AN1574" s="1191"/>
      <c r="AO1574" s="1191"/>
      <c r="AP1574" s="1191"/>
      <c r="AQ1574" s="1191"/>
      <c r="AR1574" s="1191"/>
      <c r="AS1574" s="1191"/>
      <c r="AT1574" s="1191"/>
      <c r="AU1574" s="1191"/>
      <c r="AV1574" s="1191"/>
      <c r="AW1574" s="1191"/>
      <c r="AX1574" s="1191"/>
      <c r="AY1574" s="1191"/>
      <c r="AZ1574" s="1191"/>
      <c r="BA1574" s="1191"/>
      <c r="BB1574" s="1191"/>
      <c r="BC1574" s="1192"/>
      <c r="BD1574" s="87"/>
    </row>
    <row r="1575" spans="1:64" customHeight="1" ht="12.75">
      <c r="A1575" s="238"/>
      <c r="B1575" s="238"/>
      <c r="C1575" s="243"/>
      <c r="D1575" s="243"/>
      <c r="E1575" s="243"/>
      <c r="F1575" s="243"/>
      <c r="G1575" s="243"/>
      <c r="H1575" s="1150"/>
      <c r="I1575" s="1151"/>
      <c r="J1575" s="1151"/>
      <c r="K1575" s="1151"/>
      <c r="L1575" s="1151"/>
      <c r="M1575" s="1151"/>
      <c r="N1575" s="1151"/>
      <c r="O1575" s="1151"/>
      <c r="P1575" s="1151"/>
      <c r="Q1575" s="1151"/>
      <c r="R1575" s="1151"/>
      <c r="S1575" s="1151"/>
      <c r="T1575" s="1151"/>
      <c r="U1575" s="1151"/>
      <c r="V1575" s="1151"/>
      <c r="W1575" s="1151"/>
      <c r="X1575" s="1151"/>
      <c r="Y1575" s="1151"/>
      <c r="Z1575" s="1151"/>
      <c r="AA1575" s="1151"/>
      <c r="AB1575" s="1151"/>
      <c r="AC1575" s="1151"/>
      <c r="AD1575" s="1151"/>
      <c r="AE1575" s="1151"/>
      <c r="AF1575" s="1151"/>
      <c r="AG1575" s="1152"/>
      <c r="AH1575" s="1193"/>
      <c r="AI1575" s="1194"/>
      <c r="AJ1575" s="1194"/>
      <c r="AK1575" s="1194"/>
      <c r="AL1575" s="1194"/>
      <c r="AM1575" s="1194"/>
      <c r="AN1575" s="1194"/>
      <c r="AO1575" s="1194"/>
      <c r="AP1575" s="1194"/>
      <c r="AQ1575" s="1194"/>
      <c r="AR1575" s="1194"/>
      <c r="AS1575" s="1194"/>
      <c r="AT1575" s="1194"/>
      <c r="AU1575" s="1194"/>
      <c r="AV1575" s="1194"/>
      <c r="AW1575" s="1194"/>
      <c r="AX1575" s="1194"/>
      <c r="AY1575" s="1194"/>
      <c r="AZ1575" s="1194"/>
      <c r="BA1575" s="1194"/>
      <c r="BB1575" s="1194"/>
      <c r="BC1575" s="1195"/>
      <c r="BD1575" s="87"/>
    </row>
    <row r="1576" spans="1:64" customHeight="1" ht="12.75">
      <c r="A1576" s="238"/>
      <c r="B1576" s="238"/>
      <c r="C1576" s="243"/>
      <c r="D1576" s="243"/>
      <c r="E1576" s="243"/>
      <c r="F1576" s="243"/>
      <c r="G1576" s="243"/>
      <c r="H1576" s="1150"/>
      <c r="I1576" s="1151"/>
      <c r="J1576" s="1151"/>
      <c r="K1576" s="1151"/>
      <c r="L1576" s="1151"/>
      <c r="M1576" s="1151"/>
      <c r="N1576" s="1151"/>
      <c r="O1576" s="1151"/>
      <c r="P1576" s="1151"/>
      <c r="Q1576" s="1151"/>
      <c r="R1576" s="1151"/>
      <c r="S1576" s="1151"/>
      <c r="T1576" s="1151"/>
      <c r="U1576" s="1151"/>
      <c r="V1576" s="1151"/>
      <c r="W1576" s="1151"/>
      <c r="X1576" s="1151"/>
      <c r="Y1576" s="1151"/>
      <c r="Z1576" s="1151"/>
      <c r="AA1576" s="1151"/>
      <c r="AB1576" s="1151"/>
      <c r="AC1576" s="1151"/>
      <c r="AD1576" s="1151"/>
      <c r="AE1576" s="1151"/>
      <c r="AF1576" s="1151"/>
      <c r="AG1576" s="1152"/>
      <c r="AH1576" s="1193"/>
      <c r="AI1576" s="1194"/>
      <c r="AJ1576" s="1194"/>
      <c r="AK1576" s="1194"/>
      <c r="AL1576" s="1194"/>
      <c r="AM1576" s="1194"/>
      <c r="AN1576" s="1194"/>
      <c r="AO1576" s="1194"/>
      <c r="AP1576" s="1194"/>
      <c r="AQ1576" s="1194"/>
      <c r="AR1576" s="1194"/>
      <c r="AS1576" s="1194"/>
      <c r="AT1576" s="1194"/>
      <c r="AU1576" s="1194"/>
      <c r="AV1576" s="1194"/>
      <c r="AW1576" s="1194"/>
      <c r="AX1576" s="1194"/>
      <c r="AY1576" s="1194"/>
      <c r="AZ1576" s="1194"/>
      <c r="BA1576" s="1194"/>
      <c r="BB1576" s="1194"/>
      <c r="BC1576" s="1195"/>
      <c r="BD1576" s="87"/>
    </row>
    <row r="1577" spans="1:64" customHeight="1" ht="12.75">
      <c r="A1577" s="238"/>
      <c r="B1577" s="238"/>
      <c r="C1577" s="243"/>
      <c r="D1577" s="243"/>
      <c r="E1577" s="243"/>
      <c r="F1577" s="243"/>
      <c r="G1577" s="243"/>
      <c r="H1577" s="1150"/>
      <c r="I1577" s="1151"/>
      <c r="J1577" s="1151"/>
      <c r="K1577" s="1151"/>
      <c r="L1577" s="1151"/>
      <c r="M1577" s="1151"/>
      <c r="N1577" s="1151"/>
      <c r="O1577" s="1151"/>
      <c r="P1577" s="1151"/>
      <c r="Q1577" s="1151"/>
      <c r="R1577" s="1151"/>
      <c r="S1577" s="1151"/>
      <c r="T1577" s="1151"/>
      <c r="U1577" s="1151"/>
      <c r="V1577" s="1151"/>
      <c r="W1577" s="1151"/>
      <c r="X1577" s="1151"/>
      <c r="Y1577" s="1151"/>
      <c r="Z1577" s="1151"/>
      <c r="AA1577" s="1151"/>
      <c r="AB1577" s="1151"/>
      <c r="AC1577" s="1151"/>
      <c r="AD1577" s="1151"/>
      <c r="AE1577" s="1151"/>
      <c r="AF1577" s="1151"/>
      <c r="AG1577" s="1152"/>
      <c r="AH1577" s="1193"/>
      <c r="AI1577" s="1194"/>
      <c r="AJ1577" s="1194"/>
      <c r="AK1577" s="1194"/>
      <c r="AL1577" s="1194"/>
      <c r="AM1577" s="1194"/>
      <c r="AN1577" s="1194"/>
      <c r="AO1577" s="1194"/>
      <c r="AP1577" s="1194"/>
      <c r="AQ1577" s="1194"/>
      <c r="AR1577" s="1194"/>
      <c r="AS1577" s="1194"/>
      <c r="AT1577" s="1194"/>
      <c r="AU1577" s="1194"/>
      <c r="AV1577" s="1194"/>
      <c r="AW1577" s="1194"/>
      <c r="AX1577" s="1194"/>
      <c r="AY1577" s="1194"/>
      <c r="AZ1577" s="1194"/>
      <c r="BA1577" s="1194"/>
      <c r="BB1577" s="1194"/>
      <c r="BC1577" s="1195"/>
      <c r="BD1577" s="87"/>
    </row>
    <row r="1578" spans="1:64" customHeight="1" ht="12.75">
      <c r="A1578" s="238"/>
      <c r="B1578" s="238"/>
      <c r="C1578" s="243"/>
      <c r="D1578" s="243"/>
      <c r="E1578" s="243"/>
      <c r="F1578" s="243"/>
      <c r="G1578" s="243"/>
      <c r="H1578" s="1150"/>
      <c r="I1578" s="1151"/>
      <c r="J1578" s="1151"/>
      <c r="K1578" s="1151"/>
      <c r="L1578" s="1151"/>
      <c r="M1578" s="1151"/>
      <c r="N1578" s="1151"/>
      <c r="O1578" s="1151"/>
      <c r="P1578" s="1151"/>
      <c r="Q1578" s="1151"/>
      <c r="R1578" s="1151"/>
      <c r="S1578" s="1151"/>
      <c r="T1578" s="1151"/>
      <c r="U1578" s="1151"/>
      <c r="V1578" s="1151"/>
      <c r="W1578" s="1151"/>
      <c r="X1578" s="1151"/>
      <c r="Y1578" s="1151"/>
      <c r="Z1578" s="1151"/>
      <c r="AA1578" s="1151"/>
      <c r="AB1578" s="1151"/>
      <c r="AC1578" s="1151"/>
      <c r="AD1578" s="1151"/>
      <c r="AE1578" s="1151"/>
      <c r="AF1578" s="1151"/>
      <c r="AG1578" s="1152"/>
      <c r="AH1578" s="1193"/>
      <c r="AI1578" s="1194"/>
      <c r="AJ1578" s="1194"/>
      <c r="AK1578" s="1194"/>
      <c r="AL1578" s="1194"/>
      <c r="AM1578" s="1194"/>
      <c r="AN1578" s="1194"/>
      <c r="AO1578" s="1194"/>
      <c r="AP1578" s="1194"/>
      <c r="AQ1578" s="1194"/>
      <c r="AR1578" s="1194"/>
      <c r="AS1578" s="1194"/>
      <c r="AT1578" s="1194"/>
      <c r="AU1578" s="1194"/>
      <c r="AV1578" s="1194"/>
      <c r="AW1578" s="1194"/>
      <c r="AX1578" s="1194"/>
      <c r="AY1578" s="1194"/>
      <c r="AZ1578" s="1194"/>
      <c r="BA1578" s="1194"/>
      <c r="BB1578" s="1194"/>
      <c r="BC1578" s="1195"/>
      <c r="BD1578" s="87"/>
    </row>
    <row r="1579" spans="1:64" customHeight="1" ht="13.5">
      <c r="A1579" s="238"/>
      <c r="B1579" s="238"/>
      <c r="C1579" s="243"/>
      <c r="D1579" s="243"/>
      <c r="E1579" s="243"/>
      <c r="F1579" s="243"/>
      <c r="G1579" s="243"/>
      <c r="H1579" s="1153"/>
      <c r="I1579" s="1154"/>
      <c r="J1579" s="1154"/>
      <c r="K1579" s="1154"/>
      <c r="L1579" s="1154"/>
      <c r="M1579" s="1154"/>
      <c r="N1579" s="1154"/>
      <c r="O1579" s="1154"/>
      <c r="P1579" s="1154"/>
      <c r="Q1579" s="1154"/>
      <c r="R1579" s="1154"/>
      <c r="S1579" s="1154"/>
      <c r="T1579" s="1154"/>
      <c r="U1579" s="1154"/>
      <c r="V1579" s="1154"/>
      <c r="W1579" s="1154"/>
      <c r="X1579" s="1154"/>
      <c r="Y1579" s="1154"/>
      <c r="Z1579" s="1154"/>
      <c r="AA1579" s="1154"/>
      <c r="AB1579" s="1154"/>
      <c r="AC1579" s="1154"/>
      <c r="AD1579" s="1154"/>
      <c r="AE1579" s="1154"/>
      <c r="AF1579" s="1154"/>
      <c r="AG1579" s="1155"/>
      <c r="AH1579" s="1196"/>
      <c r="AI1579" s="1197"/>
      <c r="AJ1579" s="1197"/>
      <c r="AK1579" s="1197"/>
      <c r="AL1579" s="1197"/>
      <c r="AM1579" s="1197"/>
      <c r="AN1579" s="1197"/>
      <c r="AO1579" s="1197"/>
      <c r="AP1579" s="1197"/>
      <c r="AQ1579" s="1197"/>
      <c r="AR1579" s="1197"/>
      <c r="AS1579" s="1197"/>
      <c r="AT1579" s="1197"/>
      <c r="AU1579" s="1197"/>
      <c r="AV1579" s="1197"/>
      <c r="AW1579" s="1197"/>
      <c r="AX1579" s="1197"/>
      <c r="AY1579" s="1197"/>
      <c r="AZ1579" s="1197"/>
      <c r="BA1579" s="1197"/>
      <c r="BB1579" s="1197"/>
      <c r="BC1579" s="1198"/>
      <c r="BD1579" s="87"/>
    </row>
    <row r="1580" spans="1:64" customHeight="1" ht="13.5">
      <c r="A1580" s="238">
        <f>IF(B1580&lt;$C$584,B1580,IF(B1580=$C$584,B1580,0))</f>
        <v>0</v>
      </c>
      <c r="B1580" s="238">
        <v>122</v>
      </c>
      <c r="C1580" s="243"/>
      <c r="D1580" s="243"/>
      <c r="E1580" s="243"/>
      <c r="F1580" s="243"/>
      <c r="G1580" s="243"/>
      <c r="H1580" s="1158">
        <f>A1580</f>
        <v>0</v>
      </c>
      <c r="I1580" s="1160"/>
      <c r="J1580" s="1120" t="s">
        <v>2</v>
      </c>
      <c r="K1580" s="1121"/>
      <c r="L1580" s="1121"/>
      <c r="M1580" s="1122"/>
      <c r="N1580" s="1144" t="str">
        <f>LOOKUP(H1580,$C$1:$C$583,$J$1:$J$612)</f>
        <v>0</v>
      </c>
      <c r="O1580" s="1145"/>
      <c r="P1580" s="1145"/>
      <c r="Q1580" s="1145"/>
      <c r="R1580" s="1145"/>
      <c r="S1580" s="1145"/>
      <c r="T1580" s="1145"/>
      <c r="U1580" s="1145"/>
      <c r="V1580" s="1145"/>
      <c r="W1580" s="1145"/>
      <c r="X1580" s="1145"/>
      <c r="Y1580" s="1145"/>
      <c r="Z1580" s="1145"/>
      <c r="AA1580" s="1145"/>
      <c r="AB1580" s="1145"/>
      <c r="AC1580" s="1145"/>
      <c r="AD1580" s="1145"/>
      <c r="AE1580" s="1145"/>
      <c r="AF1580" s="1145"/>
      <c r="AG1580" s="1146"/>
      <c r="AH1580" s="1199" t="s">
        <v>86</v>
      </c>
      <c r="AI1580" s="1200"/>
      <c r="AJ1580" s="1200"/>
      <c r="AK1580" s="1200"/>
      <c r="AL1580" s="1200"/>
      <c r="AM1580" s="1200"/>
      <c r="AN1580" s="1201"/>
      <c r="AO1580" s="1222" t="s">
        <v>21</v>
      </c>
      <c r="AP1580" s="1223"/>
      <c r="AQ1580" s="1223"/>
      <c r="AR1580" s="1223"/>
      <c r="AS1580" s="1223"/>
      <c r="AT1580" s="1223"/>
      <c r="AU1580" s="1223"/>
      <c r="AV1580" s="1223"/>
      <c r="AW1580" s="1223"/>
      <c r="AX1580" s="1224"/>
      <c r="AY1580" s="1205" t="s">
        <v>88</v>
      </c>
      <c r="AZ1580" s="1206"/>
      <c r="BA1580" s="1206"/>
      <c r="BB1580" s="1206"/>
      <c r="BC1580" s="1207"/>
      <c r="BD1580" s="87"/>
    </row>
    <row r="1581" spans="1:64" customHeight="1" ht="13.5">
      <c r="A1581" s="238"/>
      <c r="B1581" s="238"/>
      <c r="C1581" s="243"/>
      <c r="D1581" s="243"/>
      <c r="E1581" s="243"/>
      <c r="F1581" s="243"/>
      <c r="G1581" s="243"/>
      <c r="H1581" s="1158" t="s">
        <v>3</v>
      </c>
      <c r="I1581" s="1159"/>
      <c r="J1581" s="1159"/>
      <c r="K1581" s="1160"/>
      <c r="L1581" s="1120" t="str">
        <f>LOOKUP(H1580,$C$2:$C$583,$I$2:$I$583)</f>
        <v>0</v>
      </c>
      <c r="M1581" s="1121"/>
      <c r="N1581" s="1121"/>
      <c r="O1581" s="1121"/>
      <c r="P1581" s="1121"/>
      <c r="Q1581" s="1121"/>
      <c r="R1581" s="1121"/>
      <c r="S1581" s="1121"/>
      <c r="T1581" s="1121"/>
      <c r="U1581" s="1122"/>
      <c r="V1581" s="1158" t="s">
        <v>89</v>
      </c>
      <c r="W1581" s="1159"/>
      <c r="X1581" s="1159"/>
      <c r="Y1581" s="1160"/>
      <c r="Z1581" s="1120" t="str">
        <f>LOOKUP(H1580,$C$2:$C$583,$F$2:$F$583)</f>
        <v>0</v>
      </c>
      <c r="AA1581" s="1122"/>
      <c r="AB1581" s="1158" t="s">
        <v>90</v>
      </c>
      <c r="AC1581" s="1159"/>
      <c r="AD1581" s="1159"/>
      <c r="AE1581" s="1160"/>
      <c r="AF1581" s="1120" t="str">
        <f>LOOKUP(H1580,$C$2:$C$583,$G$2:$G$583)</f>
        <v>0</v>
      </c>
      <c r="AG1581" s="1122"/>
      <c r="AH1581" s="1202"/>
      <c r="AI1581" s="1203"/>
      <c r="AJ1581" s="1203"/>
      <c r="AK1581" s="1203"/>
      <c r="AL1581" s="1203"/>
      <c r="AM1581" s="1203"/>
      <c r="AN1581" s="1204"/>
      <c r="AO1581" s="1225"/>
      <c r="AP1581" s="1226"/>
      <c r="AQ1581" s="1226"/>
      <c r="AR1581" s="1226"/>
      <c r="AS1581" s="1226"/>
      <c r="AT1581" s="1226"/>
      <c r="AU1581" s="1226"/>
      <c r="AV1581" s="1226"/>
      <c r="AW1581" s="1226"/>
      <c r="AX1581" s="1227"/>
      <c r="AY1581" s="1208"/>
      <c r="AZ1581" s="1209"/>
      <c r="BA1581" s="1209"/>
      <c r="BB1581" s="1209"/>
      <c r="BC1581" s="1210"/>
      <c r="BD1581" s="87"/>
    </row>
    <row r="1582" spans="1:64" customHeight="1" ht="12.75">
      <c r="A1582" s="238"/>
      <c r="B1582" s="238"/>
      <c r="C1582" s="243"/>
      <c r="D1582" s="243"/>
      <c r="E1582" s="243"/>
      <c r="F1582" s="243"/>
      <c r="G1582" s="243"/>
      <c r="H1582" s="1147" t="str">
        <f>LOOKUP(H1580,$C$2:$C$583,$K$2:$K$583)</f>
        <v>0</v>
      </c>
      <c r="I1582" s="1148"/>
      <c r="J1582" s="1148"/>
      <c r="K1582" s="1148"/>
      <c r="L1582" s="1148"/>
      <c r="M1582" s="1148"/>
      <c r="N1582" s="1148"/>
      <c r="O1582" s="1148"/>
      <c r="P1582" s="1148"/>
      <c r="Q1582" s="1148"/>
      <c r="R1582" s="1148"/>
      <c r="S1582" s="1148"/>
      <c r="T1582" s="1148"/>
      <c r="U1582" s="1148"/>
      <c r="V1582" s="1148"/>
      <c r="W1582" s="1148"/>
      <c r="X1582" s="1148"/>
      <c r="Y1582" s="1148"/>
      <c r="Z1582" s="1148"/>
      <c r="AA1582" s="1148"/>
      <c r="AB1582" s="1148"/>
      <c r="AC1582" s="1148"/>
      <c r="AD1582" s="1148"/>
      <c r="AE1582" s="1148"/>
      <c r="AF1582" s="1148"/>
      <c r="AG1582" s="1149"/>
      <c r="AH1582" s="1190"/>
      <c r="AI1582" s="1191"/>
      <c r="AJ1582" s="1191"/>
      <c r="AK1582" s="1191"/>
      <c r="AL1582" s="1191"/>
      <c r="AM1582" s="1191"/>
      <c r="AN1582" s="1191"/>
      <c r="AO1582" s="1191"/>
      <c r="AP1582" s="1191"/>
      <c r="AQ1582" s="1191"/>
      <c r="AR1582" s="1191"/>
      <c r="AS1582" s="1191"/>
      <c r="AT1582" s="1191"/>
      <c r="AU1582" s="1191"/>
      <c r="AV1582" s="1191"/>
      <c r="AW1582" s="1191"/>
      <c r="AX1582" s="1191"/>
      <c r="AY1582" s="1191"/>
      <c r="AZ1582" s="1191"/>
      <c r="BA1582" s="1191"/>
      <c r="BB1582" s="1191"/>
      <c r="BC1582" s="1192"/>
      <c r="BD1582" s="87"/>
    </row>
    <row r="1583" spans="1:64" customHeight="1" ht="12.75">
      <c r="A1583" s="238"/>
      <c r="B1583" s="238"/>
      <c r="C1583" s="243"/>
      <c r="D1583" s="243"/>
      <c r="E1583" s="243"/>
      <c r="F1583" s="243"/>
      <c r="G1583" s="243"/>
      <c r="H1583" s="1150"/>
      <c r="I1583" s="1151"/>
      <c r="J1583" s="1151"/>
      <c r="K1583" s="1151"/>
      <c r="L1583" s="1151"/>
      <c r="M1583" s="1151"/>
      <c r="N1583" s="1151"/>
      <c r="O1583" s="1151"/>
      <c r="P1583" s="1151"/>
      <c r="Q1583" s="1151"/>
      <c r="R1583" s="1151"/>
      <c r="S1583" s="1151"/>
      <c r="T1583" s="1151"/>
      <c r="U1583" s="1151"/>
      <c r="V1583" s="1151"/>
      <c r="W1583" s="1151"/>
      <c r="X1583" s="1151"/>
      <c r="Y1583" s="1151"/>
      <c r="Z1583" s="1151"/>
      <c r="AA1583" s="1151"/>
      <c r="AB1583" s="1151"/>
      <c r="AC1583" s="1151"/>
      <c r="AD1583" s="1151"/>
      <c r="AE1583" s="1151"/>
      <c r="AF1583" s="1151"/>
      <c r="AG1583" s="1152"/>
      <c r="AH1583" s="1193"/>
      <c r="AI1583" s="1194"/>
      <c r="AJ1583" s="1194"/>
      <c r="AK1583" s="1194"/>
      <c r="AL1583" s="1194"/>
      <c r="AM1583" s="1194"/>
      <c r="AN1583" s="1194"/>
      <c r="AO1583" s="1194"/>
      <c r="AP1583" s="1194"/>
      <c r="AQ1583" s="1194"/>
      <c r="AR1583" s="1194"/>
      <c r="AS1583" s="1194"/>
      <c r="AT1583" s="1194"/>
      <c r="AU1583" s="1194"/>
      <c r="AV1583" s="1194"/>
      <c r="AW1583" s="1194"/>
      <c r="AX1583" s="1194"/>
      <c r="AY1583" s="1194"/>
      <c r="AZ1583" s="1194"/>
      <c r="BA1583" s="1194"/>
      <c r="BB1583" s="1194"/>
      <c r="BC1583" s="1195"/>
      <c r="BD1583" s="87"/>
    </row>
    <row r="1584" spans="1:64" customHeight="1" ht="12.75">
      <c r="A1584" s="238"/>
      <c r="B1584" s="238"/>
      <c r="C1584" s="243"/>
      <c r="D1584" s="243"/>
      <c r="E1584" s="243"/>
      <c r="F1584" s="243"/>
      <c r="G1584" s="243"/>
      <c r="H1584" s="1150"/>
      <c r="I1584" s="1151"/>
      <c r="J1584" s="1151"/>
      <c r="K1584" s="1151"/>
      <c r="L1584" s="1151"/>
      <c r="M1584" s="1151"/>
      <c r="N1584" s="1151"/>
      <c r="O1584" s="1151"/>
      <c r="P1584" s="1151"/>
      <c r="Q1584" s="1151"/>
      <c r="R1584" s="1151"/>
      <c r="S1584" s="1151"/>
      <c r="T1584" s="1151"/>
      <c r="U1584" s="1151"/>
      <c r="V1584" s="1151"/>
      <c r="W1584" s="1151"/>
      <c r="X1584" s="1151"/>
      <c r="Y1584" s="1151"/>
      <c r="Z1584" s="1151"/>
      <c r="AA1584" s="1151"/>
      <c r="AB1584" s="1151"/>
      <c r="AC1584" s="1151"/>
      <c r="AD1584" s="1151"/>
      <c r="AE1584" s="1151"/>
      <c r="AF1584" s="1151"/>
      <c r="AG1584" s="1152"/>
      <c r="AH1584" s="1193"/>
      <c r="AI1584" s="1194"/>
      <c r="AJ1584" s="1194"/>
      <c r="AK1584" s="1194"/>
      <c r="AL1584" s="1194"/>
      <c r="AM1584" s="1194"/>
      <c r="AN1584" s="1194"/>
      <c r="AO1584" s="1194"/>
      <c r="AP1584" s="1194"/>
      <c r="AQ1584" s="1194"/>
      <c r="AR1584" s="1194"/>
      <c r="AS1584" s="1194"/>
      <c r="AT1584" s="1194"/>
      <c r="AU1584" s="1194"/>
      <c r="AV1584" s="1194"/>
      <c r="AW1584" s="1194"/>
      <c r="AX1584" s="1194"/>
      <c r="AY1584" s="1194"/>
      <c r="AZ1584" s="1194"/>
      <c r="BA1584" s="1194"/>
      <c r="BB1584" s="1194"/>
      <c r="BC1584" s="1195"/>
      <c r="BD1584" s="87"/>
    </row>
    <row r="1585" spans="1:64" customHeight="1" ht="12.75">
      <c r="A1585" s="238"/>
      <c r="B1585" s="238"/>
      <c r="C1585" s="243"/>
      <c r="D1585" s="243"/>
      <c r="E1585" s="243"/>
      <c r="F1585" s="243"/>
      <c r="G1585" s="243"/>
      <c r="H1585" s="1150"/>
      <c r="I1585" s="1151"/>
      <c r="J1585" s="1151"/>
      <c r="K1585" s="1151"/>
      <c r="L1585" s="1151"/>
      <c r="M1585" s="1151"/>
      <c r="N1585" s="1151"/>
      <c r="O1585" s="1151"/>
      <c r="P1585" s="1151"/>
      <c r="Q1585" s="1151"/>
      <c r="R1585" s="1151"/>
      <c r="S1585" s="1151"/>
      <c r="T1585" s="1151"/>
      <c r="U1585" s="1151"/>
      <c r="V1585" s="1151"/>
      <c r="W1585" s="1151"/>
      <c r="X1585" s="1151"/>
      <c r="Y1585" s="1151"/>
      <c r="Z1585" s="1151"/>
      <c r="AA1585" s="1151"/>
      <c r="AB1585" s="1151"/>
      <c r="AC1585" s="1151"/>
      <c r="AD1585" s="1151"/>
      <c r="AE1585" s="1151"/>
      <c r="AF1585" s="1151"/>
      <c r="AG1585" s="1152"/>
      <c r="AH1585" s="1193"/>
      <c r="AI1585" s="1194"/>
      <c r="AJ1585" s="1194"/>
      <c r="AK1585" s="1194"/>
      <c r="AL1585" s="1194"/>
      <c r="AM1585" s="1194"/>
      <c r="AN1585" s="1194"/>
      <c r="AO1585" s="1194"/>
      <c r="AP1585" s="1194"/>
      <c r="AQ1585" s="1194"/>
      <c r="AR1585" s="1194"/>
      <c r="AS1585" s="1194"/>
      <c r="AT1585" s="1194"/>
      <c r="AU1585" s="1194"/>
      <c r="AV1585" s="1194"/>
      <c r="AW1585" s="1194"/>
      <c r="AX1585" s="1194"/>
      <c r="AY1585" s="1194"/>
      <c r="AZ1585" s="1194"/>
      <c r="BA1585" s="1194"/>
      <c r="BB1585" s="1194"/>
      <c r="BC1585" s="1195"/>
      <c r="BD1585" s="87"/>
    </row>
    <row r="1586" spans="1:64" customHeight="1" ht="12.75">
      <c r="A1586" s="238"/>
      <c r="B1586" s="238"/>
      <c r="C1586" s="243"/>
      <c r="D1586" s="243"/>
      <c r="E1586" s="243"/>
      <c r="F1586" s="243"/>
      <c r="G1586" s="243"/>
      <c r="H1586" s="1150"/>
      <c r="I1586" s="1151"/>
      <c r="J1586" s="1151"/>
      <c r="K1586" s="1151"/>
      <c r="L1586" s="1151"/>
      <c r="M1586" s="1151"/>
      <c r="N1586" s="1151"/>
      <c r="O1586" s="1151"/>
      <c r="P1586" s="1151"/>
      <c r="Q1586" s="1151"/>
      <c r="R1586" s="1151"/>
      <c r="S1586" s="1151"/>
      <c r="T1586" s="1151"/>
      <c r="U1586" s="1151"/>
      <c r="V1586" s="1151"/>
      <c r="W1586" s="1151"/>
      <c r="X1586" s="1151"/>
      <c r="Y1586" s="1151"/>
      <c r="Z1586" s="1151"/>
      <c r="AA1586" s="1151"/>
      <c r="AB1586" s="1151"/>
      <c r="AC1586" s="1151"/>
      <c r="AD1586" s="1151"/>
      <c r="AE1586" s="1151"/>
      <c r="AF1586" s="1151"/>
      <c r="AG1586" s="1152"/>
      <c r="AH1586" s="1193"/>
      <c r="AI1586" s="1194"/>
      <c r="AJ1586" s="1194"/>
      <c r="AK1586" s="1194"/>
      <c r="AL1586" s="1194"/>
      <c r="AM1586" s="1194"/>
      <c r="AN1586" s="1194"/>
      <c r="AO1586" s="1194"/>
      <c r="AP1586" s="1194"/>
      <c r="AQ1586" s="1194"/>
      <c r="AR1586" s="1194"/>
      <c r="AS1586" s="1194"/>
      <c r="AT1586" s="1194"/>
      <c r="AU1586" s="1194"/>
      <c r="AV1586" s="1194"/>
      <c r="AW1586" s="1194"/>
      <c r="AX1586" s="1194"/>
      <c r="AY1586" s="1194"/>
      <c r="AZ1586" s="1194"/>
      <c r="BA1586" s="1194"/>
      <c r="BB1586" s="1194"/>
      <c r="BC1586" s="1195"/>
      <c r="BD1586" s="87"/>
    </row>
    <row r="1587" spans="1:64" customHeight="1" ht="13.5">
      <c r="A1587" s="238"/>
      <c r="B1587" s="238"/>
      <c r="C1587" s="243"/>
      <c r="D1587" s="243"/>
      <c r="E1587" s="243"/>
      <c r="F1587" s="243"/>
      <c r="G1587" s="243"/>
      <c r="H1587" s="1153"/>
      <c r="I1587" s="1154"/>
      <c r="J1587" s="1154"/>
      <c r="K1587" s="1154"/>
      <c r="L1587" s="1154"/>
      <c r="M1587" s="1154"/>
      <c r="N1587" s="1154"/>
      <c r="O1587" s="1154"/>
      <c r="P1587" s="1154"/>
      <c r="Q1587" s="1154"/>
      <c r="R1587" s="1154"/>
      <c r="S1587" s="1154"/>
      <c r="T1587" s="1154"/>
      <c r="U1587" s="1154"/>
      <c r="V1587" s="1154"/>
      <c r="W1587" s="1154"/>
      <c r="X1587" s="1154"/>
      <c r="Y1587" s="1154"/>
      <c r="Z1587" s="1154"/>
      <c r="AA1587" s="1154"/>
      <c r="AB1587" s="1154"/>
      <c r="AC1587" s="1154"/>
      <c r="AD1587" s="1154"/>
      <c r="AE1587" s="1154"/>
      <c r="AF1587" s="1154"/>
      <c r="AG1587" s="1155"/>
      <c r="AH1587" s="1196"/>
      <c r="AI1587" s="1197"/>
      <c r="AJ1587" s="1197"/>
      <c r="AK1587" s="1197"/>
      <c r="AL1587" s="1197"/>
      <c r="AM1587" s="1197"/>
      <c r="AN1587" s="1197"/>
      <c r="AO1587" s="1197"/>
      <c r="AP1587" s="1197"/>
      <c r="AQ1587" s="1197"/>
      <c r="AR1587" s="1197"/>
      <c r="AS1587" s="1197"/>
      <c r="AT1587" s="1197"/>
      <c r="AU1587" s="1197"/>
      <c r="AV1587" s="1197"/>
      <c r="AW1587" s="1197"/>
      <c r="AX1587" s="1197"/>
      <c r="AY1587" s="1197"/>
      <c r="AZ1587" s="1197"/>
      <c r="BA1587" s="1197"/>
      <c r="BB1587" s="1197"/>
      <c r="BC1587" s="1198"/>
      <c r="BD1587" s="87"/>
    </row>
    <row r="1588" spans="1:64" customHeight="1" ht="13.5">
      <c r="A1588" s="238">
        <f>IF(B1588&lt;$C$584,B1588,IF(B1588=$C$584,B1588,0))</f>
        <v>0</v>
      </c>
      <c r="B1588" s="238">
        <v>123</v>
      </c>
      <c r="C1588" s="243"/>
      <c r="D1588" s="243"/>
      <c r="E1588" s="243"/>
      <c r="F1588" s="243"/>
      <c r="G1588" s="243"/>
      <c r="H1588" s="1158">
        <f>A1588</f>
        <v>0</v>
      </c>
      <c r="I1588" s="1160"/>
      <c r="J1588" s="1120" t="s">
        <v>2</v>
      </c>
      <c r="K1588" s="1121"/>
      <c r="L1588" s="1121"/>
      <c r="M1588" s="1122"/>
      <c r="N1588" s="1144" t="str">
        <f>LOOKUP(H1588,$C$1:$C$583,$J$1:$J$612)</f>
        <v>0</v>
      </c>
      <c r="O1588" s="1145"/>
      <c r="P1588" s="1145"/>
      <c r="Q1588" s="1145"/>
      <c r="R1588" s="1145"/>
      <c r="S1588" s="1145"/>
      <c r="T1588" s="1145"/>
      <c r="U1588" s="1145"/>
      <c r="V1588" s="1145"/>
      <c r="W1588" s="1145"/>
      <c r="X1588" s="1145"/>
      <c r="Y1588" s="1145"/>
      <c r="Z1588" s="1145"/>
      <c r="AA1588" s="1145"/>
      <c r="AB1588" s="1145"/>
      <c r="AC1588" s="1145"/>
      <c r="AD1588" s="1145"/>
      <c r="AE1588" s="1145"/>
      <c r="AF1588" s="1145"/>
      <c r="AG1588" s="1146"/>
      <c r="AH1588" s="1199" t="s">
        <v>86</v>
      </c>
      <c r="AI1588" s="1200"/>
      <c r="AJ1588" s="1200"/>
      <c r="AK1588" s="1200"/>
      <c r="AL1588" s="1200"/>
      <c r="AM1588" s="1200"/>
      <c r="AN1588" s="1201"/>
      <c r="AO1588" s="1222" t="s">
        <v>21</v>
      </c>
      <c r="AP1588" s="1223"/>
      <c r="AQ1588" s="1223"/>
      <c r="AR1588" s="1223"/>
      <c r="AS1588" s="1223"/>
      <c r="AT1588" s="1223"/>
      <c r="AU1588" s="1223"/>
      <c r="AV1588" s="1223"/>
      <c r="AW1588" s="1223"/>
      <c r="AX1588" s="1224"/>
      <c r="AY1588" s="1205" t="s">
        <v>88</v>
      </c>
      <c r="AZ1588" s="1206"/>
      <c r="BA1588" s="1206"/>
      <c r="BB1588" s="1206"/>
      <c r="BC1588" s="1207"/>
      <c r="BD1588" s="87"/>
    </row>
    <row r="1589" spans="1:64" customHeight="1" ht="13.5">
      <c r="A1589" s="238"/>
      <c r="B1589" s="238"/>
      <c r="C1589" s="243"/>
      <c r="D1589" s="243"/>
      <c r="E1589" s="243"/>
      <c r="F1589" s="243"/>
      <c r="G1589" s="243"/>
      <c r="H1589" s="1158" t="s">
        <v>3</v>
      </c>
      <c r="I1589" s="1159"/>
      <c r="J1589" s="1159"/>
      <c r="K1589" s="1160"/>
      <c r="L1589" s="1120" t="str">
        <f>LOOKUP(H1588,$C$2:$C$583,$I$2:$I$583)</f>
        <v>0</v>
      </c>
      <c r="M1589" s="1121"/>
      <c r="N1589" s="1121"/>
      <c r="O1589" s="1121"/>
      <c r="P1589" s="1121"/>
      <c r="Q1589" s="1121"/>
      <c r="R1589" s="1121"/>
      <c r="S1589" s="1121"/>
      <c r="T1589" s="1121"/>
      <c r="U1589" s="1122"/>
      <c r="V1589" s="1158" t="s">
        <v>89</v>
      </c>
      <c r="W1589" s="1159"/>
      <c r="X1589" s="1159"/>
      <c r="Y1589" s="1160"/>
      <c r="Z1589" s="1120" t="str">
        <f>LOOKUP(H1588,$C$2:$C$583,$F$2:$F$583)</f>
        <v>0</v>
      </c>
      <c r="AA1589" s="1122"/>
      <c r="AB1589" s="1158" t="s">
        <v>90</v>
      </c>
      <c r="AC1589" s="1159"/>
      <c r="AD1589" s="1159"/>
      <c r="AE1589" s="1160"/>
      <c r="AF1589" s="1120" t="str">
        <f>LOOKUP(H1588,$C$2:$C$583,$G$2:$G$583)</f>
        <v>0</v>
      </c>
      <c r="AG1589" s="1122"/>
      <c r="AH1589" s="1202"/>
      <c r="AI1589" s="1203"/>
      <c r="AJ1589" s="1203"/>
      <c r="AK1589" s="1203"/>
      <c r="AL1589" s="1203"/>
      <c r="AM1589" s="1203"/>
      <c r="AN1589" s="1204"/>
      <c r="AO1589" s="1225"/>
      <c r="AP1589" s="1226"/>
      <c r="AQ1589" s="1226"/>
      <c r="AR1589" s="1226"/>
      <c r="AS1589" s="1226"/>
      <c r="AT1589" s="1226"/>
      <c r="AU1589" s="1226"/>
      <c r="AV1589" s="1226"/>
      <c r="AW1589" s="1226"/>
      <c r="AX1589" s="1227"/>
      <c r="AY1589" s="1208"/>
      <c r="AZ1589" s="1209"/>
      <c r="BA1589" s="1209"/>
      <c r="BB1589" s="1209"/>
      <c r="BC1589" s="1210"/>
      <c r="BD1589" s="87"/>
    </row>
    <row r="1590" spans="1:64" customHeight="1" ht="12.75">
      <c r="A1590" s="238"/>
      <c r="B1590" s="238"/>
      <c r="C1590" s="243"/>
      <c r="D1590" s="243"/>
      <c r="E1590" s="243"/>
      <c r="F1590" s="243"/>
      <c r="G1590" s="243"/>
      <c r="H1590" s="1147" t="str">
        <f>LOOKUP(H1588,$C$2:$C$583,$K$2:$K$583)</f>
        <v>0</v>
      </c>
      <c r="I1590" s="1148"/>
      <c r="J1590" s="1148"/>
      <c r="K1590" s="1148"/>
      <c r="L1590" s="1148"/>
      <c r="M1590" s="1148"/>
      <c r="N1590" s="1148"/>
      <c r="O1590" s="1148"/>
      <c r="P1590" s="1148"/>
      <c r="Q1590" s="1148"/>
      <c r="R1590" s="1148"/>
      <c r="S1590" s="1148"/>
      <c r="T1590" s="1148"/>
      <c r="U1590" s="1148"/>
      <c r="V1590" s="1148"/>
      <c r="W1590" s="1148"/>
      <c r="X1590" s="1148"/>
      <c r="Y1590" s="1148"/>
      <c r="Z1590" s="1148"/>
      <c r="AA1590" s="1148"/>
      <c r="AB1590" s="1148"/>
      <c r="AC1590" s="1148"/>
      <c r="AD1590" s="1148"/>
      <c r="AE1590" s="1148"/>
      <c r="AF1590" s="1148"/>
      <c r="AG1590" s="1149"/>
      <c r="AH1590" s="1190"/>
      <c r="AI1590" s="1191"/>
      <c r="AJ1590" s="1191"/>
      <c r="AK1590" s="1191"/>
      <c r="AL1590" s="1191"/>
      <c r="AM1590" s="1191"/>
      <c r="AN1590" s="1191"/>
      <c r="AO1590" s="1191"/>
      <c r="AP1590" s="1191"/>
      <c r="AQ1590" s="1191"/>
      <c r="AR1590" s="1191"/>
      <c r="AS1590" s="1191"/>
      <c r="AT1590" s="1191"/>
      <c r="AU1590" s="1191"/>
      <c r="AV1590" s="1191"/>
      <c r="AW1590" s="1191"/>
      <c r="AX1590" s="1191"/>
      <c r="AY1590" s="1191"/>
      <c r="AZ1590" s="1191"/>
      <c r="BA1590" s="1191"/>
      <c r="BB1590" s="1191"/>
      <c r="BC1590" s="1192"/>
      <c r="BD1590" s="87"/>
    </row>
    <row r="1591" spans="1:64" customHeight="1" ht="12.75">
      <c r="A1591" s="238"/>
      <c r="B1591" s="238"/>
      <c r="C1591" s="243"/>
      <c r="D1591" s="243"/>
      <c r="E1591" s="243"/>
      <c r="F1591" s="243"/>
      <c r="G1591" s="243"/>
      <c r="H1591" s="1150"/>
      <c r="I1591" s="1151"/>
      <c r="J1591" s="1151"/>
      <c r="K1591" s="1151"/>
      <c r="L1591" s="1151"/>
      <c r="M1591" s="1151"/>
      <c r="N1591" s="1151"/>
      <c r="O1591" s="1151"/>
      <c r="P1591" s="1151"/>
      <c r="Q1591" s="1151"/>
      <c r="R1591" s="1151"/>
      <c r="S1591" s="1151"/>
      <c r="T1591" s="1151"/>
      <c r="U1591" s="1151"/>
      <c r="V1591" s="1151"/>
      <c r="W1591" s="1151"/>
      <c r="X1591" s="1151"/>
      <c r="Y1591" s="1151"/>
      <c r="Z1591" s="1151"/>
      <c r="AA1591" s="1151"/>
      <c r="AB1591" s="1151"/>
      <c r="AC1591" s="1151"/>
      <c r="AD1591" s="1151"/>
      <c r="AE1591" s="1151"/>
      <c r="AF1591" s="1151"/>
      <c r="AG1591" s="1152"/>
      <c r="AH1591" s="1193"/>
      <c r="AI1591" s="1194"/>
      <c r="AJ1591" s="1194"/>
      <c r="AK1591" s="1194"/>
      <c r="AL1591" s="1194"/>
      <c r="AM1591" s="1194"/>
      <c r="AN1591" s="1194"/>
      <c r="AO1591" s="1194"/>
      <c r="AP1591" s="1194"/>
      <c r="AQ1591" s="1194"/>
      <c r="AR1591" s="1194"/>
      <c r="AS1591" s="1194"/>
      <c r="AT1591" s="1194"/>
      <c r="AU1591" s="1194"/>
      <c r="AV1591" s="1194"/>
      <c r="AW1591" s="1194"/>
      <c r="AX1591" s="1194"/>
      <c r="AY1591" s="1194"/>
      <c r="AZ1591" s="1194"/>
      <c r="BA1591" s="1194"/>
      <c r="BB1591" s="1194"/>
      <c r="BC1591" s="1195"/>
      <c r="BD1591" s="87"/>
    </row>
    <row r="1592" spans="1:64" customHeight="1" ht="12.75">
      <c r="A1592" s="238"/>
      <c r="B1592" s="238"/>
      <c r="C1592" s="243"/>
      <c r="D1592" s="243"/>
      <c r="E1592" s="243"/>
      <c r="F1592" s="243"/>
      <c r="G1592" s="243"/>
      <c r="H1592" s="1150"/>
      <c r="I1592" s="1151"/>
      <c r="J1592" s="1151"/>
      <c r="K1592" s="1151"/>
      <c r="L1592" s="1151"/>
      <c r="M1592" s="1151"/>
      <c r="N1592" s="1151"/>
      <c r="O1592" s="1151"/>
      <c r="P1592" s="1151"/>
      <c r="Q1592" s="1151"/>
      <c r="R1592" s="1151"/>
      <c r="S1592" s="1151"/>
      <c r="T1592" s="1151"/>
      <c r="U1592" s="1151"/>
      <c r="V1592" s="1151"/>
      <c r="W1592" s="1151"/>
      <c r="X1592" s="1151"/>
      <c r="Y1592" s="1151"/>
      <c r="Z1592" s="1151"/>
      <c r="AA1592" s="1151"/>
      <c r="AB1592" s="1151"/>
      <c r="AC1592" s="1151"/>
      <c r="AD1592" s="1151"/>
      <c r="AE1592" s="1151"/>
      <c r="AF1592" s="1151"/>
      <c r="AG1592" s="1152"/>
      <c r="AH1592" s="1193"/>
      <c r="AI1592" s="1194"/>
      <c r="AJ1592" s="1194"/>
      <c r="AK1592" s="1194"/>
      <c r="AL1592" s="1194"/>
      <c r="AM1592" s="1194"/>
      <c r="AN1592" s="1194"/>
      <c r="AO1592" s="1194"/>
      <c r="AP1592" s="1194"/>
      <c r="AQ1592" s="1194"/>
      <c r="AR1592" s="1194"/>
      <c r="AS1592" s="1194"/>
      <c r="AT1592" s="1194"/>
      <c r="AU1592" s="1194"/>
      <c r="AV1592" s="1194"/>
      <c r="AW1592" s="1194"/>
      <c r="AX1592" s="1194"/>
      <c r="AY1592" s="1194"/>
      <c r="AZ1592" s="1194"/>
      <c r="BA1592" s="1194"/>
      <c r="BB1592" s="1194"/>
      <c r="BC1592" s="1195"/>
      <c r="BD1592" s="87"/>
    </row>
    <row r="1593" spans="1:64" customHeight="1" ht="12.75">
      <c r="A1593" s="238"/>
      <c r="B1593" s="238"/>
      <c r="C1593" s="243"/>
      <c r="D1593" s="243"/>
      <c r="E1593" s="243"/>
      <c r="F1593" s="243"/>
      <c r="G1593" s="243"/>
      <c r="H1593" s="1150"/>
      <c r="I1593" s="1151"/>
      <c r="J1593" s="1151"/>
      <c r="K1593" s="1151"/>
      <c r="L1593" s="1151"/>
      <c r="M1593" s="1151"/>
      <c r="N1593" s="1151"/>
      <c r="O1593" s="1151"/>
      <c r="P1593" s="1151"/>
      <c r="Q1593" s="1151"/>
      <c r="R1593" s="1151"/>
      <c r="S1593" s="1151"/>
      <c r="T1593" s="1151"/>
      <c r="U1593" s="1151"/>
      <c r="V1593" s="1151"/>
      <c r="W1593" s="1151"/>
      <c r="X1593" s="1151"/>
      <c r="Y1593" s="1151"/>
      <c r="Z1593" s="1151"/>
      <c r="AA1593" s="1151"/>
      <c r="AB1593" s="1151"/>
      <c r="AC1593" s="1151"/>
      <c r="AD1593" s="1151"/>
      <c r="AE1593" s="1151"/>
      <c r="AF1593" s="1151"/>
      <c r="AG1593" s="1152"/>
      <c r="AH1593" s="1193"/>
      <c r="AI1593" s="1194"/>
      <c r="AJ1593" s="1194"/>
      <c r="AK1593" s="1194"/>
      <c r="AL1593" s="1194"/>
      <c r="AM1593" s="1194"/>
      <c r="AN1593" s="1194"/>
      <c r="AO1593" s="1194"/>
      <c r="AP1593" s="1194"/>
      <c r="AQ1593" s="1194"/>
      <c r="AR1593" s="1194"/>
      <c r="AS1593" s="1194"/>
      <c r="AT1593" s="1194"/>
      <c r="AU1593" s="1194"/>
      <c r="AV1593" s="1194"/>
      <c r="AW1593" s="1194"/>
      <c r="AX1593" s="1194"/>
      <c r="AY1593" s="1194"/>
      <c r="AZ1593" s="1194"/>
      <c r="BA1593" s="1194"/>
      <c r="BB1593" s="1194"/>
      <c r="BC1593" s="1195"/>
      <c r="BD1593" s="87"/>
    </row>
    <row r="1594" spans="1:64" customHeight="1" ht="12.75">
      <c r="A1594" s="238"/>
      <c r="B1594" s="238"/>
      <c r="C1594" s="243"/>
      <c r="D1594" s="243"/>
      <c r="E1594" s="243"/>
      <c r="F1594" s="243"/>
      <c r="G1594" s="243"/>
      <c r="H1594" s="1150"/>
      <c r="I1594" s="1151"/>
      <c r="J1594" s="1151"/>
      <c r="K1594" s="1151"/>
      <c r="L1594" s="1151"/>
      <c r="M1594" s="1151"/>
      <c r="N1594" s="1151"/>
      <c r="O1594" s="1151"/>
      <c r="P1594" s="1151"/>
      <c r="Q1594" s="1151"/>
      <c r="R1594" s="1151"/>
      <c r="S1594" s="1151"/>
      <c r="T1594" s="1151"/>
      <c r="U1594" s="1151"/>
      <c r="V1594" s="1151"/>
      <c r="W1594" s="1151"/>
      <c r="X1594" s="1151"/>
      <c r="Y1594" s="1151"/>
      <c r="Z1594" s="1151"/>
      <c r="AA1594" s="1151"/>
      <c r="AB1594" s="1151"/>
      <c r="AC1594" s="1151"/>
      <c r="AD1594" s="1151"/>
      <c r="AE1594" s="1151"/>
      <c r="AF1594" s="1151"/>
      <c r="AG1594" s="1152"/>
      <c r="AH1594" s="1193"/>
      <c r="AI1594" s="1194"/>
      <c r="AJ1594" s="1194"/>
      <c r="AK1594" s="1194"/>
      <c r="AL1594" s="1194"/>
      <c r="AM1594" s="1194"/>
      <c r="AN1594" s="1194"/>
      <c r="AO1594" s="1194"/>
      <c r="AP1594" s="1194"/>
      <c r="AQ1594" s="1194"/>
      <c r="AR1594" s="1194"/>
      <c r="AS1594" s="1194"/>
      <c r="AT1594" s="1194"/>
      <c r="AU1594" s="1194"/>
      <c r="AV1594" s="1194"/>
      <c r="AW1594" s="1194"/>
      <c r="AX1594" s="1194"/>
      <c r="AY1594" s="1194"/>
      <c r="AZ1594" s="1194"/>
      <c r="BA1594" s="1194"/>
      <c r="BB1594" s="1194"/>
      <c r="BC1594" s="1195"/>
      <c r="BD1594" s="87"/>
    </row>
    <row r="1595" spans="1:64" customHeight="1" ht="13.5">
      <c r="A1595" s="238"/>
      <c r="B1595" s="238"/>
      <c r="C1595" s="243"/>
      <c r="D1595" s="243"/>
      <c r="E1595" s="243"/>
      <c r="F1595" s="243"/>
      <c r="G1595" s="243"/>
      <c r="H1595" s="1153"/>
      <c r="I1595" s="1154"/>
      <c r="J1595" s="1154"/>
      <c r="K1595" s="1154"/>
      <c r="L1595" s="1154"/>
      <c r="M1595" s="1154"/>
      <c r="N1595" s="1154"/>
      <c r="O1595" s="1154"/>
      <c r="P1595" s="1154"/>
      <c r="Q1595" s="1154"/>
      <c r="R1595" s="1154"/>
      <c r="S1595" s="1154"/>
      <c r="T1595" s="1154"/>
      <c r="U1595" s="1154"/>
      <c r="V1595" s="1154"/>
      <c r="W1595" s="1154"/>
      <c r="X1595" s="1154"/>
      <c r="Y1595" s="1154"/>
      <c r="Z1595" s="1154"/>
      <c r="AA1595" s="1154"/>
      <c r="AB1595" s="1154"/>
      <c r="AC1595" s="1154"/>
      <c r="AD1595" s="1154"/>
      <c r="AE1595" s="1154"/>
      <c r="AF1595" s="1154"/>
      <c r="AG1595" s="1155"/>
      <c r="AH1595" s="1196"/>
      <c r="AI1595" s="1197"/>
      <c r="AJ1595" s="1197"/>
      <c r="AK1595" s="1197"/>
      <c r="AL1595" s="1197"/>
      <c r="AM1595" s="1197"/>
      <c r="AN1595" s="1197"/>
      <c r="AO1595" s="1197"/>
      <c r="AP1595" s="1197"/>
      <c r="AQ1595" s="1197"/>
      <c r="AR1595" s="1197"/>
      <c r="AS1595" s="1197"/>
      <c r="AT1595" s="1197"/>
      <c r="AU1595" s="1197"/>
      <c r="AV1595" s="1197"/>
      <c r="AW1595" s="1197"/>
      <c r="AX1595" s="1197"/>
      <c r="AY1595" s="1197"/>
      <c r="AZ1595" s="1197"/>
      <c r="BA1595" s="1197"/>
      <c r="BB1595" s="1197"/>
      <c r="BC1595" s="1198"/>
      <c r="BD1595" s="87"/>
    </row>
    <row r="1596" spans="1:64" customHeight="1" ht="13.5">
      <c r="A1596" s="238">
        <f>IF(B1596&lt;$C$584,B1596,IF(B1596=$C$584,B1596,0))</f>
        <v>0</v>
      </c>
      <c r="B1596" s="238">
        <v>124</v>
      </c>
      <c r="C1596" s="243"/>
      <c r="D1596" s="243"/>
      <c r="E1596" s="243"/>
      <c r="F1596" s="243"/>
      <c r="G1596" s="243"/>
      <c r="H1596" s="1158">
        <f>A1596</f>
        <v>0</v>
      </c>
      <c r="I1596" s="1160"/>
      <c r="J1596" s="1120" t="s">
        <v>2</v>
      </c>
      <c r="K1596" s="1121"/>
      <c r="L1596" s="1121"/>
      <c r="M1596" s="1122"/>
      <c r="N1596" s="1144" t="str">
        <f>LOOKUP(H1596,$C$1:$C$583,$J$1:$J$612)</f>
        <v>0</v>
      </c>
      <c r="O1596" s="1145"/>
      <c r="P1596" s="1145"/>
      <c r="Q1596" s="1145"/>
      <c r="R1596" s="1145"/>
      <c r="S1596" s="1145"/>
      <c r="T1596" s="1145"/>
      <c r="U1596" s="1145"/>
      <c r="V1596" s="1145"/>
      <c r="W1596" s="1145"/>
      <c r="X1596" s="1145"/>
      <c r="Y1596" s="1145"/>
      <c r="Z1596" s="1145"/>
      <c r="AA1596" s="1145"/>
      <c r="AB1596" s="1145"/>
      <c r="AC1596" s="1145"/>
      <c r="AD1596" s="1145"/>
      <c r="AE1596" s="1145"/>
      <c r="AF1596" s="1145"/>
      <c r="AG1596" s="1146"/>
      <c r="AH1596" s="1199" t="s">
        <v>86</v>
      </c>
      <c r="AI1596" s="1200"/>
      <c r="AJ1596" s="1200"/>
      <c r="AK1596" s="1200"/>
      <c r="AL1596" s="1200"/>
      <c r="AM1596" s="1200"/>
      <c r="AN1596" s="1201"/>
      <c r="AO1596" s="1222" t="s">
        <v>21</v>
      </c>
      <c r="AP1596" s="1223"/>
      <c r="AQ1596" s="1223"/>
      <c r="AR1596" s="1223"/>
      <c r="AS1596" s="1223"/>
      <c r="AT1596" s="1223"/>
      <c r="AU1596" s="1223"/>
      <c r="AV1596" s="1223"/>
      <c r="AW1596" s="1223"/>
      <c r="AX1596" s="1224"/>
      <c r="AY1596" s="1205" t="s">
        <v>88</v>
      </c>
      <c r="AZ1596" s="1206"/>
      <c r="BA1596" s="1206"/>
      <c r="BB1596" s="1206"/>
      <c r="BC1596" s="1207"/>
      <c r="BD1596" s="87"/>
    </row>
    <row r="1597" spans="1:64" customHeight="1" ht="13.5">
      <c r="A1597" s="238"/>
      <c r="B1597" s="238"/>
      <c r="C1597" s="243"/>
      <c r="D1597" s="243"/>
      <c r="E1597" s="243"/>
      <c r="F1597" s="243"/>
      <c r="G1597" s="243"/>
      <c r="H1597" s="1158" t="s">
        <v>3</v>
      </c>
      <c r="I1597" s="1159"/>
      <c r="J1597" s="1159"/>
      <c r="K1597" s="1160"/>
      <c r="L1597" s="1120" t="str">
        <f>LOOKUP(H1596,$C$2:$C$583,$I$2:$I$583)</f>
        <v>0</v>
      </c>
      <c r="M1597" s="1121"/>
      <c r="N1597" s="1121"/>
      <c r="O1597" s="1121"/>
      <c r="P1597" s="1121"/>
      <c r="Q1597" s="1121"/>
      <c r="R1597" s="1121"/>
      <c r="S1597" s="1121"/>
      <c r="T1597" s="1121"/>
      <c r="U1597" s="1122"/>
      <c r="V1597" s="1158" t="s">
        <v>89</v>
      </c>
      <c r="W1597" s="1159"/>
      <c r="X1597" s="1159"/>
      <c r="Y1597" s="1160"/>
      <c r="Z1597" s="1120" t="str">
        <f>LOOKUP(H1596,$C$2:$C$583,$F$2:$F$583)</f>
        <v>0</v>
      </c>
      <c r="AA1597" s="1122"/>
      <c r="AB1597" s="1158" t="s">
        <v>90</v>
      </c>
      <c r="AC1597" s="1159"/>
      <c r="AD1597" s="1159"/>
      <c r="AE1597" s="1160"/>
      <c r="AF1597" s="1120" t="str">
        <f>LOOKUP(H1596,$C$2:$C$583,$G$2:$G$583)</f>
        <v>0</v>
      </c>
      <c r="AG1597" s="1122"/>
      <c r="AH1597" s="1202"/>
      <c r="AI1597" s="1203"/>
      <c r="AJ1597" s="1203"/>
      <c r="AK1597" s="1203"/>
      <c r="AL1597" s="1203"/>
      <c r="AM1597" s="1203"/>
      <c r="AN1597" s="1204"/>
      <c r="AO1597" s="1225"/>
      <c r="AP1597" s="1226"/>
      <c r="AQ1597" s="1226"/>
      <c r="AR1597" s="1226"/>
      <c r="AS1597" s="1226"/>
      <c r="AT1597" s="1226"/>
      <c r="AU1597" s="1226"/>
      <c r="AV1597" s="1226"/>
      <c r="AW1597" s="1226"/>
      <c r="AX1597" s="1227"/>
      <c r="AY1597" s="1208"/>
      <c r="AZ1597" s="1209"/>
      <c r="BA1597" s="1209"/>
      <c r="BB1597" s="1209"/>
      <c r="BC1597" s="1210"/>
      <c r="BD1597" s="87"/>
    </row>
    <row r="1598" spans="1:64" customHeight="1" ht="12.75">
      <c r="A1598" s="238"/>
      <c r="B1598" s="238"/>
      <c r="C1598" s="243"/>
      <c r="D1598" s="243"/>
      <c r="E1598" s="243"/>
      <c r="F1598" s="243"/>
      <c r="G1598" s="243"/>
      <c r="H1598" s="1147" t="str">
        <f>LOOKUP(H1596,$C$2:$C$583,$K$2:$K$583)</f>
        <v>0</v>
      </c>
      <c r="I1598" s="1148"/>
      <c r="J1598" s="1148"/>
      <c r="K1598" s="1148"/>
      <c r="L1598" s="1148"/>
      <c r="M1598" s="1148"/>
      <c r="N1598" s="1148"/>
      <c r="O1598" s="1148"/>
      <c r="P1598" s="1148"/>
      <c r="Q1598" s="1148"/>
      <c r="R1598" s="1148"/>
      <c r="S1598" s="1148"/>
      <c r="T1598" s="1148"/>
      <c r="U1598" s="1148"/>
      <c r="V1598" s="1148"/>
      <c r="W1598" s="1148"/>
      <c r="X1598" s="1148"/>
      <c r="Y1598" s="1148"/>
      <c r="Z1598" s="1148"/>
      <c r="AA1598" s="1148"/>
      <c r="AB1598" s="1148"/>
      <c r="AC1598" s="1148"/>
      <c r="AD1598" s="1148"/>
      <c r="AE1598" s="1148"/>
      <c r="AF1598" s="1148"/>
      <c r="AG1598" s="1149"/>
      <c r="AH1598" s="1190"/>
      <c r="AI1598" s="1191"/>
      <c r="AJ1598" s="1191"/>
      <c r="AK1598" s="1191"/>
      <c r="AL1598" s="1191"/>
      <c r="AM1598" s="1191"/>
      <c r="AN1598" s="1191"/>
      <c r="AO1598" s="1191"/>
      <c r="AP1598" s="1191"/>
      <c r="AQ1598" s="1191"/>
      <c r="AR1598" s="1191"/>
      <c r="AS1598" s="1191"/>
      <c r="AT1598" s="1191"/>
      <c r="AU1598" s="1191"/>
      <c r="AV1598" s="1191"/>
      <c r="AW1598" s="1191"/>
      <c r="AX1598" s="1191"/>
      <c r="AY1598" s="1191"/>
      <c r="AZ1598" s="1191"/>
      <c r="BA1598" s="1191"/>
      <c r="BB1598" s="1191"/>
      <c r="BC1598" s="1192"/>
      <c r="BD1598" s="87"/>
    </row>
    <row r="1599" spans="1:64" customHeight="1" ht="12.75">
      <c r="A1599" s="238"/>
      <c r="B1599" s="238"/>
      <c r="C1599" s="243"/>
      <c r="D1599" s="243"/>
      <c r="E1599" s="243"/>
      <c r="F1599" s="243"/>
      <c r="G1599" s="243"/>
      <c r="H1599" s="1150"/>
      <c r="I1599" s="1151"/>
      <c r="J1599" s="1151"/>
      <c r="K1599" s="1151"/>
      <c r="L1599" s="1151"/>
      <c r="M1599" s="1151"/>
      <c r="N1599" s="1151"/>
      <c r="O1599" s="1151"/>
      <c r="P1599" s="1151"/>
      <c r="Q1599" s="1151"/>
      <c r="R1599" s="1151"/>
      <c r="S1599" s="1151"/>
      <c r="T1599" s="1151"/>
      <c r="U1599" s="1151"/>
      <c r="V1599" s="1151"/>
      <c r="W1599" s="1151"/>
      <c r="X1599" s="1151"/>
      <c r="Y1599" s="1151"/>
      <c r="Z1599" s="1151"/>
      <c r="AA1599" s="1151"/>
      <c r="AB1599" s="1151"/>
      <c r="AC1599" s="1151"/>
      <c r="AD1599" s="1151"/>
      <c r="AE1599" s="1151"/>
      <c r="AF1599" s="1151"/>
      <c r="AG1599" s="1152"/>
      <c r="AH1599" s="1193"/>
      <c r="AI1599" s="1194"/>
      <c r="AJ1599" s="1194"/>
      <c r="AK1599" s="1194"/>
      <c r="AL1599" s="1194"/>
      <c r="AM1599" s="1194"/>
      <c r="AN1599" s="1194"/>
      <c r="AO1599" s="1194"/>
      <c r="AP1599" s="1194"/>
      <c r="AQ1599" s="1194"/>
      <c r="AR1599" s="1194"/>
      <c r="AS1599" s="1194"/>
      <c r="AT1599" s="1194"/>
      <c r="AU1599" s="1194"/>
      <c r="AV1599" s="1194"/>
      <c r="AW1599" s="1194"/>
      <c r="AX1599" s="1194"/>
      <c r="AY1599" s="1194"/>
      <c r="AZ1599" s="1194"/>
      <c r="BA1599" s="1194"/>
      <c r="BB1599" s="1194"/>
      <c r="BC1599" s="1195"/>
      <c r="BD1599" s="87"/>
    </row>
    <row r="1600" spans="1:64" customHeight="1" ht="12.75">
      <c r="A1600" s="238"/>
      <c r="B1600" s="238"/>
      <c r="C1600" s="243"/>
      <c r="D1600" s="243"/>
      <c r="E1600" s="243"/>
      <c r="F1600" s="243"/>
      <c r="G1600" s="243"/>
      <c r="H1600" s="1150"/>
      <c r="I1600" s="1151"/>
      <c r="J1600" s="1151"/>
      <c r="K1600" s="1151"/>
      <c r="L1600" s="1151"/>
      <c r="M1600" s="1151"/>
      <c r="N1600" s="1151"/>
      <c r="O1600" s="1151"/>
      <c r="P1600" s="1151"/>
      <c r="Q1600" s="1151"/>
      <c r="R1600" s="1151"/>
      <c r="S1600" s="1151"/>
      <c r="T1600" s="1151"/>
      <c r="U1600" s="1151"/>
      <c r="V1600" s="1151"/>
      <c r="W1600" s="1151"/>
      <c r="X1600" s="1151"/>
      <c r="Y1600" s="1151"/>
      <c r="Z1600" s="1151"/>
      <c r="AA1600" s="1151"/>
      <c r="AB1600" s="1151"/>
      <c r="AC1600" s="1151"/>
      <c r="AD1600" s="1151"/>
      <c r="AE1600" s="1151"/>
      <c r="AF1600" s="1151"/>
      <c r="AG1600" s="1152"/>
      <c r="AH1600" s="1193"/>
      <c r="AI1600" s="1194"/>
      <c r="AJ1600" s="1194"/>
      <c r="AK1600" s="1194"/>
      <c r="AL1600" s="1194"/>
      <c r="AM1600" s="1194"/>
      <c r="AN1600" s="1194"/>
      <c r="AO1600" s="1194"/>
      <c r="AP1600" s="1194"/>
      <c r="AQ1600" s="1194"/>
      <c r="AR1600" s="1194"/>
      <c r="AS1600" s="1194"/>
      <c r="AT1600" s="1194"/>
      <c r="AU1600" s="1194"/>
      <c r="AV1600" s="1194"/>
      <c r="AW1600" s="1194"/>
      <c r="AX1600" s="1194"/>
      <c r="AY1600" s="1194"/>
      <c r="AZ1600" s="1194"/>
      <c r="BA1600" s="1194"/>
      <c r="BB1600" s="1194"/>
      <c r="BC1600" s="1195"/>
      <c r="BD1600" s="87"/>
    </row>
    <row r="1601" spans="1:64" customHeight="1" ht="12.75">
      <c r="A1601" s="238"/>
      <c r="B1601" s="238"/>
      <c r="C1601" s="243"/>
      <c r="D1601" s="243"/>
      <c r="E1601" s="243"/>
      <c r="F1601" s="243"/>
      <c r="G1601" s="243"/>
      <c r="H1601" s="1150"/>
      <c r="I1601" s="1151"/>
      <c r="J1601" s="1151"/>
      <c r="K1601" s="1151"/>
      <c r="L1601" s="1151"/>
      <c r="M1601" s="1151"/>
      <c r="N1601" s="1151"/>
      <c r="O1601" s="1151"/>
      <c r="P1601" s="1151"/>
      <c r="Q1601" s="1151"/>
      <c r="R1601" s="1151"/>
      <c r="S1601" s="1151"/>
      <c r="T1601" s="1151"/>
      <c r="U1601" s="1151"/>
      <c r="V1601" s="1151"/>
      <c r="W1601" s="1151"/>
      <c r="X1601" s="1151"/>
      <c r="Y1601" s="1151"/>
      <c r="Z1601" s="1151"/>
      <c r="AA1601" s="1151"/>
      <c r="AB1601" s="1151"/>
      <c r="AC1601" s="1151"/>
      <c r="AD1601" s="1151"/>
      <c r="AE1601" s="1151"/>
      <c r="AF1601" s="1151"/>
      <c r="AG1601" s="1152"/>
      <c r="AH1601" s="1193"/>
      <c r="AI1601" s="1194"/>
      <c r="AJ1601" s="1194"/>
      <c r="AK1601" s="1194"/>
      <c r="AL1601" s="1194"/>
      <c r="AM1601" s="1194"/>
      <c r="AN1601" s="1194"/>
      <c r="AO1601" s="1194"/>
      <c r="AP1601" s="1194"/>
      <c r="AQ1601" s="1194"/>
      <c r="AR1601" s="1194"/>
      <c r="AS1601" s="1194"/>
      <c r="AT1601" s="1194"/>
      <c r="AU1601" s="1194"/>
      <c r="AV1601" s="1194"/>
      <c r="AW1601" s="1194"/>
      <c r="AX1601" s="1194"/>
      <c r="AY1601" s="1194"/>
      <c r="AZ1601" s="1194"/>
      <c r="BA1601" s="1194"/>
      <c r="BB1601" s="1194"/>
      <c r="BC1601" s="1195"/>
      <c r="BD1601" s="87"/>
    </row>
    <row r="1602" spans="1:64" customHeight="1" ht="12.75">
      <c r="A1602" s="238"/>
      <c r="B1602" s="238"/>
      <c r="C1602" s="243"/>
      <c r="D1602" s="243"/>
      <c r="E1602" s="243"/>
      <c r="F1602" s="243"/>
      <c r="G1602" s="243"/>
      <c r="H1602" s="1150"/>
      <c r="I1602" s="1151"/>
      <c r="J1602" s="1151"/>
      <c r="K1602" s="1151"/>
      <c r="L1602" s="1151"/>
      <c r="M1602" s="1151"/>
      <c r="N1602" s="1151"/>
      <c r="O1602" s="1151"/>
      <c r="P1602" s="1151"/>
      <c r="Q1602" s="1151"/>
      <c r="R1602" s="1151"/>
      <c r="S1602" s="1151"/>
      <c r="T1602" s="1151"/>
      <c r="U1602" s="1151"/>
      <c r="V1602" s="1151"/>
      <c r="W1602" s="1151"/>
      <c r="X1602" s="1151"/>
      <c r="Y1602" s="1151"/>
      <c r="Z1602" s="1151"/>
      <c r="AA1602" s="1151"/>
      <c r="AB1602" s="1151"/>
      <c r="AC1602" s="1151"/>
      <c r="AD1602" s="1151"/>
      <c r="AE1602" s="1151"/>
      <c r="AF1602" s="1151"/>
      <c r="AG1602" s="1152"/>
      <c r="AH1602" s="1193"/>
      <c r="AI1602" s="1194"/>
      <c r="AJ1602" s="1194"/>
      <c r="AK1602" s="1194"/>
      <c r="AL1602" s="1194"/>
      <c r="AM1602" s="1194"/>
      <c r="AN1602" s="1194"/>
      <c r="AO1602" s="1194"/>
      <c r="AP1602" s="1194"/>
      <c r="AQ1602" s="1194"/>
      <c r="AR1602" s="1194"/>
      <c r="AS1602" s="1194"/>
      <c r="AT1602" s="1194"/>
      <c r="AU1602" s="1194"/>
      <c r="AV1602" s="1194"/>
      <c r="AW1602" s="1194"/>
      <c r="AX1602" s="1194"/>
      <c r="AY1602" s="1194"/>
      <c r="AZ1602" s="1194"/>
      <c r="BA1602" s="1194"/>
      <c r="BB1602" s="1194"/>
      <c r="BC1602" s="1195"/>
      <c r="BD1602" s="87"/>
    </row>
    <row r="1603" spans="1:64" customHeight="1" ht="13.5">
      <c r="A1603" s="238"/>
      <c r="B1603" s="238"/>
      <c r="C1603" s="243"/>
      <c r="D1603" s="243"/>
      <c r="E1603" s="243"/>
      <c r="F1603" s="243"/>
      <c r="G1603" s="243"/>
      <c r="H1603" s="1153"/>
      <c r="I1603" s="1154"/>
      <c r="J1603" s="1154"/>
      <c r="K1603" s="1154"/>
      <c r="L1603" s="1154"/>
      <c r="M1603" s="1154"/>
      <c r="N1603" s="1154"/>
      <c r="O1603" s="1154"/>
      <c r="P1603" s="1154"/>
      <c r="Q1603" s="1154"/>
      <c r="R1603" s="1154"/>
      <c r="S1603" s="1154"/>
      <c r="T1603" s="1154"/>
      <c r="U1603" s="1154"/>
      <c r="V1603" s="1154"/>
      <c r="W1603" s="1154"/>
      <c r="X1603" s="1154"/>
      <c r="Y1603" s="1154"/>
      <c r="Z1603" s="1154"/>
      <c r="AA1603" s="1154"/>
      <c r="AB1603" s="1154"/>
      <c r="AC1603" s="1154"/>
      <c r="AD1603" s="1154"/>
      <c r="AE1603" s="1154"/>
      <c r="AF1603" s="1154"/>
      <c r="AG1603" s="1155"/>
      <c r="AH1603" s="1196"/>
      <c r="AI1603" s="1197"/>
      <c r="AJ1603" s="1197"/>
      <c r="AK1603" s="1197"/>
      <c r="AL1603" s="1197"/>
      <c r="AM1603" s="1197"/>
      <c r="AN1603" s="1197"/>
      <c r="AO1603" s="1197"/>
      <c r="AP1603" s="1197"/>
      <c r="AQ1603" s="1197"/>
      <c r="AR1603" s="1197"/>
      <c r="AS1603" s="1197"/>
      <c r="AT1603" s="1197"/>
      <c r="AU1603" s="1197"/>
      <c r="AV1603" s="1197"/>
      <c r="AW1603" s="1197"/>
      <c r="AX1603" s="1197"/>
      <c r="AY1603" s="1197"/>
      <c r="AZ1603" s="1197"/>
      <c r="BA1603" s="1197"/>
      <c r="BB1603" s="1197"/>
      <c r="BC1603" s="1198"/>
      <c r="BD1603" s="87"/>
    </row>
    <row r="1604" spans="1:64" customHeight="1" ht="13.5">
      <c r="A1604" s="238">
        <f>IF(B1604&lt;$C$584,B1604,IF(B1604=$C$584,B1604,0))</f>
        <v>0</v>
      </c>
      <c r="B1604" s="238">
        <v>125</v>
      </c>
      <c r="C1604" s="243"/>
      <c r="D1604" s="243"/>
      <c r="E1604" s="243"/>
      <c r="F1604" s="243"/>
      <c r="G1604" s="243"/>
      <c r="H1604" s="1158">
        <f>A1604</f>
        <v>0</v>
      </c>
      <c r="I1604" s="1160"/>
      <c r="J1604" s="1120" t="s">
        <v>2</v>
      </c>
      <c r="K1604" s="1121"/>
      <c r="L1604" s="1121"/>
      <c r="M1604" s="1122"/>
      <c r="N1604" s="1144" t="str">
        <f>LOOKUP(H1604,$C$1:$C$583,$J$1:$J$612)</f>
        <v>0</v>
      </c>
      <c r="O1604" s="1145"/>
      <c r="P1604" s="1145"/>
      <c r="Q1604" s="1145"/>
      <c r="R1604" s="1145"/>
      <c r="S1604" s="1145"/>
      <c r="T1604" s="1145"/>
      <c r="U1604" s="1145"/>
      <c r="V1604" s="1145"/>
      <c r="W1604" s="1145"/>
      <c r="X1604" s="1145"/>
      <c r="Y1604" s="1145"/>
      <c r="Z1604" s="1145"/>
      <c r="AA1604" s="1145"/>
      <c r="AB1604" s="1145"/>
      <c r="AC1604" s="1145"/>
      <c r="AD1604" s="1145"/>
      <c r="AE1604" s="1145"/>
      <c r="AF1604" s="1145"/>
      <c r="AG1604" s="1146"/>
      <c r="AH1604" s="1199" t="s">
        <v>86</v>
      </c>
      <c r="AI1604" s="1200"/>
      <c r="AJ1604" s="1200"/>
      <c r="AK1604" s="1200"/>
      <c r="AL1604" s="1200"/>
      <c r="AM1604" s="1200"/>
      <c r="AN1604" s="1201"/>
      <c r="AO1604" s="1222" t="s">
        <v>21</v>
      </c>
      <c r="AP1604" s="1223"/>
      <c r="AQ1604" s="1223"/>
      <c r="AR1604" s="1223"/>
      <c r="AS1604" s="1223"/>
      <c r="AT1604" s="1223"/>
      <c r="AU1604" s="1223"/>
      <c r="AV1604" s="1223"/>
      <c r="AW1604" s="1223"/>
      <c r="AX1604" s="1224"/>
      <c r="AY1604" s="1205" t="s">
        <v>88</v>
      </c>
      <c r="AZ1604" s="1206"/>
      <c r="BA1604" s="1206"/>
      <c r="BB1604" s="1206"/>
      <c r="BC1604" s="1207"/>
      <c r="BD1604" s="87"/>
    </row>
    <row r="1605" spans="1:64" customHeight="1" ht="13.5">
      <c r="A1605" s="238"/>
      <c r="B1605" s="238"/>
      <c r="C1605" s="243"/>
      <c r="D1605" s="243"/>
      <c r="E1605" s="243"/>
      <c r="F1605" s="243"/>
      <c r="G1605" s="243"/>
      <c r="H1605" s="1158" t="s">
        <v>3</v>
      </c>
      <c r="I1605" s="1159"/>
      <c r="J1605" s="1159"/>
      <c r="K1605" s="1160"/>
      <c r="L1605" s="1120" t="str">
        <f>LOOKUP(H1604,$C$2:$C$583,$I$2:$I$583)</f>
        <v>0</v>
      </c>
      <c r="M1605" s="1121"/>
      <c r="N1605" s="1121"/>
      <c r="O1605" s="1121"/>
      <c r="P1605" s="1121"/>
      <c r="Q1605" s="1121"/>
      <c r="R1605" s="1121"/>
      <c r="S1605" s="1121"/>
      <c r="T1605" s="1121"/>
      <c r="U1605" s="1122"/>
      <c r="V1605" s="1158" t="s">
        <v>89</v>
      </c>
      <c r="W1605" s="1159"/>
      <c r="X1605" s="1159"/>
      <c r="Y1605" s="1160"/>
      <c r="Z1605" s="1120" t="str">
        <f>LOOKUP(H1604,$C$2:$C$583,$F$2:$F$583)</f>
        <v>0</v>
      </c>
      <c r="AA1605" s="1122"/>
      <c r="AB1605" s="1158" t="s">
        <v>90</v>
      </c>
      <c r="AC1605" s="1159"/>
      <c r="AD1605" s="1159"/>
      <c r="AE1605" s="1160"/>
      <c r="AF1605" s="1120" t="str">
        <f>LOOKUP(H1604,$C$2:$C$583,$G$2:$G$583)</f>
        <v>0</v>
      </c>
      <c r="AG1605" s="1122"/>
      <c r="AH1605" s="1202"/>
      <c r="AI1605" s="1203"/>
      <c r="AJ1605" s="1203"/>
      <c r="AK1605" s="1203"/>
      <c r="AL1605" s="1203"/>
      <c r="AM1605" s="1203"/>
      <c r="AN1605" s="1204"/>
      <c r="AO1605" s="1225"/>
      <c r="AP1605" s="1226"/>
      <c r="AQ1605" s="1226"/>
      <c r="AR1605" s="1226"/>
      <c r="AS1605" s="1226"/>
      <c r="AT1605" s="1226"/>
      <c r="AU1605" s="1226"/>
      <c r="AV1605" s="1226"/>
      <c r="AW1605" s="1226"/>
      <c r="AX1605" s="1227"/>
      <c r="AY1605" s="1208"/>
      <c r="AZ1605" s="1209"/>
      <c r="BA1605" s="1209"/>
      <c r="BB1605" s="1209"/>
      <c r="BC1605" s="1210"/>
      <c r="BD1605" s="87"/>
    </row>
    <row r="1606" spans="1:64" customHeight="1" ht="12.75">
      <c r="A1606" s="238"/>
      <c r="B1606" s="238"/>
      <c r="C1606" s="243"/>
      <c r="D1606" s="243"/>
      <c r="E1606" s="243"/>
      <c r="F1606" s="243"/>
      <c r="G1606" s="243"/>
      <c r="H1606" s="1147" t="str">
        <f>LOOKUP(H1604,$C$2:$C$583,$K$2:$K$583)</f>
        <v>0</v>
      </c>
      <c r="I1606" s="1148"/>
      <c r="J1606" s="1148"/>
      <c r="K1606" s="1148"/>
      <c r="L1606" s="1148"/>
      <c r="M1606" s="1148"/>
      <c r="N1606" s="1148"/>
      <c r="O1606" s="1148"/>
      <c r="P1606" s="1148"/>
      <c r="Q1606" s="1148"/>
      <c r="R1606" s="1148"/>
      <c r="S1606" s="1148"/>
      <c r="T1606" s="1148"/>
      <c r="U1606" s="1148"/>
      <c r="V1606" s="1148"/>
      <c r="W1606" s="1148"/>
      <c r="X1606" s="1148"/>
      <c r="Y1606" s="1148"/>
      <c r="Z1606" s="1148"/>
      <c r="AA1606" s="1148"/>
      <c r="AB1606" s="1148"/>
      <c r="AC1606" s="1148"/>
      <c r="AD1606" s="1148"/>
      <c r="AE1606" s="1148"/>
      <c r="AF1606" s="1148"/>
      <c r="AG1606" s="1149"/>
      <c r="AH1606" s="1190"/>
      <c r="AI1606" s="1191"/>
      <c r="AJ1606" s="1191"/>
      <c r="AK1606" s="1191"/>
      <c r="AL1606" s="1191"/>
      <c r="AM1606" s="1191"/>
      <c r="AN1606" s="1191"/>
      <c r="AO1606" s="1191"/>
      <c r="AP1606" s="1191"/>
      <c r="AQ1606" s="1191"/>
      <c r="AR1606" s="1191"/>
      <c r="AS1606" s="1191"/>
      <c r="AT1606" s="1191"/>
      <c r="AU1606" s="1191"/>
      <c r="AV1606" s="1191"/>
      <c r="AW1606" s="1191"/>
      <c r="AX1606" s="1191"/>
      <c r="AY1606" s="1191"/>
      <c r="AZ1606" s="1191"/>
      <c r="BA1606" s="1191"/>
      <c r="BB1606" s="1191"/>
      <c r="BC1606" s="1192"/>
      <c r="BD1606" s="87"/>
    </row>
    <row r="1607" spans="1:64" customHeight="1" ht="12.75">
      <c r="A1607" s="238"/>
      <c r="B1607" s="238"/>
      <c r="C1607" s="243"/>
      <c r="D1607" s="243"/>
      <c r="E1607" s="243"/>
      <c r="F1607" s="243"/>
      <c r="G1607" s="243"/>
      <c r="H1607" s="1150"/>
      <c r="I1607" s="1151"/>
      <c r="J1607" s="1151"/>
      <c r="K1607" s="1151"/>
      <c r="L1607" s="1151"/>
      <c r="M1607" s="1151"/>
      <c r="N1607" s="1151"/>
      <c r="O1607" s="1151"/>
      <c r="P1607" s="1151"/>
      <c r="Q1607" s="1151"/>
      <c r="R1607" s="1151"/>
      <c r="S1607" s="1151"/>
      <c r="T1607" s="1151"/>
      <c r="U1607" s="1151"/>
      <c r="V1607" s="1151"/>
      <c r="W1607" s="1151"/>
      <c r="X1607" s="1151"/>
      <c r="Y1607" s="1151"/>
      <c r="Z1607" s="1151"/>
      <c r="AA1607" s="1151"/>
      <c r="AB1607" s="1151"/>
      <c r="AC1607" s="1151"/>
      <c r="AD1607" s="1151"/>
      <c r="AE1607" s="1151"/>
      <c r="AF1607" s="1151"/>
      <c r="AG1607" s="1152"/>
      <c r="AH1607" s="1193"/>
      <c r="AI1607" s="1194"/>
      <c r="AJ1607" s="1194"/>
      <c r="AK1607" s="1194"/>
      <c r="AL1607" s="1194"/>
      <c r="AM1607" s="1194"/>
      <c r="AN1607" s="1194"/>
      <c r="AO1607" s="1194"/>
      <c r="AP1607" s="1194"/>
      <c r="AQ1607" s="1194"/>
      <c r="AR1607" s="1194"/>
      <c r="AS1607" s="1194"/>
      <c r="AT1607" s="1194"/>
      <c r="AU1607" s="1194"/>
      <c r="AV1607" s="1194"/>
      <c r="AW1607" s="1194"/>
      <c r="AX1607" s="1194"/>
      <c r="AY1607" s="1194"/>
      <c r="AZ1607" s="1194"/>
      <c r="BA1607" s="1194"/>
      <c r="BB1607" s="1194"/>
      <c r="BC1607" s="1195"/>
      <c r="BD1607" s="87"/>
    </row>
    <row r="1608" spans="1:64" customHeight="1" ht="12.75">
      <c r="A1608" s="238"/>
      <c r="B1608" s="238"/>
      <c r="C1608" s="243"/>
      <c r="D1608" s="243"/>
      <c r="E1608" s="243"/>
      <c r="F1608" s="243"/>
      <c r="G1608" s="243"/>
      <c r="H1608" s="1150"/>
      <c r="I1608" s="1151"/>
      <c r="J1608" s="1151"/>
      <c r="K1608" s="1151"/>
      <c r="L1608" s="1151"/>
      <c r="M1608" s="1151"/>
      <c r="N1608" s="1151"/>
      <c r="O1608" s="1151"/>
      <c r="P1608" s="1151"/>
      <c r="Q1608" s="1151"/>
      <c r="R1608" s="1151"/>
      <c r="S1608" s="1151"/>
      <c r="T1608" s="1151"/>
      <c r="U1608" s="1151"/>
      <c r="V1608" s="1151"/>
      <c r="W1608" s="1151"/>
      <c r="X1608" s="1151"/>
      <c r="Y1608" s="1151"/>
      <c r="Z1608" s="1151"/>
      <c r="AA1608" s="1151"/>
      <c r="AB1608" s="1151"/>
      <c r="AC1608" s="1151"/>
      <c r="AD1608" s="1151"/>
      <c r="AE1608" s="1151"/>
      <c r="AF1608" s="1151"/>
      <c r="AG1608" s="1152"/>
      <c r="AH1608" s="1193"/>
      <c r="AI1608" s="1194"/>
      <c r="AJ1608" s="1194"/>
      <c r="AK1608" s="1194"/>
      <c r="AL1608" s="1194"/>
      <c r="AM1608" s="1194"/>
      <c r="AN1608" s="1194"/>
      <c r="AO1608" s="1194"/>
      <c r="AP1608" s="1194"/>
      <c r="AQ1608" s="1194"/>
      <c r="AR1608" s="1194"/>
      <c r="AS1608" s="1194"/>
      <c r="AT1608" s="1194"/>
      <c r="AU1608" s="1194"/>
      <c r="AV1608" s="1194"/>
      <c r="AW1608" s="1194"/>
      <c r="AX1608" s="1194"/>
      <c r="AY1608" s="1194"/>
      <c r="AZ1608" s="1194"/>
      <c r="BA1608" s="1194"/>
      <c r="BB1608" s="1194"/>
      <c r="BC1608" s="1195"/>
      <c r="BD1608" s="87"/>
    </row>
    <row r="1609" spans="1:64" customHeight="1" ht="12.75">
      <c r="A1609" s="238"/>
      <c r="B1609" s="238"/>
      <c r="C1609" s="243"/>
      <c r="D1609" s="243"/>
      <c r="E1609" s="243"/>
      <c r="F1609" s="243"/>
      <c r="G1609" s="243"/>
      <c r="H1609" s="1150"/>
      <c r="I1609" s="1151"/>
      <c r="J1609" s="1151"/>
      <c r="K1609" s="1151"/>
      <c r="L1609" s="1151"/>
      <c r="M1609" s="1151"/>
      <c r="N1609" s="1151"/>
      <c r="O1609" s="1151"/>
      <c r="P1609" s="1151"/>
      <c r="Q1609" s="1151"/>
      <c r="R1609" s="1151"/>
      <c r="S1609" s="1151"/>
      <c r="T1609" s="1151"/>
      <c r="U1609" s="1151"/>
      <c r="V1609" s="1151"/>
      <c r="W1609" s="1151"/>
      <c r="X1609" s="1151"/>
      <c r="Y1609" s="1151"/>
      <c r="Z1609" s="1151"/>
      <c r="AA1609" s="1151"/>
      <c r="AB1609" s="1151"/>
      <c r="AC1609" s="1151"/>
      <c r="AD1609" s="1151"/>
      <c r="AE1609" s="1151"/>
      <c r="AF1609" s="1151"/>
      <c r="AG1609" s="1152"/>
      <c r="AH1609" s="1193"/>
      <c r="AI1609" s="1194"/>
      <c r="AJ1609" s="1194"/>
      <c r="AK1609" s="1194"/>
      <c r="AL1609" s="1194"/>
      <c r="AM1609" s="1194"/>
      <c r="AN1609" s="1194"/>
      <c r="AO1609" s="1194"/>
      <c r="AP1609" s="1194"/>
      <c r="AQ1609" s="1194"/>
      <c r="AR1609" s="1194"/>
      <c r="AS1609" s="1194"/>
      <c r="AT1609" s="1194"/>
      <c r="AU1609" s="1194"/>
      <c r="AV1609" s="1194"/>
      <c r="AW1609" s="1194"/>
      <c r="AX1609" s="1194"/>
      <c r="AY1609" s="1194"/>
      <c r="AZ1609" s="1194"/>
      <c r="BA1609" s="1194"/>
      <c r="BB1609" s="1194"/>
      <c r="BC1609" s="1195"/>
      <c r="BD1609" s="87"/>
    </row>
    <row r="1610" spans="1:64" customHeight="1" ht="12.75">
      <c r="A1610" s="238"/>
      <c r="B1610" s="238"/>
      <c r="C1610" s="243"/>
      <c r="D1610" s="243"/>
      <c r="E1610" s="243"/>
      <c r="F1610" s="243"/>
      <c r="G1610" s="243"/>
      <c r="H1610" s="1150"/>
      <c r="I1610" s="1151"/>
      <c r="J1610" s="1151"/>
      <c r="K1610" s="1151"/>
      <c r="L1610" s="1151"/>
      <c r="M1610" s="1151"/>
      <c r="N1610" s="1151"/>
      <c r="O1610" s="1151"/>
      <c r="P1610" s="1151"/>
      <c r="Q1610" s="1151"/>
      <c r="R1610" s="1151"/>
      <c r="S1610" s="1151"/>
      <c r="T1610" s="1151"/>
      <c r="U1610" s="1151"/>
      <c r="V1610" s="1151"/>
      <c r="W1610" s="1151"/>
      <c r="X1610" s="1151"/>
      <c r="Y1610" s="1151"/>
      <c r="Z1610" s="1151"/>
      <c r="AA1610" s="1151"/>
      <c r="AB1610" s="1151"/>
      <c r="AC1610" s="1151"/>
      <c r="AD1610" s="1151"/>
      <c r="AE1610" s="1151"/>
      <c r="AF1610" s="1151"/>
      <c r="AG1610" s="1152"/>
      <c r="AH1610" s="1193"/>
      <c r="AI1610" s="1194"/>
      <c r="AJ1610" s="1194"/>
      <c r="AK1610" s="1194"/>
      <c r="AL1610" s="1194"/>
      <c r="AM1610" s="1194"/>
      <c r="AN1610" s="1194"/>
      <c r="AO1610" s="1194"/>
      <c r="AP1610" s="1194"/>
      <c r="AQ1610" s="1194"/>
      <c r="AR1610" s="1194"/>
      <c r="AS1610" s="1194"/>
      <c r="AT1610" s="1194"/>
      <c r="AU1610" s="1194"/>
      <c r="AV1610" s="1194"/>
      <c r="AW1610" s="1194"/>
      <c r="AX1610" s="1194"/>
      <c r="AY1610" s="1194"/>
      <c r="AZ1610" s="1194"/>
      <c r="BA1610" s="1194"/>
      <c r="BB1610" s="1194"/>
      <c r="BC1610" s="1195"/>
      <c r="BD1610" s="87"/>
    </row>
    <row r="1611" spans="1:64" customHeight="1" ht="13.5">
      <c r="A1611" s="238"/>
      <c r="B1611" s="238"/>
      <c r="C1611" s="243"/>
      <c r="D1611" s="243"/>
      <c r="E1611" s="243"/>
      <c r="F1611" s="243"/>
      <c r="G1611" s="243"/>
      <c r="H1611" s="1153"/>
      <c r="I1611" s="1154"/>
      <c r="J1611" s="1154"/>
      <c r="K1611" s="1154"/>
      <c r="L1611" s="1154"/>
      <c r="M1611" s="1154"/>
      <c r="N1611" s="1154"/>
      <c r="O1611" s="1154"/>
      <c r="P1611" s="1154"/>
      <c r="Q1611" s="1154"/>
      <c r="R1611" s="1154"/>
      <c r="S1611" s="1154"/>
      <c r="T1611" s="1154"/>
      <c r="U1611" s="1154"/>
      <c r="V1611" s="1154"/>
      <c r="W1611" s="1154"/>
      <c r="X1611" s="1154"/>
      <c r="Y1611" s="1154"/>
      <c r="Z1611" s="1154"/>
      <c r="AA1611" s="1154"/>
      <c r="AB1611" s="1154"/>
      <c r="AC1611" s="1154"/>
      <c r="AD1611" s="1154"/>
      <c r="AE1611" s="1154"/>
      <c r="AF1611" s="1154"/>
      <c r="AG1611" s="1155"/>
      <c r="AH1611" s="1196"/>
      <c r="AI1611" s="1197"/>
      <c r="AJ1611" s="1197"/>
      <c r="AK1611" s="1197"/>
      <c r="AL1611" s="1197"/>
      <c r="AM1611" s="1197"/>
      <c r="AN1611" s="1197"/>
      <c r="AO1611" s="1197"/>
      <c r="AP1611" s="1197"/>
      <c r="AQ1611" s="1197"/>
      <c r="AR1611" s="1197"/>
      <c r="AS1611" s="1197"/>
      <c r="AT1611" s="1197"/>
      <c r="AU1611" s="1197"/>
      <c r="AV1611" s="1197"/>
      <c r="AW1611" s="1197"/>
      <c r="AX1611" s="1197"/>
      <c r="AY1611" s="1197"/>
      <c r="AZ1611" s="1197"/>
      <c r="BA1611" s="1197"/>
      <c r="BB1611" s="1197"/>
      <c r="BC1611" s="1198"/>
      <c r="BD1611" s="87"/>
    </row>
    <row r="1612" spans="1:64" customHeight="1" ht="13.5">
      <c r="A1612" s="238">
        <f>IF(B1612&lt;$C$584,B1612,IF(B1612=$C$584,B1612,0))</f>
        <v>0</v>
      </c>
      <c r="B1612" s="238">
        <v>126</v>
      </c>
      <c r="C1612" s="243"/>
      <c r="D1612" s="243"/>
      <c r="E1612" s="243"/>
      <c r="F1612" s="243"/>
      <c r="G1612" s="243"/>
      <c r="H1612" s="1158">
        <f>A1612</f>
        <v>0</v>
      </c>
      <c r="I1612" s="1160"/>
      <c r="J1612" s="1120" t="s">
        <v>2</v>
      </c>
      <c r="K1612" s="1121"/>
      <c r="L1612" s="1121"/>
      <c r="M1612" s="1122"/>
      <c r="N1612" s="1144" t="str">
        <f>LOOKUP(H1612,$C$1:$C$583,$J$1:$J$612)</f>
        <v>0</v>
      </c>
      <c r="O1612" s="1145"/>
      <c r="P1612" s="1145"/>
      <c r="Q1612" s="1145"/>
      <c r="R1612" s="1145"/>
      <c r="S1612" s="1145"/>
      <c r="T1612" s="1145"/>
      <c r="U1612" s="1145"/>
      <c r="V1612" s="1145"/>
      <c r="W1612" s="1145"/>
      <c r="X1612" s="1145"/>
      <c r="Y1612" s="1145"/>
      <c r="Z1612" s="1145"/>
      <c r="AA1612" s="1145"/>
      <c r="AB1612" s="1145"/>
      <c r="AC1612" s="1145"/>
      <c r="AD1612" s="1145"/>
      <c r="AE1612" s="1145"/>
      <c r="AF1612" s="1145"/>
      <c r="AG1612" s="1146"/>
      <c r="AH1612" s="1199" t="s">
        <v>86</v>
      </c>
      <c r="AI1612" s="1200"/>
      <c r="AJ1612" s="1200"/>
      <c r="AK1612" s="1200"/>
      <c r="AL1612" s="1200"/>
      <c r="AM1612" s="1200"/>
      <c r="AN1612" s="1201"/>
      <c r="AO1612" s="1222" t="s">
        <v>21</v>
      </c>
      <c r="AP1612" s="1223"/>
      <c r="AQ1612" s="1223"/>
      <c r="AR1612" s="1223"/>
      <c r="AS1612" s="1223"/>
      <c r="AT1612" s="1223"/>
      <c r="AU1612" s="1223"/>
      <c r="AV1612" s="1223"/>
      <c r="AW1612" s="1223"/>
      <c r="AX1612" s="1224"/>
      <c r="AY1612" s="1205" t="s">
        <v>88</v>
      </c>
      <c r="AZ1612" s="1206"/>
      <c r="BA1612" s="1206"/>
      <c r="BB1612" s="1206"/>
      <c r="BC1612" s="1207"/>
      <c r="BD1612" s="87"/>
    </row>
    <row r="1613" spans="1:64" customHeight="1" ht="13.5">
      <c r="A1613" s="238"/>
      <c r="B1613" s="238"/>
      <c r="C1613" s="243"/>
      <c r="D1613" s="243"/>
      <c r="E1613" s="243"/>
      <c r="F1613" s="243"/>
      <c r="G1613" s="243"/>
      <c r="H1613" s="1158" t="s">
        <v>3</v>
      </c>
      <c r="I1613" s="1159"/>
      <c r="J1613" s="1159"/>
      <c r="K1613" s="1160"/>
      <c r="L1613" s="1120" t="str">
        <f>LOOKUP(H1612,$C$2:$C$583,$I$2:$I$583)</f>
        <v>0</v>
      </c>
      <c r="M1613" s="1121"/>
      <c r="N1613" s="1121"/>
      <c r="O1613" s="1121"/>
      <c r="P1613" s="1121"/>
      <c r="Q1613" s="1121"/>
      <c r="R1613" s="1121"/>
      <c r="S1613" s="1121"/>
      <c r="T1613" s="1121"/>
      <c r="U1613" s="1122"/>
      <c r="V1613" s="1158" t="s">
        <v>89</v>
      </c>
      <c r="W1613" s="1159"/>
      <c r="X1613" s="1159"/>
      <c r="Y1613" s="1160"/>
      <c r="Z1613" s="1120" t="str">
        <f>LOOKUP(H1612,$C$2:$C$583,$F$2:$F$583)</f>
        <v>0</v>
      </c>
      <c r="AA1613" s="1122"/>
      <c r="AB1613" s="1158" t="s">
        <v>90</v>
      </c>
      <c r="AC1613" s="1159"/>
      <c r="AD1613" s="1159"/>
      <c r="AE1613" s="1160"/>
      <c r="AF1613" s="1120" t="str">
        <f>LOOKUP(H1612,$C$2:$C$583,$G$2:$G$583)</f>
        <v>0</v>
      </c>
      <c r="AG1613" s="1122"/>
      <c r="AH1613" s="1202"/>
      <c r="AI1613" s="1203"/>
      <c r="AJ1613" s="1203"/>
      <c r="AK1613" s="1203"/>
      <c r="AL1613" s="1203"/>
      <c r="AM1613" s="1203"/>
      <c r="AN1613" s="1204"/>
      <c r="AO1613" s="1225"/>
      <c r="AP1613" s="1226"/>
      <c r="AQ1613" s="1226"/>
      <c r="AR1613" s="1226"/>
      <c r="AS1613" s="1226"/>
      <c r="AT1613" s="1226"/>
      <c r="AU1613" s="1226"/>
      <c r="AV1613" s="1226"/>
      <c r="AW1613" s="1226"/>
      <c r="AX1613" s="1227"/>
      <c r="AY1613" s="1208"/>
      <c r="AZ1613" s="1209"/>
      <c r="BA1613" s="1209"/>
      <c r="BB1613" s="1209"/>
      <c r="BC1613" s="1210"/>
      <c r="BD1613" s="87"/>
    </row>
    <row r="1614" spans="1:64" customHeight="1" ht="12.75">
      <c r="A1614" s="238"/>
      <c r="B1614" s="238"/>
      <c r="C1614" s="243"/>
      <c r="D1614" s="243"/>
      <c r="E1614" s="243"/>
      <c r="F1614" s="243"/>
      <c r="G1614" s="243"/>
      <c r="H1614" s="1147" t="str">
        <f>LOOKUP(H1612,$C$2:$C$583,$K$2:$K$583)</f>
        <v>0</v>
      </c>
      <c r="I1614" s="1148"/>
      <c r="J1614" s="1148"/>
      <c r="K1614" s="1148"/>
      <c r="L1614" s="1148"/>
      <c r="M1614" s="1148"/>
      <c r="N1614" s="1148"/>
      <c r="O1614" s="1148"/>
      <c r="P1614" s="1148"/>
      <c r="Q1614" s="1148"/>
      <c r="R1614" s="1148"/>
      <c r="S1614" s="1148"/>
      <c r="T1614" s="1148"/>
      <c r="U1614" s="1148"/>
      <c r="V1614" s="1148"/>
      <c r="W1614" s="1148"/>
      <c r="X1614" s="1148"/>
      <c r="Y1614" s="1148"/>
      <c r="Z1614" s="1148"/>
      <c r="AA1614" s="1148"/>
      <c r="AB1614" s="1148"/>
      <c r="AC1614" s="1148"/>
      <c r="AD1614" s="1148"/>
      <c r="AE1614" s="1148"/>
      <c r="AF1614" s="1148"/>
      <c r="AG1614" s="1149"/>
      <c r="AH1614" s="1190"/>
      <c r="AI1614" s="1191"/>
      <c r="AJ1614" s="1191"/>
      <c r="AK1614" s="1191"/>
      <c r="AL1614" s="1191"/>
      <c r="AM1614" s="1191"/>
      <c r="AN1614" s="1191"/>
      <c r="AO1614" s="1191"/>
      <c r="AP1614" s="1191"/>
      <c r="AQ1614" s="1191"/>
      <c r="AR1614" s="1191"/>
      <c r="AS1614" s="1191"/>
      <c r="AT1614" s="1191"/>
      <c r="AU1614" s="1191"/>
      <c r="AV1614" s="1191"/>
      <c r="AW1614" s="1191"/>
      <c r="AX1614" s="1191"/>
      <c r="AY1614" s="1191"/>
      <c r="AZ1614" s="1191"/>
      <c r="BA1614" s="1191"/>
      <c r="BB1614" s="1191"/>
      <c r="BC1614" s="1192"/>
      <c r="BD1614" s="87"/>
    </row>
    <row r="1615" spans="1:64" customHeight="1" ht="12.75">
      <c r="A1615" s="238"/>
      <c r="B1615" s="238"/>
      <c r="C1615" s="243"/>
      <c r="D1615" s="243"/>
      <c r="E1615" s="243"/>
      <c r="F1615" s="243"/>
      <c r="G1615" s="243"/>
      <c r="H1615" s="1150"/>
      <c r="I1615" s="1151"/>
      <c r="J1615" s="1151"/>
      <c r="K1615" s="1151"/>
      <c r="L1615" s="1151"/>
      <c r="M1615" s="1151"/>
      <c r="N1615" s="1151"/>
      <c r="O1615" s="1151"/>
      <c r="P1615" s="1151"/>
      <c r="Q1615" s="1151"/>
      <c r="R1615" s="1151"/>
      <c r="S1615" s="1151"/>
      <c r="T1615" s="1151"/>
      <c r="U1615" s="1151"/>
      <c r="V1615" s="1151"/>
      <c r="W1615" s="1151"/>
      <c r="X1615" s="1151"/>
      <c r="Y1615" s="1151"/>
      <c r="Z1615" s="1151"/>
      <c r="AA1615" s="1151"/>
      <c r="AB1615" s="1151"/>
      <c r="AC1615" s="1151"/>
      <c r="AD1615" s="1151"/>
      <c r="AE1615" s="1151"/>
      <c r="AF1615" s="1151"/>
      <c r="AG1615" s="1152"/>
      <c r="AH1615" s="1193"/>
      <c r="AI1615" s="1194"/>
      <c r="AJ1615" s="1194"/>
      <c r="AK1615" s="1194"/>
      <c r="AL1615" s="1194"/>
      <c r="AM1615" s="1194"/>
      <c r="AN1615" s="1194"/>
      <c r="AO1615" s="1194"/>
      <c r="AP1615" s="1194"/>
      <c r="AQ1615" s="1194"/>
      <c r="AR1615" s="1194"/>
      <c r="AS1615" s="1194"/>
      <c r="AT1615" s="1194"/>
      <c r="AU1615" s="1194"/>
      <c r="AV1615" s="1194"/>
      <c r="AW1615" s="1194"/>
      <c r="AX1615" s="1194"/>
      <c r="AY1615" s="1194"/>
      <c r="AZ1615" s="1194"/>
      <c r="BA1615" s="1194"/>
      <c r="BB1615" s="1194"/>
      <c r="BC1615" s="1195"/>
      <c r="BD1615" s="87"/>
    </row>
    <row r="1616" spans="1:64" customHeight="1" ht="12.75">
      <c r="A1616" s="238"/>
      <c r="B1616" s="238"/>
      <c r="C1616" s="243"/>
      <c r="D1616" s="243"/>
      <c r="E1616" s="243"/>
      <c r="F1616" s="243"/>
      <c r="G1616" s="243"/>
      <c r="H1616" s="1150"/>
      <c r="I1616" s="1151"/>
      <c r="J1616" s="1151"/>
      <c r="K1616" s="1151"/>
      <c r="L1616" s="1151"/>
      <c r="M1616" s="1151"/>
      <c r="N1616" s="1151"/>
      <c r="O1616" s="1151"/>
      <c r="P1616" s="1151"/>
      <c r="Q1616" s="1151"/>
      <c r="R1616" s="1151"/>
      <c r="S1616" s="1151"/>
      <c r="T1616" s="1151"/>
      <c r="U1616" s="1151"/>
      <c r="V1616" s="1151"/>
      <c r="W1616" s="1151"/>
      <c r="X1616" s="1151"/>
      <c r="Y1616" s="1151"/>
      <c r="Z1616" s="1151"/>
      <c r="AA1616" s="1151"/>
      <c r="AB1616" s="1151"/>
      <c r="AC1616" s="1151"/>
      <c r="AD1616" s="1151"/>
      <c r="AE1616" s="1151"/>
      <c r="AF1616" s="1151"/>
      <c r="AG1616" s="1152"/>
      <c r="AH1616" s="1193"/>
      <c r="AI1616" s="1194"/>
      <c r="AJ1616" s="1194"/>
      <c r="AK1616" s="1194"/>
      <c r="AL1616" s="1194"/>
      <c r="AM1616" s="1194"/>
      <c r="AN1616" s="1194"/>
      <c r="AO1616" s="1194"/>
      <c r="AP1616" s="1194"/>
      <c r="AQ1616" s="1194"/>
      <c r="AR1616" s="1194"/>
      <c r="AS1616" s="1194"/>
      <c r="AT1616" s="1194"/>
      <c r="AU1616" s="1194"/>
      <c r="AV1616" s="1194"/>
      <c r="AW1616" s="1194"/>
      <c r="AX1616" s="1194"/>
      <c r="AY1616" s="1194"/>
      <c r="AZ1616" s="1194"/>
      <c r="BA1616" s="1194"/>
      <c r="BB1616" s="1194"/>
      <c r="BC1616" s="1195"/>
      <c r="BD1616" s="87"/>
    </row>
    <row r="1617" spans="1:64" customHeight="1" ht="12.75">
      <c r="A1617" s="238"/>
      <c r="B1617" s="238"/>
      <c r="C1617" s="243"/>
      <c r="D1617" s="243"/>
      <c r="E1617" s="243"/>
      <c r="F1617" s="243"/>
      <c r="G1617" s="243"/>
      <c r="H1617" s="1150"/>
      <c r="I1617" s="1151"/>
      <c r="J1617" s="1151"/>
      <c r="K1617" s="1151"/>
      <c r="L1617" s="1151"/>
      <c r="M1617" s="1151"/>
      <c r="N1617" s="1151"/>
      <c r="O1617" s="1151"/>
      <c r="P1617" s="1151"/>
      <c r="Q1617" s="1151"/>
      <c r="R1617" s="1151"/>
      <c r="S1617" s="1151"/>
      <c r="T1617" s="1151"/>
      <c r="U1617" s="1151"/>
      <c r="V1617" s="1151"/>
      <c r="W1617" s="1151"/>
      <c r="X1617" s="1151"/>
      <c r="Y1617" s="1151"/>
      <c r="Z1617" s="1151"/>
      <c r="AA1617" s="1151"/>
      <c r="AB1617" s="1151"/>
      <c r="AC1617" s="1151"/>
      <c r="AD1617" s="1151"/>
      <c r="AE1617" s="1151"/>
      <c r="AF1617" s="1151"/>
      <c r="AG1617" s="1152"/>
      <c r="AH1617" s="1193"/>
      <c r="AI1617" s="1194"/>
      <c r="AJ1617" s="1194"/>
      <c r="AK1617" s="1194"/>
      <c r="AL1617" s="1194"/>
      <c r="AM1617" s="1194"/>
      <c r="AN1617" s="1194"/>
      <c r="AO1617" s="1194"/>
      <c r="AP1617" s="1194"/>
      <c r="AQ1617" s="1194"/>
      <c r="AR1617" s="1194"/>
      <c r="AS1617" s="1194"/>
      <c r="AT1617" s="1194"/>
      <c r="AU1617" s="1194"/>
      <c r="AV1617" s="1194"/>
      <c r="AW1617" s="1194"/>
      <c r="AX1617" s="1194"/>
      <c r="AY1617" s="1194"/>
      <c r="AZ1617" s="1194"/>
      <c r="BA1617" s="1194"/>
      <c r="BB1617" s="1194"/>
      <c r="BC1617" s="1195"/>
      <c r="BD1617" s="87"/>
    </row>
    <row r="1618" spans="1:64" customHeight="1" ht="12.75">
      <c r="A1618" s="238"/>
      <c r="B1618" s="238"/>
      <c r="C1618" s="243"/>
      <c r="D1618" s="243"/>
      <c r="E1618" s="243"/>
      <c r="F1618" s="243"/>
      <c r="G1618" s="243"/>
      <c r="H1618" s="1150"/>
      <c r="I1618" s="1151"/>
      <c r="J1618" s="1151"/>
      <c r="K1618" s="1151"/>
      <c r="L1618" s="1151"/>
      <c r="M1618" s="1151"/>
      <c r="N1618" s="1151"/>
      <c r="O1618" s="1151"/>
      <c r="P1618" s="1151"/>
      <c r="Q1618" s="1151"/>
      <c r="R1618" s="1151"/>
      <c r="S1618" s="1151"/>
      <c r="T1618" s="1151"/>
      <c r="U1618" s="1151"/>
      <c r="V1618" s="1151"/>
      <c r="W1618" s="1151"/>
      <c r="X1618" s="1151"/>
      <c r="Y1618" s="1151"/>
      <c r="Z1618" s="1151"/>
      <c r="AA1618" s="1151"/>
      <c r="AB1618" s="1151"/>
      <c r="AC1618" s="1151"/>
      <c r="AD1618" s="1151"/>
      <c r="AE1618" s="1151"/>
      <c r="AF1618" s="1151"/>
      <c r="AG1618" s="1152"/>
      <c r="AH1618" s="1193"/>
      <c r="AI1618" s="1194"/>
      <c r="AJ1618" s="1194"/>
      <c r="AK1618" s="1194"/>
      <c r="AL1618" s="1194"/>
      <c r="AM1618" s="1194"/>
      <c r="AN1618" s="1194"/>
      <c r="AO1618" s="1194"/>
      <c r="AP1618" s="1194"/>
      <c r="AQ1618" s="1194"/>
      <c r="AR1618" s="1194"/>
      <c r="AS1618" s="1194"/>
      <c r="AT1618" s="1194"/>
      <c r="AU1618" s="1194"/>
      <c r="AV1618" s="1194"/>
      <c r="AW1618" s="1194"/>
      <c r="AX1618" s="1194"/>
      <c r="AY1618" s="1194"/>
      <c r="AZ1618" s="1194"/>
      <c r="BA1618" s="1194"/>
      <c r="BB1618" s="1194"/>
      <c r="BC1618" s="1195"/>
      <c r="BD1618" s="87"/>
    </row>
    <row r="1619" spans="1:64" customHeight="1" ht="13.5">
      <c r="A1619" s="238"/>
      <c r="B1619" s="238"/>
      <c r="C1619" s="243"/>
      <c r="D1619" s="243"/>
      <c r="E1619" s="243"/>
      <c r="F1619" s="243"/>
      <c r="G1619" s="243"/>
      <c r="H1619" s="1153"/>
      <c r="I1619" s="1154"/>
      <c r="J1619" s="1154"/>
      <c r="K1619" s="1154"/>
      <c r="L1619" s="1154"/>
      <c r="M1619" s="1154"/>
      <c r="N1619" s="1154"/>
      <c r="O1619" s="1154"/>
      <c r="P1619" s="1154"/>
      <c r="Q1619" s="1154"/>
      <c r="R1619" s="1154"/>
      <c r="S1619" s="1154"/>
      <c r="T1619" s="1154"/>
      <c r="U1619" s="1154"/>
      <c r="V1619" s="1154"/>
      <c r="W1619" s="1154"/>
      <c r="X1619" s="1154"/>
      <c r="Y1619" s="1154"/>
      <c r="Z1619" s="1154"/>
      <c r="AA1619" s="1154"/>
      <c r="AB1619" s="1154"/>
      <c r="AC1619" s="1154"/>
      <c r="AD1619" s="1154"/>
      <c r="AE1619" s="1154"/>
      <c r="AF1619" s="1154"/>
      <c r="AG1619" s="1155"/>
      <c r="AH1619" s="1196"/>
      <c r="AI1619" s="1197"/>
      <c r="AJ1619" s="1197"/>
      <c r="AK1619" s="1197"/>
      <c r="AL1619" s="1197"/>
      <c r="AM1619" s="1197"/>
      <c r="AN1619" s="1197"/>
      <c r="AO1619" s="1197"/>
      <c r="AP1619" s="1197"/>
      <c r="AQ1619" s="1197"/>
      <c r="AR1619" s="1197"/>
      <c r="AS1619" s="1197"/>
      <c r="AT1619" s="1197"/>
      <c r="AU1619" s="1197"/>
      <c r="AV1619" s="1197"/>
      <c r="AW1619" s="1197"/>
      <c r="AX1619" s="1197"/>
      <c r="AY1619" s="1197"/>
      <c r="AZ1619" s="1197"/>
      <c r="BA1619" s="1197"/>
      <c r="BB1619" s="1197"/>
      <c r="BC1619" s="1198"/>
      <c r="BD1619" s="87"/>
    </row>
    <row r="1620" spans="1:64" customHeight="1" ht="13.5">
      <c r="A1620" s="238">
        <f>IF(B1620&lt;$C$584,B1620,IF(B1620=$C$584,B1620,0))</f>
        <v>0</v>
      </c>
      <c r="B1620" s="238">
        <v>127</v>
      </c>
      <c r="C1620" s="243"/>
      <c r="D1620" s="243"/>
      <c r="E1620" s="243"/>
      <c r="F1620" s="243"/>
      <c r="G1620" s="243"/>
      <c r="H1620" s="1158">
        <f>A1620</f>
        <v>0</v>
      </c>
      <c r="I1620" s="1160"/>
      <c r="J1620" s="1120" t="s">
        <v>2</v>
      </c>
      <c r="K1620" s="1121"/>
      <c r="L1620" s="1121"/>
      <c r="M1620" s="1122"/>
      <c r="N1620" s="1144" t="str">
        <f>LOOKUP(H1620,$C$1:$C$583,$J$1:$J$612)</f>
        <v>0</v>
      </c>
      <c r="O1620" s="1145"/>
      <c r="P1620" s="1145"/>
      <c r="Q1620" s="1145"/>
      <c r="R1620" s="1145"/>
      <c r="S1620" s="1145"/>
      <c r="T1620" s="1145"/>
      <c r="U1620" s="1145"/>
      <c r="V1620" s="1145"/>
      <c r="W1620" s="1145"/>
      <c r="X1620" s="1145"/>
      <c r="Y1620" s="1145"/>
      <c r="Z1620" s="1145"/>
      <c r="AA1620" s="1145"/>
      <c r="AB1620" s="1145"/>
      <c r="AC1620" s="1145"/>
      <c r="AD1620" s="1145"/>
      <c r="AE1620" s="1145"/>
      <c r="AF1620" s="1145"/>
      <c r="AG1620" s="1146"/>
      <c r="AH1620" s="1199" t="s">
        <v>86</v>
      </c>
      <c r="AI1620" s="1200"/>
      <c r="AJ1620" s="1200"/>
      <c r="AK1620" s="1200"/>
      <c r="AL1620" s="1200"/>
      <c r="AM1620" s="1200"/>
      <c r="AN1620" s="1201"/>
      <c r="AO1620" s="1222" t="s">
        <v>21</v>
      </c>
      <c r="AP1620" s="1223"/>
      <c r="AQ1620" s="1223"/>
      <c r="AR1620" s="1223"/>
      <c r="AS1620" s="1223"/>
      <c r="AT1620" s="1223"/>
      <c r="AU1620" s="1223"/>
      <c r="AV1620" s="1223"/>
      <c r="AW1620" s="1223"/>
      <c r="AX1620" s="1224"/>
      <c r="AY1620" s="1205" t="s">
        <v>88</v>
      </c>
      <c r="AZ1620" s="1206"/>
      <c r="BA1620" s="1206"/>
      <c r="BB1620" s="1206"/>
      <c r="BC1620" s="1207"/>
      <c r="BD1620" s="87"/>
    </row>
    <row r="1621" spans="1:64" customHeight="1" ht="13.5">
      <c r="A1621" s="238"/>
      <c r="B1621" s="238"/>
      <c r="C1621" s="243"/>
      <c r="D1621" s="243"/>
      <c r="E1621" s="243"/>
      <c r="F1621" s="243"/>
      <c r="G1621" s="243"/>
      <c r="H1621" s="1158" t="s">
        <v>3</v>
      </c>
      <c r="I1621" s="1159"/>
      <c r="J1621" s="1159"/>
      <c r="K1621" s="1160"/>
      <c r="L1621" s="1120" t="str">
        <f>LOOKUP(H1620,$C$2:$C$583,$I$2:$I$583)</f>
        <v>0</v>
      </c>
      <c r="M1621" s="1121"/>
      <c r="N1621" s="1121"/>
      <c r="O1621" s="1121"/>
      <c r="P1621" s="1121"/>
      <c r="Q1621" s="1121"/>
      <c r="R1621" s="1121"/>
      <c r="S1621" s="1121"/>
      <c r="T1621" s="1121"/>
      <c r="U1621" s="1122"/>
      <c r="V1621" s="1158" t="s">
        <v>89</v>
      </c>
      <c r="W1621" s="1159"/>
      <c r="X1621" s="1159"/>
      <c r="Y1621" s="1160"/>
      <c r="Z1621" s="1120" t="str">
        <f>LOOKUP(H1620,$C$2:$C$583,$F$2:$F$583)</f>
        <v>0</v>
      </c>
      <c r="AA1621" s="1122"/>
      <c r="AB1621" s="1158" t="s">
        <v>90</v>
      </c>
      <c r="AC1621" s="1159"/>
      <c r="AD1621" s="1159"/>
      <c r="AE1621" s="1160"/>
      <c r="AF1621" s="1120" t="str">
        <f>LOOKUP(H1620,$C$2:$C$583,$G$2:$G$583)</f>
        <v>0</v>
      </c>
      <c r="AG1621" s="1122"/>
      <c r="AH1621" s="1202"/>
      <c r="AI1621" s="1203"/>
      <c r="AJ1621" s="1203"/>
      <c r="AK1621" s="1203"/>
      <c r="AL1621" s="1203"/>
      <c r="AM1621" s="1203"/>
      <c r="AN1621" s="1204"/>
      <c r="AO1621" s="1225"/>
      <c r="AP1621" s="1226"/>
      <c r="AQ1621" s="1226"/>
      <c r="AR1621" s="1226"/>
      <c r="AS1621" s="1226"/>
      <c r="AT1621" s="1226"/>
      <c r="AU1621" s="1226"/>
      <c r="AV1621" s="1226"/>
      <c r="AW1621" s="1226"/>
      <c r="AX1621" s="1227"/>
      <c r="AY1621" s="1208"/>
      <c r="AZ1621" s="1209"/>
      <c r="BA1621" s="1209"/>
      <c r="BB1621" s="1209"/>
      <c r="BC1621" s="1210"/>
      <c r="BD1621" s="87"/>
    </row>
    <row r="1622" spans="1:64" customHeight="1" ht="12.75">
      <c r="A1622" s="238"/>
      <c r="B1622" s="238"/>
      <c r="C1622" s="243"/>
      <c r="D1622" s="243"/>
      <c r="E1622" s="243"/>
      <c r="F1622" s="243"/>
      <c r="G1622" s="243"/>
      <c r="H1622" s="1147" t="str">
        <f>LOOKUP(H1620,$C$2:$C$583,$K$2:$K$583)</f>
        <v>0</v>
      </c>
      <c r="I1622" s="1148"/>
      <c r="J1622" s="1148"/>
      <c r="K1622" s="1148"/>
      <c r="L1622" s="1148"/>
      <c r="M1622" s="1148"/>
      <c r="N1622" s="1148"/>
      <c r="O1622" s="1148"/>
      <c r="P1622" s="1148"/>
      <c r="Q1622" s="1148"/>
      <c r="R1622" s="1148"/>
      <c r="S1622" s="1148"/>
      <c r="T1622" s="1148"/>
      <c r="U1622" s="1148"/>
      <c r="V1622" s="1148"/>
      <c r="W1622" s="1148"/>
      <c r="X1622" s="1148"/>
      <c r="Y1622" s="1148"/>
      <c r="Z1622" s="1148"/>
      <c r="AA1622" s="1148"/>
      <c r="AB1622" s="1148"/>
      <c r="AC1622" s="1148"/>
      <c r="AD1622" s="1148"/>
      <c r="AE1622" s="1148"/>
      <c r="AF1622" s="1148"/>
      <c r="AG1622" s="1149"/>
      <c r="AH1622" s="1190"/>
      <c r="AI1622" s="1191"/>
      <c r="AJ1622" s="1191"/>
      <c r="AK1622" s="1191"/>
      <c r="AL1622" s="1191"/>
      <c r="AM1622" s="1191"/>
      <c r="AN1622" s="1191"/>
      <c r="AO1622" s="1191"/>
      <c r="AP1622" s="1191"/>
      <c r="AQ1622" s="1191"/>
      <c r="AR1622" s="1191"/>
      <c r="AS1622" s="1191"/>
      <c r="AT1622" s="1191"/>
      <c r="AU1622" s="1191"/>
      <c r="AV1622" s="1191"/>
      <c r="AW1622" s="1191"/>
      <c r="AX1622" s="1191"/>
      <c r="AY1622" s="1191"/>
      <c r="AZ1622" s="1191"/>
      <c r="BA1622" s="1191"/>
      <c r="BB1622" s="1191"/>
      <c r="BC1622" s="1192"/>
      <c r="BD1622" s="87"/>
    </row>
    <row r="1623" spans="1:64" customHeight="1" ht="12.75">
      <c r="A1623" s="238"/>
      <c r="B1623" s="238"/>
      <c r="C1623" s="243"/>
      <c r="D1623" s="243"/>
      <c r="E1623" s="243"/>
      <c r="F1623" s="243"/>
      <c r="G1623" s="243"/>
      <c r="H1623" s="1150"/>
      <c r="I1623" s="1151"/>
      <c r="J1623" s="1151"/>
      <c r="K1623" s="1151"/>
      <c r="L1623" s="1151"/>
      <c r="M1623" s="1151"/>
      <c r="N1623" s="1151"/>
      <c r="O1623" s="1151"/>
      <c r="P1623" s="1151"/>
      <c r="Q1623" s="1151"/>
      <c r="R1623" s="1151"/>
      <c r="S1623" s="1151"/>
      <c r="T1623" s="1151"/>
      <c r="U1623" s="1151"/>
      <c r="V1623" s="1151"/>
      <c r="W1623" s="1151"/>
      <c r="X1623" s="1151"/>
      <c r="Y1623" s="1151"/>
      <c r="Z1623" s="1151"/>
      <c r="AA1623" s="1151"/>
      <c r="AB1623" s="1151"/>
      <c r="AC1623" s="1151"/>
      <c r="AD1623" s="1151"/>
      <c r="AE1623" s="1151"/>
      <c r="AF1623" s="1151"/>
      <c r="AG1623" s="1152"/>
      <c r="AH1623" s="1193"/>
      <c r="AI1623" s="1194"/>
      <c r="AJ1623" s="1194"/>
      <c r="AK1623" s="1194"/>
      <c r="AL1623" s="1194"/>
      <c r="AM1623" s="1194"/>
      <c r="AN1623" s="1194"/>
      <c r="AO1623" s="1194"/>
      <c r="AP1623" s="1194"/>
      <c r="AQ1623" s="1194"/>
      <c r="AR1623" s="1194"/>
      <c r="AS1623" s="1194"/>
      <c r="AT1623" s="1194"/>
      <c r="AU1623" s="1194"/>
      <c r="AV1623" s="1194"/>
      <c r="AW1623" s="1194"/>
      <c r="AX1623" s="1194"/>
      <c r="AY1623" s="1194"/>
      <c r="AZ1623" s="1194"/>
      <c r="BA1623" s="1194"/>
      <c r="BB1623" s="1194"/>
      <c r="BC1623" s="1195"/>
      <c r="BD1623" s="87"/>
    </row>
    <row r="1624" spans="1:64" customHeight="1" ht="12.75">
      <c r="A1624" s="238"/>
      <c r="B1624" s="238"/>
      <c r="C1624" s="243"/>
      <c r="D1624" s="243"/>
      <c r="E1624" s="243"/>
      <c r="F1624" s="243"/>
      <c r="G1624" s="243"/>
      <c r="H1624" s="1150"/>
      <c r="I1624" s="1151"/>
      <c r="J1624" s="1151"/>
      <c r="K1624" s="1151"/>
      <c r="L1624" s="1151"/>
      <c r="M1624" s="1151"/>
      <c r="N1624" s="1151"/>
      <c r="O1624" s="1151"/>
      <c r="P1624" s="1151"/>
      <c r="Q1624" s="1151"/>
      <c r="R1624" s="1151"/>
      <c r="S1624" s="1151"/>
      <c r="T1624" s="1151"/>
      <c r="U1624" s="1151"/>
      <c r="V1624" s="1151"/>
      <c r="W1624" s="1151"/>
      <c r="X1624" s="1151"/>
      <c r="Y1624" s="1151"/>
      <c r="Z1624" s="1151"/>
      <c r="AA1624" s="1151"/>
      <c r="AB1624" s="1151"/>
      <c r="AC1624" s="1151"/>
      <c r="AD1624" s="1151"/>
      <c r="AE1624" s="1151"/>
      <c r="AF1624" s="1151"/>
      <c r="AG1624" s="1152"/>
      <c r="AH1624" s="1193"/>
      <c r="AI1624" s="1194"/>
      <c r="AJ1624" s="1194"/>
      <c r="AK1624" s="1194"/>
      <c r="AL1624" s="1194"/>
      <c r="AM1624" s="1194"/>
      <c r="AN1624" s="1194"/>
      <c r="AO1624" s="1194"/>
      <c r="AP1624" s="1194"/>
      <c r="AQ1624" s="1194"/>
      <c r="AR1624" s="1194"/>
      <c r="AS1624" s="1194"/>
      <c r="AT1624" s="1194"/>
      <c r="AU1624" s="1194"/>
      <c r="AV1624" s="1194"/>
      <c r="AW1624" s="1194"/>
      <c r="AX1624" s="1194"/>
      <c r="AY1624" s="1194"/>
      <c r="AZ1624" s="1194"/>
      <c r="BA1624" s="1194"/>
      <c r="BB1624" s="1194"/>
      <c r="BC1624" s="1195"/>
      <c r="BD1624" s="87"/>
    </row>
    <row r="1625" spans="1:64" customHeight="1" ht="12.75">
      <c r="A1625" s="238"/>
      <c r="B1625" s="238"/>
      <c r="C1625" s="243"/>
      <c r="D1625" s="243"/>
      <c r="E1625" s="243"/>
      <c r="F1625" s="243"/>
      <c r="G1625" s="243"/>
      <c r="H1625" s="1150"/>
      <c r="I1625" s="1151"/>
      <c r="J1625" s="1151"/>
      <c r="K1625" s="1151"/>
      <c r="L1625" s="1151"/>
      <c r="M1625" s="1151"/>
      <c r="N1625" s="1151"/>
      <c r="O1625" s="1151"/>
      <c r="P1625" s="1151"/>
      <c r="Q1625" s="1151"/>
      <c r="R1625" s="1151"/>
      <c r="S1625" s="1151"/>
      <c r="T1625" s="1151"/>
      <c r="U1625" s="1151"/>
      <c r="V1625" s="1151"/>
      <c r="W1625" s="1151"/>
      <c r="X1625" s="1151"/>
      <c r="Y1625" s="1151"/>
      <c r="Z1625" s="1151"/>
      <c r="AA1625" s="1151"/>
      <c r="AB1625" s="1151"/>
      <c r="AC1625" s="1151"/>
      <c r="AD1625" s="1151"/>
      <c r="AE1625" s="1151"/>
      <c r="AF1625" s="1151"/>
      <c r="AG1625" s="1152"/>
      <c r="AH1625" s="1193"/>
      <c r="AI1625" s="1194"/>
      <c r="AJ1625" s="1194"/>
      <c r="AK1625" s="1194"/>
      <c r="AL1625" s="1194"/>
      <c r="AM1625" s="1194"/>
      <c r="AN1625" s="1194"/>
      <c r="AO1625" s="1194"/>
      <c r="AP1625" s="1194"/>
      <c r="AQ1625" s="1194"/>
      <c r="AR1625" s="1194"/>
      <c r="AS1625" s="1194"/>
      <c r="AT1625" s="1194"/>
      <c r="AU1625" s="1194"/>
      <c r="AV1625" s="1194"/>
      <c r="AW1625" s="1194"/>
      <c r="AX1625" s="1194"/>
      <c r="AY1625" s="1194"/>
      <c r="AZ1625" s="1194"/>
      <c r="BA1625" s="1194"/>
      <c r="BB1625" s="1194"/>
      <c r="BC1625" s="1195"/>
      <c r="BD1625" s="87"/>
    </row>
    <row r="1626" spans="1:64" customHeight="1" ht="12.75">
      <c r="A1626" s="238"/>
      <c r="B1626" s="238"/>
      <c r="C1626" s="243"/>
      <c r="D1626" s="243"/>
      <c r="E1626" s="243"/>
      <c r="F1626" s="243"/>
      <c r="G1626" s="243"/>
      <c r="H1626" s="1150"/>
      <c r="I1626" s="1151"/>
      <c r="J1626" s="1151"/>
      <c r="K1626" s="1151"/>
      <c r="L1626" s="1151"/>
      <c r="M1626" s="1151"/>
      <c r="N1626" s="1151"/>
      <c r="O1626" s="1151"/>
      <c r="P1626" s="1151"/>
      <c r="Q1626" s="1151"/>
      <c r="R1626" s="1151"/>
      <c r="S1626" s="1151"/>
      <c r="T1626" s="1151"/>
      <c r="U1626" s="1151"/>
      <c r="V1626" s="1151"/>
      <c r="W1626" s="1151"/>
      <c r="X1626" s="1151"/>
      <c r="Y1626" s="1151"/>
      <c r="Z1626" s="1151"/>
      <c r="AA1626" s="1151"/>
      <c r="AB1626" s="1151"/>
      <c r="AC1626" s="1151"/>
      <c r="AD1626" s="1151"/>
      <c r="AE1626" s="1151"/>
      <c r="AF1626" s="1151"/>
      <c r="AG1626" s="1152"/>
      <c r="AH1626" s="1193"/>
      <c r="AI1626" s="1194"/>
      <c r="AJ1626" s="1194"/>
      <c r="AK1626" s="1194"/>
      <c r="AL1626" s="1194"/>
      <c r="AM1626" s="1194"/>
      <c r="AN1626" s="1194"/>
      <c r="AO1626" s="1194"/>
      <c r="AP1626" s="1194"/>
      <c r="AQ1626" s="1194"/>
      <c r="AR1626" s="1194"/>
      <c r="AS1626" s="1194"/>
      <c r="AT1626" s="1194"/>
      <c r="AU1626" s="1194"/>
      <c r="AV1626" s="1194"/>
      <c r="AW1626" s="1194"/>
      <c r="AX1626" s="1194"/>
      <c r="AY1626" s="1194"/>
      <c r="AZ1626" s="1194"/>
      <c r="BA1626" s="1194"/>
      <c r="BB1626" s="1194"/>
      <c r="BC1626" s="1195"/>
      <c r="BD1626" s="87"/>
    </row>
    <row r="1627" spans="1:64" customHeight="1" ht="13.5">
      <c r="A1627" s="238"/>
      <c r="B1627" s="238"/>
      <c r="C1627" s="243"/>
      <c r="D1627" s="243"/>
      <c r="E1627" s="243"/>
      <c r="F1627" s="243"/>
      <c r="G1627" s="243"/>
      <c r="H1627" s="1153"/>
      <c r="I1627" s="1154"/>
      <c r="J1627" s="1154"/>
      <c r="K1627" s="1154"/>
      <c r="L1627" s="1154"/>
      <c r="M1627" s="1154"/>
      <c r="N1627" s="1154"/>
      <c r="O1627" s="1154"/>
      <c r="P1627" s="1154"/>
      <c r="Q1627" s="1154"/>
      <c r="R1627" s="1154"/>
      <c r="S1627" s="1154"/>
      <c r="T1627" s="1154"/>
      <c r="U1627" s="1154"/>
      <c r="V1627" s="1154"/>
      <c r="W1627" s="1154"/>
      <c r="X1627" s="1154"/>
      <c r="Y1627" s="1154"/>
      <c r="Z1627" s="1154"/>
      <c r="AA1627" s="1154"/>
      <c r="AB1627" s="1154"/>
      <c r="AC1627" s="1154"/>
      <c r="AD1627" s="1154"/>
      <c r="AE1627" s="1154"/>
      <c r="AF1627" s="1154"/>
      <c r="AG1627" s="1155"/>
      <c r="AH1627" s="1196"/>
      <c r="AI1627" s="1197"/>
      <c r="AJ1627" s="1197"/>
      <c r="AK1627" s="1197"/>
      <c r="AL1627" s="1197"/>
      <c r="AM1627" s="1197"/>
      <c r="AN1627" s="1197"/>
      <c r="AO1627" s="1197"/>
      <c r="AP1627" s="1197"/>
      <c r="AQ1627" s="1197"/>
      <c r="AR1627" s="1197"/>
      <c r="AS1627" s="1197"/>
      <c r="AT1627" s="1197"/>
      <c r="AU1627" s="1197"/>
      <c r="AV1627" s="1197"/>
      <c r="AW1627" s="1197"/>
      <c r="AX1627" s="1197"/>
      <c r="AY1627" s="1197"/>
      <c r="AZ1627" s="1197"/>
      <c r="BA1627" s="1197"/>
      <c r="BB1627" s="1197"/>
      <c r="BC1627" s="1198"/>
      <c r="BD1627" s="87"/>
    </row>
    <row r="1628" spans="1:64" customHeight="1" ht="13.5">
      <c r="A1628" s="238">
        <f>IF(B1628&lt;$C$584,B1628,IF(B1628=$C$584,B1628,0))</f>
        <v>0</v>
      </c>
      <c r="B1628" s="238">
        <v>128</v>
      </c>
      <c r="C1628" s="243"/>
      <c r="D1628" s="243"/>
      <c r="E1628" s="243"/>
      <c r="F1628" s="243"/>
      <c r="G1628" s="243"/>
      <c r="H1628" s="1158">
        <f>A1628</f>
        <v>0</v>
      </c>
      <c r="I1628" s="1160"/>
      <c r="J1628" s="1120" t="s">
        <v>2</v>
      </c>
      <c r="K1628" s="1121"/>
      <c r="L1628" s="1121"/>
      <c r="M1628" s="1122"/>
      <c r="N1628" s="1144" t="str">
        <f>LOOKUP(H1628,$C$1:$C$583,$J$1:$J$612)</f>
        <v>0</v>
      </c>
      <c r="O1628" s="1145"/>
      <c r="P1628" s="1145"/>
      <c r="Q1628" s="1145"/>
      <c r="R1628" s="1145"/>
      <c r="S1628" s="1145"/>
      <c r="T1628" s="1145"/>
      <c r="U1628" s="1145"/>
      <c r="V1628" s="1145"/>
      <c r="W1628" s="1145"/>
      <c r="X1628" s="1145"/>
      <c r="Y1628" s="1145"/>
      <c r="Z1628" s="1145"/>
      <c r="AA1628" s="1145"/>
      <c r="AB1628" s="1145"/>
      <c r="AC1628" s="1145"/>
      <c r="AD1628" s="1145"/>
      <c r="AE1628" s="1145"/>
      <c r="AF1628" s="1145"/>
      <c r="AG1628" s="1146"/>
      <c r="AH1628" s="1199" t="s">
        <v>86</v>
      </c>
      <c r="AI1628" s="1200"/>
      <c r="AJ1628" s="1200"/>
      <c r="AK1628" s="1200"/>
      <c r="AL1628" s="1200"/>
      <c r="AM1628" s="1200"/>
      <c r="AN1628" s="1201"/>
      <c r="AO1628" s="1222" t="s">
        <v>21</v>
      </c>
      <c r="AP1628" s="1223"/>
      <c r="AQ1628" s="1223"/>
      <c r="AR1628" s="1223"/>
      <c r="AS1628" s="1223"/>
      <c r="AT1628" s="1223"/>
      <c r="AU1628" s="1223"/>
      <c r="AV1628" s="1223"/>
      <c r="AW1628" s="1223"/>
      <c r="AX1628" s="1224"/>
      <c r="AY1628" s="1205" t="s">
        <v>88</v>
      </c>
      <c r="AZ1628" s="1206"/>
      <c r="BA1628" s="1206"/>
      <c r="BB1628" s="1206"/>
      <c r="BC1628" s="1207"/>
      <c r="BD1628" s="87"/>
    </row>
    <row r="1629" spans="1:64" customHeight="1" ht="13.5">
      <c r="A1629" s="238"/>
      <c r="B1629" s="238"/>
      <c r="C1629" s="243"/>
      <c r="D1629" s="243"/>
      <c r="E1629" s="243"/>
      <c r="F1629" s="243"/>
      <c r="G1629" s="243"/>
      <c r="H1629" s="1158" t="s">
        <v>3</v>
      </c>
      <c r="I1629" s="1159"/>
      <c r="J1629" s="1159"/>
      <c r="K1629" s="1160"/>
      <c r="L1629" s="1120" t="str">
        <f>LOOKUP(H1628,$C$2:$C$583,$I$2:$I$583)</f>
        <v>0</v>
      </c>
      <c r="M1629" s="1121"/>
      <c r="N1629" s="1121"/>
      <c r="O1629" s="1121"/>
      <c r="P1629" s="1121"/>
      <c r="Q1629" s="1121"/>
      <c r="R1629" s="1121"/>
      <c r="S1629" s="1121"/>
      <c r="T1629" s="1121"/>
      <c r="U1629" s="1122"/>
      <c r="V1629" s="1158" t="s">
        <v>89</v>
      </c>
      <c r="W1629" s="1159"/>
      <c r="X1629" s="1159"/>
      <c r="Y1629" s="1160"/>
      <c r="Z1629" s="1120" t="str">
        <f>LOOKUP(H1628,$C$2:$C$583,$F$2:$F$583)</f>
        <v>0</v>
      </c>
      <c r="AA1629" s="1122"/>
      <c r="AB1629" s="1158" t="s">
        <v>90</v>
      </c>
      <c r="AC1629" s="1159"/>
      <c r="AD1629" s="1159"/>
      <c r="AE1629" s="1160"/>
      <c r="AF1629" s="1120" t="str">
        <f>LOOKUP(H1628,$C$2:$C$583,$G$2:$G$583)</f>
        <v>0</v>
      </c>
      <c r="AG1629" s="1122"/>
      <c r="AH1629" s="1202"/>
      <c r="AI1629" s="1203"/>
      <c r="AJ1629" s="1203"/>
      <c r="AK1629" s="1203"/>
      <c r="AL1629" s="1203"/>
      <c r="AM1629" s="1203"/>
      <c r="AN1629" s="1204"/>
      <c r="AO1629" s="1225"/>
      <c r="AP1629" s="1226"/>
      <c r="AQ1629" s="1226"/>
      <c r="AR1629" s="1226"/>
      <c r="AS1629" s="1226"/>
      <c r="AT1629" s="1226"/>
      <c r="AU1629" s="1226"/>
      <c r="AV1629" s="1226"/>
      <c r="AW1629" s="1226"/>
      <c r="AX1629" s="1227"/>
      <c r="AY1629" s="1208"/>
      <c r="AZ1629" s="1209"/>
      <c r="BA1629" s="1209"/>
      <c r="BB1629" s="1209"/>
      <c r="BC1629" s="1210"/>
      <c r="BD1629" s="87"/>
    </row>
    <row r="1630" spans="1:64" customHeight="1" ht="12.75">
      <c r="A1630" s="238"/>
      <c r="B1630" s="238"/>
      <c r="C1630" s="243"/>
      <c r="D1630" s="243"/>
      <c r="E1630" s="243"/>
      <c r="F1630" s="243"/>
      <c r="G1630" s="243"/>
      <c r="H1630" s="1147" t="str">
        <f>LOOKUP(H1628,$C$2:$C$583,$K$2:$K$583)</f>
        <v>0</v>
      </c>
      <c r="I1630" s="1148"/>
      <c r="J1630" s="1148"/>
      <c r="K1630" s="1148"/>
      <c r="L1630" s="1148"/>
      <c r="M1630" s="1148"/>
      <c r="N1630" s="1148"/>
      <c r="O1630" s="1148"/>
      <c r="P1630" s="1148"/>
      <c r="Q1630" s="1148"/>
      <c r="R1630" s="1148"/>
      <c r="S1630" s="1148"/>
      <c r="T1630" s="1148"/>
      <c r="U1630" s="1148"/>
      <c r="V1630" s="1148"/>
      <c r="W1630" s="1148"/>
      <c r="X1630" s="1148"/>
      <c r="Y1630" s="1148"/>
      <c r="Z1630" s="1148"/>
      <c r="AA1630" s="1148"/>
      <c r="AB1630" s="1148"/>
      <c r="AC1630" s="1148"/>
      <c r="AD1630" s="1148"/>
      <c r="AE1630" s="1148"/>
      <c r="AF1630" s="1148"/>
      <c r="AG1630" s="1149"/>
      <c r="AH1630" s="1190"/>
      <c r="AI1630" s="1191"/>
      <c r="AJ1630" s="1191"/>
      <c r="AK1630" s="1191"/>
      <c r="AL1630" s="1191"/>
      <c r="AM1630" s="1191"/>
      <c r="AN1630" s="1191"/>
      <c r="AO1630" s="1191"/>
      <c r="AP1630" s="1191"/>
      <c r="AQ1630" s="1191"/>
      <c r="AR1630" s="1191"/>
      <c r="AS1630" s="1191"/>
      <c r="AT1630" s="1191"/>
      <c r="AU1630" s="1191"/>
      <c r="AV1630" s="1191"/>
      <c r="AW1630" s="1191"/>
      <c r="AX1630" s="1191"/>
      <c r="AY1630" s="1191"/>
      <c r="AZ1630" s="1191"/>
      <c r="BA1630" s="1191"/>
      <c r="BB1630" s="1191"/>
      <c r="BC1630" s="1192"/>
      <c r="BD1630" s="87"/>
    </row>
    <row r="1631" spans="1:64" customHeight="1" ht="12.75">
      <c r="A1631" s="238"/>
      <c r="B1631" s="238"/>
      <c r="C1631" s="243"/>
      <c r="D1631" s="243"/>
      <c r="E1631" s="243"/>
      <c r="F1631" s="243"/>
      <c r="G1631" s="243"/>
      <c r="H1631" s="1150"/>
      <c r="I1631" s="1151"/>
      <c r="J1631" s="1151"/>
      <c r="K1631" s="1151"/>
      <c r="L1631" s="1151"/>
      <c r="M1631" s="1151"/>
      <c r="N1631" s="1151"/>
      <c r="O1631" s="1151"/>
      <c r="P1631" s="1151"/>
      <c r="Q1631" s="1151"/>
      <c r="R1631" s="1151"/>
      <c r="S1631" s="1151"/>
      <c r="T1631" s="1151"/>
      <c r="U1631" s="1151"/>
      <c r="V1631" s="1151"/>
      <c r="W1631" s="1151"/>
      <c r="X1631" s="1151"/>
      <c r="Y1631" s="1151"/>
      <c r="Z1631" s="1151"/>
      <c r="AA1631" s="1151"/>
      <c r="AB1631" s="1151"/>
      <c r="AC1631" s="1151"/>
      <c r="AD1631" s="1151"/>
      <c r="AE1631" s="1151"/>
      <c r="AF1631" s="1151"/>
      <c r="AG1631" s="1152"/>
      <c r="AH1631" s="1193"/>
      <c r="AI1631" s="1194"/>
      <c r="AJ1631" s="1194"/>
      <c r="AK1631" s="1194"/>
      <c r="AL1631" s="1194"/>
      <c r="AM1631" s="1194"/>
      <c r="AN1631" s="1194"/>
      <c r="AO1631" s="1194"/>
      <c r="AP1631" s="1194"/>
      <c r="AQ1631" s="1194"/>
      <c r="AR1631" s="1194"/>
      <c r="AS1631" s="1194"/>
      <c r="AT1631" s="1194"/>
      <c r="AU1631" s="1194"/>
      <c r="AV1631" s="1194"/>
      <c r="AW1631" s="1194"/>
      <c r="AX1631" s="1194"/>
      <c r="AY1631" s="1194"/>
      <c r="AZ1631" s="1194"/>
      <c r="BA1631" s="1194"/>
      <c r="BB1631" s="1194"/>
      <c r="BC1631" s="1195"/>
      <c r="BD1631" s="87"/>
    </row>
    <row r="1632" spans="1:64" customHeight="1" ht="12.75">
      <c r="A1632" s="238"/>
      <c r="B1632" s="238"/>
      <c r="C1632" s="243"/>
      <c r="D1632" s="243"/>
      <c r="E1632" s="243"/>
      <c r="F1632" s="243"/>
      <c r="G1632" s="243"/>
      <c r="H1632" s="1150"/>
      <c r="I1632" s="1151"/>
      <c r="J1632" s="1151"/>
      <c r="K1632" s="1151"/>
      <c r="L1632" s="1151"/>
      <c r="M1632" s="1151"/>
      <c r="N1632" s="1151"/>
      <c r="O1632" s="1151"/>
      <c r="P1632" s="1151"/>
      <c r="Q1632" s="1151"/>
      <c r="R1632" s="1151"/>
      <c r="S1632" s="1151"/>
      <c r="T1632" s="1151"/>
      <c r="U1632" s="1151"/>
      <c r="V1632" s="1151"/>
      <c r="W1632" s="1151"/>
      <c r="X1632" s="1151"/>
      <c r="Y1632" s="1151"/>
      <c r="Z1632" s="1151"/>
      <c r="AA1632" s="1151"/>
      <c r="AB1632" s="1151"/>
      <c r="AC1632" s="1151"/>
      <c r="AD1632" s="1151"/>
      <c r="AE1632" s="1151"/>
      <c r="AF1632" s="1151"/>
      <c r="AG1632" s="1152"/>
      <c r="AH1632" s="1193"/>
      <c r="AI1632" s="1194"/>
      <c r="AJ1632" s="1194"/>
      <c r="AK1632" s="1194"/>
      <c r="AL1632" s="1194"/>
      <c r="AM1632" s="1194"/>
      <c r="AN1632" s="1194"/>
      <c r="AO1632" s="1194"/>
      <c r="AP1632" s="1194"/>
      <c r="AQ1632" s="1194"/>
      <c r="AR1632" s="1194"/>
      <c r="AS1632" s="1194"/>
      <c r="AT1632" s="1194"/>
      <c r="AU1632" s="1194"/>
      <c r="AV1632" s="1194"/>
      <c r="AW1632" s="1194"/>
      <c r="AX1632" s="1194"/>
      <c r="AY1632" s="1194"/>
      <c r="AZ1632" s="1194"/>
      <c r="BA1632" s="1194"/>
      <c r="BB1632" s="1194"/>
      <c r="BC1632" s="1195"/>
      <c r="BD1632" s="87"/>
    </row>
    <row r="1633" spans="1:64" customHeight="1" ht="12.75">
      <c r="A1633" s="238"/>
      <c r="B1633" s="238"/>
      <c r="C1633" s="243"/>
      <c r="D1633" s="243"/>
      <c r="E1633" s="243"/>
      <c r="F1633" s="243"/>
      <c r="G1633" s="243"/>
      <c r="H1633" s="1150"/>
      <c r="I1633" s="1151"/>
      <c r="J1633" s="1151"/>
      <c r="K1633" s="1151"/>
      <c r="L1633" s="1151"/>
      <c r="M1633" s="1151"/>
      <c r="N1633" s="1151"/>
      <c r="O1633" s="1151"/>
      <c r="P1633" s="1151"/>
      <c r="Q1633" s="1151"/>
      <c r="R1633" s="1151"/>
      <c r="S1633" s="1151"/>
      <c r="T1633" s="1151"/>
      <c r="U1633" s="1151"/>
      <c r="V1633" s="1151"/>
      <c r="W1633" s="1151"/>
      <c r="X1633" s="1151"/>
      <c r="Y1633" s="1151"/>
      <c r="Z1633" s="1151"/>
      <c r="AA1633" s="1151"/>
      <c r="AB1633" s="1151"/>
      <c r="AC1633" s="1151"/>
      <c r="AD1633" s="1151"/>
      <c r="AE1633" s="1151"/>
      <c r="AF1633" s="1151"/>
      <c r="AG1633" s="1152"/>
      <c r="AH1633" s="1193"/>
      <c r="AI1633" s="1194"/>
      <c r="AJ1633" s="1194"/>
      <c r="AK1633" s="1194"/>
      <c r="AL1633" s="1194"/>
      <c r="AM1633" s="1194"/>
      <c r="AN1633" s="1194"/>
      <c r="AO1633" s="1194"/>
      <c r="AP1633" s="1194"/>
      <c r="AQ1633" s="1194"/>
      <c r="AR1633" s="1194"/>
      <c r="AS1633" s="1194"/>
      <c r="AT1633" s="1194"/>
      <c r="AU1633" s="1194"/>
      <c r="AV1633" s="1194"/>
      <c r="AW1633" s="1194"/>
      <c r="AX1633" s="1194"/>
      <c r="AY1633" s="1194"/>
      <c r="AZ1633" s="1194"/>
      <c r="BA1633" s="1194"/>
      <c r="BB1633" s="1194"/>
      <c r="BC1633" s="1195"/>
      <c r="BD1633" s="87"/>
    </row>
    <row r="1634" spans="1:64" customHeight="1" ht="12.75">
      <c r="A1634" s="238"/>
      <c r="B1634" s="238"/>
      <c r="C1634" s="243"/>
      <c r="D1634" s="243"/>
      <c r="E1634" s="243"/>
      <c r="F1634" s="243"/>
      <c r="G1634" s="243"/>
      <c r="H1634" s="1150"/>
      <c r="I1634" s="1151"/>
      <c r="J1634" s="1151"/>
      <c r="K1634" s="1151"/>
      <c r="L1634" s="1151"/>
      <c r="M1634" s="1151"/>
      <c r="N1634" s="1151"/>
      <c r="O1634" s="1151"/>
      <c r="P1634" s="1151"/>
      <c r="Q1634" s="1151"/>
      <c r="R1634" s="1151"/>
      <c r="S1634" s="1151"/>
      <c r="T1634" s="1151"/>
      <c r="U1634" s="1151"/>
      <c r="V1634" s="1151"/>
      <c r="W1634" s="1151"/>
      <c r="X1634" s="1151"/>
      <c r="Y1634" s="1151"/>
      <c r="Z1634" s="1151"/>
      <c r="AA1634" s="1151"/>
      <c r="AB1634" s="1151"/>
      <c r="AC1634" s="1151"/>
      <c r="AD1634" s="1151"/>
      <c r="AE1634" s="1151"/>
      <c r="AF1634" s="1151"/>
      <c r="AG1634" s="1152"/>
      <c r="AH1634" s="1193"/>
      <c r="AI1634" s="1194"/>
      <c r="AJ1634" s="1194"/>
      <c r="AK1634" s="1194"/>
      <c r="AL1634" s="1194"/>
      <c r="AM1634" s="1194"/>
      <c r="AN1634" s="1194"/>
      <c r="AO1634" s="1194"/>
      <c r="AP1634" s="1194"/>
      <c r="AQ1634" s="1194"/>
      <c r="AR1634" s="1194"/>
      <c r="AS1634" s="1194"/>
      <c r="AT1634" s="1194"/>
      <c r="AU1634" s="1194"/>
      <c r="AV1634" s="1194"/>
      <c r="AW1634" s="1194"/>
      <c r="AX1634" s="1194"/>
      <c r="AY1634" s="1194"/>
      <c r="AZ1634" s="1194"/>
      <c r="BA1634" s="1194"/>
      <c r="BB1634" s="1194"/>
      <c r="BC1634" s="1195"/>
      <c r="BD1634" s="87"/>
    </row>
    <row r="1635" spans="1:64" customHeight="1" ht="13.5">
      <c r="A1635" s="238"/>
      <c r="B1635" s="238"/>
      <c r="C1635" s="243"/>
      <c r="D1635" s="243"/>
      <c r="E1635" s="243"/>
      <c r="F1635" s="243"/>
      <c r="G1635" s="243"/>
      <c r="H1635" s="1153"/>
      <c r="I1635" s="1154"/>
      <c r="J1635" s="1154"/>
      <c r="K1635" s="1154"/>
      <c r="L1635" s="1154"/>
      <c r="M1635" s="1154"/>
      <c r="N1635" s="1154"/>
      <c r="O1635" s="1154"/>
      <c r="P1635" s="1154"/>
      <c r="Q1635" s="1154"/>
      <c r="R1635" s="1154"/>
      <c r="S1635" s="1154"/>
      <c r="T1635" s="1154"/>
      <c r="U1635" s="1154"/>
      <c r="V1635" s="1154"/>
      <c r="W1635" s="1154"/>
      <c r="X1635" s="1154"/>
      <c r="Y1635" s="1154"/>
      <c r="Z1635" s="1154"/>
      <c r="AA1635" s="1154"/>
      <c r="AB1635" s="1154"/>
      <c r="AC1635" s="1154"/>
      <c r="AD1635" s="1154"/>
      <c r="AE1635" s="1154"/>
      <c r="AF1635" s="1154"/>
      <c r="AG1635" s="1155"/>
      <c r="AH1635" s="1196"/>
      <c r="AI1635" s="1197"/>
      <c r="AJ1635" s="1197"/>
      <c r="AK1635" s="1197"/>
      <c r="AL1635" s="1197"/>
      <c r="AM1635" s="1197"/>
      <c r="AN1635" s="1197"/>
      <c r="AO1635" s="1197"/>
      <c r="AP1635" s="1197"/>
      <c r="AQ1635" s="1197"/>
      <c r="AR1635" s="1197"/>
      <c r="AS1635" s="1197"/>
      <c r="AT1635" s="1197"/>
      <c r="AU1635" s="1197"/>
      <c r="AV1635" s="1197"/>
      <c r="AW1635" s="1197"/>
      <c r="AX1635" s="1197"/>
      <c r="AY1635" s="1197"/>
      <c r="AZ1635" s="1197"/>
      <c r="BA1635" s="1197"/>
      <c r="BB1635" s="1197"/>
      <c r="BC1635" s="1198"/>
      <c r="BD1635" s="87"/>
    </row>
  </sheetData>
  <sheetProtection password="CC59" sheet="true" objects="true" scenarios="true" formatCells="true" formatColumns="true" formatRows="true" insertColumns="true" insertRows="true" insertHyperlinks="true" deleteColumns="true" deleteRows="true" selectLockedCells="true" sort="true" autoFilter="true" pivotTables="true" selectUnlockedCells="false"/>
  <mergeCells>
    <mergeCell ref="S593:U593"/>
    <mergeCell ref="AA600:AB600"/>
    <mergeCell ref="V600:W600"/>
    <mergeCell ref="V599:W599"/>
    <mergeCell ref="V598:W598"/>
    <mergeCell ref="V597:W597"/>
    <mergeCell ref="X598:Z598"/>
    <mergeCell ref="X597:Z597"/>
    <mergeCell ref="S598:U598"/>
    <mergeCell ref="AA599:AB599"/>
    <mergeCell ref="AA598:AB598"/>
    <mergeCell ref="X601:Z601"/>
    <mergeCell ref="X600:Z600"/>
    <mergeCell ref="S594:U594"/>
    <mergeCell ref="S599:U599"/>
    <mergeCell ref="X599:Z599"/>
    <mergeCell ref="S597:U597"/>
    <mergeCell ref="S601:U601"/>
    <mergeCell ref="V596:W596"/>
    <mergeCell ref="V595:W595"/>
    <mergeCell ref="V604:W604"/>
    <mergeCell ref="AJ596:AK596"/>
    <mergeCell ref="AH596:AI596"/>
    <mergeCell ref="AR595:AS595"/>
    <mergeCell ref="AV598:AW598"/>
    <mergeCell ref="AC603:AE603"/>
    <mergeCell ref="AC598:AE598"/>
    <mergeCell ref="AC599:AE599"/>
    <mergeCell ref="AC600:AE600"/>
    <mergeCell ref="AC601:AE601"/>
    <mergeCell ref="AC594:AE594"/>
    <mergeCell ref="X596:Z596"/>
    <mergeCell ref="AC596:AE596"/>
    <mergeCell ref="AC595:AE595"/>
    <mergeCell ref="AF594:AQ595"/>
    <mergeCell ref="AA596:AB596"/>
    <mergeCell ref="AA595:AB595"/>
    <mergeCell ref="AF596:AG596"/>
    <mergeCell ref="AL596:AM596"/>
    <mergeCell ref="V592:W592"/>
    <mergeCell ref="V593:W593"/>
    <mergeCell ref="S596:U596"/>
    <mergeCell ref="S595:U595"/>
    <mergeCell ref="AC592:AE592"/>
    <mergeCell ref="V594:W594"/>
    <mergeCell ref="X593:Z593"/>
    <mergeCell ref="AC593:AE593"/>
    <mergeCell ref="AA594:AB594"/>
    <mergeCell ref="AA593:AB593"/>
    <mergeCell ref="AY591:BC591"/>
    <mergeCell ref="AU585:AX585"/>
    <mergeCell ref="AU586:AX586"/>
    <mergeCell ref="AP585:AT585"/>
    <mergeCell ref="AP586:AT586"/>
    <mergeCell ref="AP587:AT587"/>
    <mergeCell ref="AY585:BC585"/>
    <mergeCell ref="AP591:AT591"/>
    <mergeCell ref="AU591:AX591"/>
    <mergeCell ref="AG586:AK586"/>
    <mergeCell ref="AY586:BC586"/>
    <mergeCell ref="AY587:BC587"/>
    <mergeCell ref="AY588:BC588"/>
    <mergeCell ref="AY589:BC589"/>
    <mergeCell ref="AY590:BC590"/>
    <mergeCell ref="AU587:AX587"/>
    <mergeCell ref="AU590:AX590"/>
    <mergeCell ref="AU588:AX588"/>
    <mergeCell ref="AU589:AX589"/>
    <mergeCell ref="P593:R593"/>
    <mergeCell ref="P595:R595"/>
    <mergeCell ref="AH597:AI597"/>
    <mergeCell ref="AL585:AO585"/>
    <mergeCell ref="AL586:AO586"/>
    <mergeCell ref="AL587:AO587"/>
    <mergeCell ref="AL588:AO588"/>
    <mergeCell ref="AC585:AF585"/>
    <mergeCell ref="AC586:AF586"/>
    <mergeCell ref="AC587:AF587"/>
    <mergeCell ref="AA592:AB592"/>
    <mergeCell ref="AN593:AO593"/>
    <mergeCell ref="V591:AB591"/>
    <mergeCell ref="P591:U591"/>
    <mergeCell ref="AG590:AK590"/>
    <mergeCell ref="AC590:AF590"/>
    <mergeCell ref="X592:Z592"/>
    <mergeCell ref="P592:R592"/>
    <mergeCell ref="S592:U592"/>
    <mergeCell ref="AC591:AF591"/>
    <mergeCell ref="AJ593:AK593"/>
    <mergeCell ref="AP588:AT588"/>
    <mergeCell ref="AP589:AT589"/>
    <mergeCell ref="AL589:AO589"/>
    <mergeCell ref="AL590:AO590"/>
    <mergeCell ref="AL591:AO591"/>
    <mergeCell ref="AP590:AT590"/>
    <mergeCell ref="AG591:AK591"/>
    <mergeCell ref="AF592:AK592"/>
    <mergeCell ref="P590:U590"/>
    <mergeCell ref="X595:Z595"/>
    <mergeCell ref="X594:Z594"/>
    <mergeCell ref="AG587:AK587"/>
    <mergeCell ref="AG588:AK588"/>
    <mergeCell ref="AG589:AK589"/>
    <mergeCell ref="AC589:AF589"/>
    <mergeCell ref="AC588:AF588"/>
    <mergeCell ref="V587:AB587"/>
    <mergeCell ref="V590:AB590"/>
    <mergeCell ref="AT608:AU608"/>
    <mergeCell ref="AR605:AS605"/>
    <mergeCell ref="AT605:AU605"/>
    <mergeCell ref="AZ598:BA598"/>
    <mergeCell ref="AF600:AQ600"/>
    <mergeCell ref="AF601:AG601"/>
    <mergeCell ref="AP601:AQ601"/>
    <mergeCell ref="AR602:AW602"/>
    <mergeCell ref="AV603:AW603"/>
    <mergeCell ref="AT603:AU603"/>
    <mergeCell ref="AX592:BC592"/>
    <mergeCell ref="AP593:AQ593"/>
    <mergeCell ref="AF593:AG593"/>
    <mergeCell ref="AH593:AI593"/>
    <mergeCell ref="BB593:BC593"/>
    <mergeCell ref="AL593:AM593"/>
    <mergeCell ref="AR592:AW592"/>
    <mergeCell ref="AR593:AS593"/>
    <mergeCell ref="AT593:AU593"/>
    <mergeCell ref="AZ593:BA593"/>
    <mergeCell ref="AV593:AW593"/>
    <mergeCell ref="AT594:AU594"/>
    <mergeCell ref="AP599:AQ599"/>
    <mergeCell ref="AX593:AY593"/>
    <mergeCell ref="AR598:AS598"/>
    <mergeCell ref="AR597:AS597"/>
    <mergeCell ref="AT596:AU596"/>
    <mergeCell ref="AR594:AS594"/>
    <mergeCell ref="AX599:AY599"/>
    <mergeCell ref="AP598:AQ598"/>
    <mergeCell ref="AL604:AM604"/>
    <mergeCell ref="AN602:AO602"/>
    <mergeCell ref="AJ607:AK607"/>
    <mergeCell ref="AJ609:AK609"/>
    <mergeCell ref="AN604:AO604"/>
    <mergeCell ref="AN607:AO607"/>
    <mergeCell ref="AF604:AK604"/>
    <mergeCell ref="AL607:AM607"/>
    <mergeCell ref="AH609:AI609"/>
    <mergeCell ref="AF607:AG607"/>
    <mergeCell ref="AT601:AU601"/>
    <mergeCell ref="AT600:AU600"/>
    <mergeCell ref="AH601:AI601"/>
    <mergeCell ref="AN597:AO597"/>
    <mergeCell ref="AN596:AO596"/>
    <mergeCell ref="AL601:AM601"/>
    <mergeCell ref="AN599:AO599"/>
    <mergeCell ref="AR600:AS600"/>
    <mergeCell ref="AN601:AO601"/>
    <mergeCell ref="AV594:AW594"/>
    <mergeCell ref="AP596:AQ596"/>
    <mergeCell ref="AR596:AS596"/>
    <mergeCell ref="AT599:AU599"/>
    <mergeCell ref="AP597:AQ597"/>
    <mergeCell ref="AT597:AU597"/>
    <mergeCell ref="AV596:AW596"/>
    <mergeCell ref="AT595:AU595"/>
    <mergeCell ref="AR599:AS599"/>
    <mergeCell ref="AT598:AU598"/>
    <mergeCell ref="BB598:BC598"/>
    <mergeCell ref="AX594:BC597"/>
    <mergeCell ref="AV595:AW595"/>
    <mergeCell ref="AX598:AY598"/>
    <mergeCell ref="BB599:BC599"/>
    <mergeCell ref="AV601:AW601"/>
    <mergeCell ref="AX600:BC603"/>
    <mergeCell ref="AV599:AW599"/>
    <mergeCell ref="AV597:AW597"/>
    <mergeCell ref="AZ599:BA599"/>
    <mergeCell ref="H1549:K1549"/>
    <mergeCell ref="L1549:U1549"/>
    <mergeCell ref="V1549:Y1549"/>
    <mergeCell ref="Z1549:AA1549"/>
    <mergeCell ref="H1548:I1548"/>
    <mergeCell ref="N1548:AG1548"/>
    <mergeCell ref="AB1549:AE1549"/>
    <mergeCell ref="AF1549:AG1549"/>
    <mergeCell ref="H1565:K1565"/>
    <mergeCell ref="L1565:U1565"/>
    <mergeCell ref="H1557:K1557"/>
    <mergeCell ref="L1557:U1557"/>
    <mergeCell ref="V1557:Y1557"/>
    <mergeCell ref="Z1557:AA1557"/>
    <mergeCell ref="H1564:I1564"/>
    <mergeCell ref="N1564:AG1564"/>
    <mergeCell ref="AB1557:AE1557"/>
    <mergeCell ref="AF1557:AG1557"/>
    <mergeCell ref="H1541:K1541"/>
    <mergeCell ref="L1541:U1541"/>
    <mergeCell ref="V1541:Y1541"/>
    <mergeCell ref="Z1541:AA1541"/>
    <mergeCell ref="H1542:AG1547"/>
    <mergeCell ref="H1532:I1532"/>
    <mergeCell ref="N1532:AG1532"/>
    <mergeCell ref="H1533:K1533"/>
    <mergeCell ref="H1540:I1540"/>
    <mergeCell ref="AB1533:AE1533"/>
    <mergeCell ref="AO1540:AX1541"/>
    <mergeCell ref="AH1542:BC1547"/>
    <mergeCell ref="AY1532:BC1533"/>
    <mergeCell ref="AH1534:BC1539"/>
    <mergeCell ref="AH1540:AN1541"/>
    <mergeCell ref="AB1541:AE1541"/>
    <mergeCell ref="AF1541:AG1541"/>
    <mergeCell ref="N1540:AG1540"/>
    <mergeCell ref="AF1533:AG1533"/>
    <mergeCell ref="L1533:U1533"/>
    <mergeCell ref="H1534:AG1539"/>
    <mergeCell ref="J1484:M1484"/>
    <mergeCell ref="H1492:I1492"/>
    <mergeCell ref="N1492:AG1492"/>
    <mergeCell ref="N1508:AG1508"/>
    <mergeCell ref="H1484:I1484"/>
    <mergeCell ref="L1485:U1485"/>
    <mergeCell ref="J1532:M1532"/>
    <mergeCell ref="H1500:I1500"/>
    <mergeCell ref="V1509:Y1509"/>
    <mergeCell ref="L1477:U1477"/>
    <mergeCell ref="N1460:AG1460"/>
    <mergeCell ref="H1461:K1461"/>
    <mergeCell ref="L1461:U1461"/>
    <mergeCell ref="V1461:Y1461"/>
    <mergeCell ref="H1468:I1468"/>
    <mergeCell ref="J1460:M1460"/>
    <mergeCell ref="J1468:M1468"/>
    <mergeCell ref="H1460:I1460"/>
    <mergeCell ref="H1469:K1469"/>
    <mergeCell ref="Z1509:AA1509"/>
    <mergeCell ref="AB1509:AE1509"/>
    <mergeCell ref="AF1509:AG1509"/>
    <mergeCell ref="V1477:Y1477"/>
    <mergeCell ref="Z1477:AA1477"/>
    <mergeCell ref="V1501:Y1501"/>
    <mergeCell ref="N1500:AG1500"/>
    <mergeCell ref="L1493:U1493"/>
    <mergeCell ref="AF1477:AG1477"/>
    <mergeCell ref="J1492:M1492"/>
    <mergeCell ref="V1445:Y1445"/>
    <mergeCell ref="H1478:AG1483"/>
    <mergeCell ref="H1470:AG1475"/>
    <mergeCell ref="AF1461:AG1461"/>
    <mergeCell ref="AB1461:AE1461"/>
    <mergeCell ref="H1462:AG1467"/>
    <mergeCell ref="H1454:AG1459"/>
    <mergeCell ref="H1477:K1477"/>
    <mergeCell ref="Z1461:AA1461"/>
    <mergeCell ref="N1468:AG1468"/>
    <mergeCell ref="H1516:I1516"/>
    <mergeCell ref="N1516:AG1516"/>
    <mergeCell ref="H1517:K1517"/>
    <mergeCell ref="H1524:I1524"/>
    <mergeCell ref="N1524:AG1524"/>
    <mergeCell ref="J1508:M1508"/>
    <mergeCell ref="Z1517:AA1517"/>
    <mergeCell ref="H1508:I1508"/>
    <mergeCell ref="H1509:K1509"/>
    <mergeCell ref="L1509:U1509"/>
    <mergeCell ref="AH1524:AN1525"/>
    <mergeCell ref="AB1517:AE1517"/>
    <mergeCell ref="J1524:M1524"/>
    <mergeCell ref="AF1525:AG1525"/>
    <mergeCell ref="AH1516:AN1517"/>
    <mergeCell ref="J1516:M1516"/>
    <mergeCell ref="Z1525:AA1525"/>
    <mergeCell ref="H1525:K1525"/>
    <mergeCell ref="L1525:U1525"/>
    <mergeCell ref="L1517:U1517"/>
    <mergeCell ref="Z1453:AA1453"/>
    <mergeCell ref="AB1477:AE1477"/>
    <mergeCell ref="H1476:I1476"/>
    <mergeCell ref="AB1525:AE1525"/>
    <mergeCell ref="AB1469:AE1469"/>
    <mergeCell ref="AF1485:AG1485"/>
    <mergeCell ref="Z1501:AA1501"/>
    <mergeCell ref="AB1501:AE1501"/>
    <mergeCell ref="AB1493:AE1493"/>
    <mergeCell ref="Z1485:AA1485"/>
    <mergeCell ref="H1445:K1445"/>
    <mergeCell ref="AB1453:AE1453"/>
    <mergeCell ref="N1476:AG1476"/>
    <mergeCell ref="J1476:M1476"/>
    <mergeCell ref="V1517:Y1517"/>
    <mergeCell ref="AF1493:AG1493"/>
    <mergeCell ref="H1494:AG1499"/>
    <mergeCell ref="AF1501:AG1501"/>
    <mergeCell ref="H1453:K1453"/>
    <mergeCell ref="L1453:U1453"/>
    <mergeCell ref="J1444:M1444"/>
    <mergeCell ref="J1452:M1452"/>
    <mergeCell ref="H1446:AG1451"/>
    <mergeCell ref="H1437:K1437"/>
    <mergeCell ref="H1444:I1444"/>
    <mergeCell ref="H1501:K1501"/>
    <mergeCell ref="L1501:U1501"/>
    <mergeCell ref="H1452:I1452"/>
    <mergeCell ref="N1452:AG1452"/>
    <mergeCell ref="AB1445:AE1445"/>
    <mergeCell ref="AB1437:AE1437"/>
    <mergeCell ref="AH1446:BC1451"/>
    <mergeCell ref="AH1452:AN1453"/>
    <mergeCell ref="AO1452:AX1453"/>
    <mergeCell ref="AY1452:BC1453"/>
    <mergeCell ref="AF1453:AG1453"/>
    <mergeCell ref="N1444:AG1444"/>
    <mergeCell ref="Z1445:AA1445"/>
    <mergeCell ref="AF1445:AG1445"/>
    <mergeCell ref="V1453:Y1453"/>
    <mergeCell ref="AF1437:AG1437"/>
    <mergeCell ref="AY1436:BC1437"/>
    <mergeCell ref="AH1444:AN1445"/>
    <mergeCell ref="AO1444:AX1445"/>
    <mergeCell ref="H1438:AG1443"/>
    <mergeCell ref="L1445:U1445"/>
    <mergeCell ref="L1437:U1437"/>
    <mergeCell ref="V1437:Y1437"/>
    <mergeCell ref="Z1437:AA1437"/>
    <mergeCell ref="AY1444:BC1445"/>
    <mergeCell ref="N1428:AG1428"/>
    <mergeCell ref="AB1421:AE1421"/>
    <mergeCell ref="H1420:I1420"/>
    <mergeCell ref="N1420:AG1420"/>
    <mergeCell ref="AF1421:AG1421"/>
    <mergeCell ref="H1421:K1421"/>
    <mergeCell ref="L1421:U1421"/>
    <mergeCell ref="J1428:M1428"/>
    <mergeCell ref="H1428:I1428"/>
    <mergeCell ref="V1421:Y1421"/>
    <mergeCell ref="H1436:I1436"/>
    <mergeCell ref="N1436:AG1436"/>
    <mergeCell ref="Z1429:AA1429"/>
    <mergeCell ref="H1429:K1429"/>
    <mergeCell ref="L1429:U1429"/>
    <mergeCell ref="V1429:Y1429"/>
    <mergeCell ref="J1436:M1436"/>
    <mergeCell ref="H1430:AG1435"/>
    <mergeCell ref="AB1429:AE1429"/>
    <mergeCell ref="AF1429:AG1429"/>
    <mergeCell ref="Z1421:AA1421"/>
    <mergeCell ref="J1420:M1420"/>
    <mergeCell ref="AF1413:AG1413"/>
    <mergeCell ref="J1364:M1364"/>
    <mergeCell ref="L1381:U1381"/>
    <mergeCell ref="H1397:K1397"/>
    <mergeCell ref="L1397:U1397"/>
    <mergeCell ref="H1412:I1412"/>
    <mergeCell ref="J1412:M1412"/>
    <mergeCell ref="H1398:AG1403"/>
    <mergeCell ref="AB1373:AE1373"/>
    <mergeCell ref="AF1373:AG1373"/>
    <mergeCell ref="H814:AG819"/>
    <mergeCell ref="X611:Z611"/>
    <mergeCell ref="S607:U607"/>
    <mergeCell ref="Z1365:AA1365"/>
    <mergeCell ref="N1356:AG1356"/>
    <mergeCell ref="AB1333:AE1333"/>
    <mergeCell ref="H798:AG803"/>
    <mergeCell ref="V1365:Y1365"/>
    <mergeCell ref="AH742:BC747"/>
    <mergeCell ref="AO740:AX741"/>
    <mergeCell ref="AY740:BC741"/>
    <mergeCell ref="AH740:AN741"/>
    <mergeCell ref="H1396:I1396"/>
    <mergeCell ref="N1396:AG1396"/>
    <mergeCell ref="H1389:K1389"/>
    <mergeCell ref="L1389:U1389"/>
    <mergeCell ref="J1388:M1388"/>
    <mergeCell ref="Z1349:AA1349"/>
    <mergeCell ref="AF1389:AG1389"/>
    <mergeCell ref="H1388:I1388"/>
    <mergeCell ref="N1388:AG1388"/>
    <mergeCell ref="H1380:I1380"/>
    <mergeCell ref="AF1365:AG1365"/>
    <mergeCell ref="H1364:I1364"/>
    <mergeCell ref="H1373:K1373"/>
    <mergeCell ref="L1373:U1373"/>
    <mergeCell ref="V1373:Y1373"/>
    <mergeCell ref="L1365:U1365"/>
    <mergeCell ref="H1390:AG1395"/>
    <mergeCell ref="N1404:AG1404"/>
    <mergeCell ref="AB1397:AE1397"/>
    <mergeCell ref="J1396:M1396"/>
    <mergeCell ref="J1404:M1404"/>
    <mergeCell ref="V1397:Y1397"/>
    <mergeCell ref="Z1397:AA1397"/>
    <mergeCell ref="AF1397:AG1397"/>
    <mergeCell ref="AB1405:AE1405"/>
    <mergeCell ref="AF1405:AG1405"/>
    <mergeCell ref="V1389:Y1389"/>
    <mergeCell ref="Z1389:AA1389"/>
    <mergeCell ref="AB1389:AE1389"/>
    <mergeCell ref="V1357:Y1357"/>
    <mergeCell ref="Z1357:AA1357"/>
    <mergeCell ref="N1364:AG1364"/>
    <mergeCell ref="N1380:AG1380"/>
    <mergeCell ref="AB1365:AE1365"/>
    <mergeCell ref="AA604:AB604"/>
    <mergeCell ref="AA603:AB603"/>
    <mergeCell ref="J860:M860"/>
    <mergeCell ref="J868:M868"/>
    <mergeCell ref="J876:M876"/>
    <mergeCell ref="AC604:AE604"/>
    <mergeCell ref="AA606:AB606"/>
    <mergeCell ref="AA605:AB605"/>
    <mergeCell ref="H870:AG875"/>
    <mergeCell ref="H830:AG835"/>
    <mergeCell ref="H1405:K1405"/>
    <mergeCell ref="L1405:U1405"/>
    <mergeCell ref="V1405:Y1405"/>
    <mergeCell ref="Z1405:AA1405"/>
    <mergeCell ref="N1412:AG1412"/>
    <mergeCell ref="H1413:K1413"/>
    <mergeCell ref="L1413:U1413"/>
    <mergeCell ref="V1413:Y1413"/>
    <mergeCell ref="Z1413:AA1413"/>
    <mergeCell ref="AB1413:AE1413"/>
    <mergeCell ref="AP607:AQ607"/>
    <mergeCell ref="L1357:U1357"/>
    <mergeCell ref="J1332:M1332"/>
    <mergeCell ref="V611:W611"/>
    <mergeCell ref="V609:W609"/>
    <mergeCell ref="AH610:AI610"/>
    <mergeCell ref="AF1357:AG1357"/>
    <mergeCell ref="AF1333:AG1333"/>
    <mergeCell ref="AH734:BC739"/>
    <mergeCell ref="Z1333:AA1333"/>
    <mergeCell ref="H1372:I1372"/>
    <mergeCell ref="H1365:K1365"/>
    <mergeCell ref="H1332:I1332"/>
    <mergeCell ref="N1332:AG1332"/>
    <mergeCell ref="H1342:AG1347"/>
    <mergeCell ref="H1333:K1333"/>
    <mergeCell ref="V1333:Y1333"/>
    <mergeCell ref="H1340:I1340"/>
    <mergeCell ref="H1334:AG1339"/>
    <mergeCell ref="N1340:AG1340"/>
    <mergeCell ref="L1333:U1333"/>
    <mergeCell ref="H1356:I1356"/>
    <mergeCell ref="J1340:M1340"/>
    <mergeCell ref="H1341:K1341"/>
    <mergeCell ref="V1341:Y1341"/>
    <mergeCell ref="AF1341:AG1341"/>
    <mergeCell ref="J1356:M1356"/>
    <mergeCell ref="L1349:U1349"/>
    <mergeCell ref="H1350:AG1355"/>
    <mergeCell ref="J1348:M1348"/>
    <mergeCell ref="V1349:Y1349"/>
    <mergeCell ref="AB1349:AE1349"/>
    <mergeCell ref="H1349:K1349"/>
    <mergeCell ref="H1348:I1348"/>
    <mergeCell ref="N1348:AG1348"/>
    <mergeCell ref="L1301:U1301"/>
    <mergeCell ref="AF1325:AG1325"/>
    <mergeCell ref="J1324:M1324"/>
    <mergeCell ref="Z1317:AA1317"/>
    <mergeCell ref="H1317:K1317"/>
    <mergeCell ref="AB1357:AE1357"/>
    <mergeCell ref="AF1349:AG1349"/>
    <mergeCell ref="L1325:U1325"/>
    <mergeCell ref="V1325:Y1325"/>
    <mergeCell ref="Z1325:AA1325"/>
    <mergeCell ref="H1326:AG1331"/>
    <mergeCell ref="H1325:K1325"/>
    <mergeCell ref="AB1325:AE1325"/>
    <mergeCell ref="H1357:K1357"/>
    <mergeCell ref="AB1341:AE1341"/>
    <mergeCell ref="L1317:U1317"/>
    <mergeCell ref="V1317:Y1317"/>
    <mergeCell ref="H1318:AG1323"/>
    <mergeCell ref="Z1341:AA1341"/>
    <mergeCell ref="L1341:U1341"/>
    <mergeCell ref="H1309:K1309"/>
    <mergeCell ref="L1309:U1309"/>
    <mergeCell ref="AB1317:AE1317"/>
    <mergeCell ref="N1324:AG1324"/>
    <mergeCell ref="AF1309:AG1309"/>
    <mergeCell ref="H1285:K1285"/>
    <mergeCell ref="H1316:I1316"/>
    <mergeCell ref="AB1309:AE1309"/>
    <mergeCell ref="J1316:M1316"/>
    <mergeCell ref="H1293:K1293"/>
    <mergeCell ref="L1293:U1293"/>
    <mergeCell ref="V1293:Y1293"/>
    <mergeCell ref="J1300:M1300"/>
    <mergeCell ref="J1308:M1308"/>
    <mergeCell ref="H1294:AG1299"/>
    <mergeCell ref="AB1269:AE1269"/>
    <mergeCell ref="AF1269:AG1269"/>
    <mergeCell ref="H1269:K1269"/>
    <mergeCell ref="V1269:Y1269"/>
    <mergeCell ref="Z1269:AA1269"/>
    <mergeCell ref="L1269:U1269"/>
    <mergeCell ref="L1285:U1285"/>
    <mergeCell ref="V1285:Y1285"/>
    <mergeCell ref="N1292:AG1292"/>
    <mergeCell ref="AF1301:AG1301"/>
    <mergeCell ref="V1309:Y1309"/>
    <mergeCell ref="Z1309:AA1309"/>
    <mergeCell ref="H1286:AG1291"/>
    <mergeCell ref="Z1301:AA1301"/>
    <mergeCell ref="H1300:I1300"/>
    <mergeCell ref="AB1301:AE1301"/>
    <mergeCell ref="H1301:K1301"/>
    <mergeCell ref="AB1293:AE1293"/>
    <mergeCell ref="AF1293:AG1293"/>
    <mergeCell ref="H1292:I1292"/>
    <mergeCell ref="J1292:M1292"/>
    <mergeCell ref="H1308:I1308"/>
    <mergeCell ref="V1301:Y1301"/>
    <mergeCell ref="N1308:AG1308"/>
    <mergeCell ref="Z1293:AA1293"/>
    <mergeCell ref="N1300:AG1300"/>
    <mergeCell ref="AB1277:AE1277"/>
    <mergeCell ref="AF1277:AG1277"/>
    <mergeCell ref="N1284:AG1284"/>
    <mergeCell ref="J1284:M1284"/>
    <mergeCell ref="H1284:I1284"/>
    <mergeCell ref="H1277:K1277"/>
    <mergeCell ref="L1277:U1277"/>
    <mergeCell ref="Z1277:AA1277"/>
    <mergeCell ref="V1277:Y1277"/>
    <mergeCell ref="H1278:AG1283"/>
    <mergeCell ref="H1268:I1268"/>
    <mergeCell ref="N1268:AG1268"/>
    <mergeCell ref="AB1261:AE1261"/>
    <mergeCell ref="AF1261:AG1261"/>
    <mergeCell ref="J1268:M1268"/>
    <mergeCell ref="L1261:U1261"/>
    <mergeCell ref="H1262:AG1267"/>
    <mergeCell ref="N1276:AG1276"/>
    <mergeCell ref="AB1229:AE1229"/>
    <mergeCell ref="AF1229:AG1229"/>
    <mergeCell ref="J1228:M1228"/>
    <mergeCell ref="J1236:M1236"/>
    <mergeCell ref="AB1253:AE1253"/>
    <mergeCell ref="V1261:Y1261"/>
    <mergeCell ref="Z1261:AA1261"/>
    <mergeCell ref="H1270:AG1275"/>
    <mergeCell ref="V1253:Y1253"/>
    <mergeCell ref="J1252:M1252"/>
    <mergeCell ref="J1260:M1260"/>
    <mergeCell ref="H1252:I1252"/>
    <mergeCell ref="H1254:AG1259"/>
    <mergeCell ref="Z1253:AA1253"/>
    <mergeCell ref="N1260:AG1260"/>
    <mergeCell ref="H1260:I1260"/>
    <mergeCell ref="H1220:I1220"/>
    <mergeCell ref="N1244:AG1244"/>
    <mergeCell ref="Z1245:AA1245"/>
    <mergeCell ref="AB1245:AE1245"/>
    <mergeCell ref="J1244:M1244"/>
    <mergeCell ref="AF1237:AG1237"/>
    <mergeCell ref="H1237:K1237"/>
    <mergeCell ref="H1245:K1245"/>
    <mergeCell ref="AF1245:AG1245"/>
    <mergeCell ref="H1244:I1244"/>
    <mergeCell ref="Z1221:AA1221"/>
    <mergeCell ref="AB1221:AE1221"/>
    <mergeCell ref="AF1253:AG1253"/>
    <mergeCell ref="H1261:K1261"/>
    <mergeCell ref="J1276:M1276"/>
    <mergeCell ref="Z1285:AA1285"/>
    <mergeCell ref="AB1285:AE1285"/>
    <mergeCell ref="AF1285:AG1285"/>
    <mergeCell ref="H1276:I1276"/>
    <mergeCell ref="L1253:U1253"/>
    <mergeCell ref="AB1237:AE1237"/>
    <mergeCell ref="V1213:Y1213"/>
    <mergeCell ref="L1221:U1221"/>
    <mergeCell ref="V1221:Y1221"/>
    <mergeCell ref="H1214:AG1219"/>
    <mergeCell ref="H1236:I1236"/>
    <mergeCell ref="N1236:AG1236"/>
    <mergeCell ref="H1228:I1228"/>
    <mergeCell ref="N1228:AG1228"/>
    <mergeCell ref="N1220:AG1220"/>
    <mergeCell ref="H1212:I1212"/>
    <mergeCell ref="N1212:AG1212"/>
    <mergeCell ref="H1213:K1213"/>
    <mergeCell ref="L1213:U1213"/>
    <mergeCell ref="L1237:U1237"/>
    <mergeCell ref="V1237:Y1237"/>
    <mergeCell ref="Z1237:AA1237"/>
    <mergeCell ref="AB1213:AE1213"/>
    <mergeCell ref="Z1213:AA1213"/>
    <mergeCell ref="Z1229:AA1229"/>
    <mergeCell ref="L1245:U1245"/>
    <mergeCell ref="V1245:Y1245"/>
    <mergeCell ref="N1252:AG1252"/>
    <mergeCell ref="H1253:K1253"/>
    <mergeCell ref="J1212:M1212"/>
    <mergeCell ref="J1220:M1220"/>
    <mergeCell ref="AF1213:AG1213"/>
    <mergeCell ref="H1229:K1229"/>
    <mergeCell ref="L1229:U1229"/>
    <mergeCell ref="V1229:Y1229"/>
    <mergeCell ref="H1197:K1197"/>
    <mergeCell ref="L1197:U1197"/>
    <mergeCell ref="J1196:M1196"/>
    <mergeCell ref="J1204:M1204"/>
    <mergeCell ref="V1197:Y1197"/>
    <mergeCell ref="Z1197:AA1197"/>
    <mergeCell ref="H1204:I1204"/>
    <mergeCell ref="N1204:AG1204"/>
    <mergeCell ref="H1198:AG1203"/>
    <mergeCell ref="AF1197:AG1197"/>
    <mergeCell ref="H1182:AG1187"/>
    <mergeCell ref="L1205:U1205"/>
    <mergeCell ref="H1205:K1205"/>
    <mergeCell ref="V1205:Y1205"/>
    <mergeCell ref="Z1205:AA1205"/>
    <mergeCell ref="AB1205:AE1205"/>
    <mergeCell ref="Z1189:AA1189"/>
    <mergeCell ref="AB1197:AE1197"/>
    <mergeCell ref="AF1205:AG1205"/>
    <mergeCell ref="N1196:AG1196"/>
    <mergeCell ref="V1181:Y1181"/>
    <mergeCell ref="AF1181:AG1181"/>
    <mergeCell ref="AB1165:AE1165"/>
    <mergeCell ref="AB1173:AE1173"/>
    <mergeCell ref="J1172:M1172"/>
    <mergeCell ref="AF1173:AG1173"/>
    <mergeCell ref="AF1165:AG1165"/>
    <mergeCell ref="Z1165:AA1165"/>
    <mergeCell ref="AB1181:AE1181"/>
    <mergeCell ref="H1166:AG1171"/>
    <mergeCell ref="N1164:AG1164"/>
    <mergeCell ref="H1180:I1180"/>
    <mergeCell ref="N1180:AG1180"/>
    <mergeCell ref="H1173:K1173"/>
    <mergeCell ref="J1164:M1164"/>
    <mergeCell ref="J1180:M1180"/>
    <mergeCell ref="V1173:Y1173"/>
    <mergeCell ref="Z1173:AA1173"/>
    <mergeCell ref="H1164:I1164"/>
    <mergeCell ref="H1174:AG1179"/>
    <mergeCell ref="H1189:K1189"/>
    <mergeCell ref="L1189:U1189"/>
    <mergeCell ref="V1189:Y1189"/>
    <mergeCell ref="H1196:I1196"/>
    <mergeCell ref="J1188:M1188"/>
    <mergeCell ref="AB1189:AE1189"/>
    <mergeCell ref="H1165:K1165"/>
    <mergeCell ref="L1165:U1165"/>
    <mergeCell ref="AF1189:AG1189"/>
    <mergeCell ref="N1188:AG1188"/>
    <mergeCell ref="H1190:AG1195"/>
    <mergeCell ref="L1149:U1149"/>
    <mergeCell ref="V1149:Y1149"/>
    <mergeCell ref="Z1149:AA1149"/>
    <mergeCell ref="J1156:M1156"/>
    <mergeCell ref="V1165:Y1165"/>
    <mergeCell ref="H1117:K1117"/>
    <mergeCell ref="L1117:U1117"/>
    <mergeCell ref="V1117:Y1117"/>
    <mergeCell ref="H1148:I1148"/>
    <mergeCell ref="L1173:U1173"/>
    <mergeCell ref="H1172:I1172"/>
    <mergeCell ref="N1172:AG1172"/>
    <mergeCell ref="H1133:K1133"/>
    <mergeCell ref="L1133:U1133"/>
    <mergeCell ref="J1140:M1140"/>
    <mergeCell ref="V1157:Y1157"/>
    <mergeCell ref="Z1157:AA1157"/>
    <mergeCell ref="AB1157:AE1157"/>
    <mergeCell ref="AF1157:AG1157"/>
    <mergeCell ref="N1132:AG1132"/>
    <mergeCell ref="H1132:I1132"/>
    <mergeCell ref="J1132:M1132"/>
    <mergeCell ref="AB1149:AE1149"/>
    <mergeCell ref="AF1149:AG1149"/>
    <mergeCell ref="N1156:AG1156"/>
    <mergeCell ref="AB1133:AE1133"/>
    <mergeCell ref="AF1133:AG1133"/>
    <mergeCell ref="S609:U609"/>
    <mergeCell ref="S608:U608"/>
    <mergeCell ref="H1140:I1140"/>
    <mergeCell ref="N1140:AG1140"/>
    <mergeCell ref="H1124:I1124"/>
    <mergeCell ref="AB1125:AE1125"/>
    <mergeCell ref="S611:U611"/>
    <mergeCell ref="J1108:M1108"/>
    <mergeCell ref="H1116:I1116"/>
    <mergeCell ref="N1116:AG1116"/>
    <mergeCell ref="AB1109:AE1109"/>
    <mergeCell ref="AF1109:AG1109"/>
    <mergeCell ref="H1109:K1109"/>
    <mergeCell ref="L1109:U1109"/>
    <mergeCell ref="H1110:AG1115"/>
    <mergeCell ref="V1133:Y1133"/>
    <mergeCell ref="Z1133:AA1133"/>
    <mergeCell ref="J1116:M1116"/>
    <mergeCell ref="J1124:M1124"/>
    <mergeCell ref="AF1117:AG1117"/>
    <mergeCell ref="Z1117:AA1117"/>
    <mergeCell ref="AB1117:AE1117"/>
    <mergeCell ref="AF1125:AG1125"/>
    <mergeCell ref="Z1125:AA1125"/>
    <mergeCell ref="H1125:K1125"/>
    <mergeCell ref="L1125:U1125"/>
    <mergeCell ref="V1125:Y1125"/>
    <mergeCell ref="J1100:M1100"/>
    <mergeCell ref="V1101:Y1101"/>
    <mergeCell ref="N1148:AG1148"/>
    <mergeCell ref="J1148:M1148"/>
    <mergeCell ref="AB1141:AE1141"/>
    <mergeCell ref="AF1141:AG1141"/>
    <mergeCell ref="H1141:K1141"/>
    <mergeCell ref="V1141:Y1141"/>
    <mergeCell ref="Z1141:AA1141"/>
    <mergeCell ref="L1141:U1141"/>
    <mergeCell ref="V1093:Y1093"/>
    <mergeCell ref="H1092:I1092"/>
    <mergeCell ref="Z1101:AA1101"/>
    <mergeCell ref="H1108:I1108"/>
    <mergeCell ref="N1108:AG1108"/>
    <mergeCell ref="H1100:I1100"/>
    <mergeCell ref="N1100:AG1100"/>
    <mergeCell ref="AB1101:AE1101"/>
    <mergeCell ref="AF1101:AG1101"/>
    <mergeCell ref="H1101:K1101"/>
    <mergeCell ref="V1109:Y1109"/>
    <mergeCell ref="Z1109:AA1109"/>
    <mergeCell ref="J1092:M1092"/>
    <mergeCell ref="L1101:U1101"/>
    <mergeCell ref="N1092:AG1092"/>
    <mergeCell ref="Z1093:AA1093"/>
    <mergeCell ref="AB1093:AE1093"/>
    <mergeCell ref="AF1093:AG1093"/>
    <mergeCell ref="H1093:K1093"/>
    <mergeCell ref="L1093:U1093"/>
    <mergeCell ref="N1076:AG1076"/>
    <mergeCell ref="AF1069:AG1069"/>
    <mergeCell ref="H1061:K1061"/>
    <mergeCell ref="L1061:U1061"/>
    <mergeCell ref="V1061:Y1061"/>
    <mergeCell ref="H1068:I1068"/>
    <mergeCell ref="J1068:M1068"/>
    <mergeCell ref="AB1061:AE1061"/>
    <mergeCell ref="N1084:AG1084"/>
    <mergeCell ref="N1068:AG1068"/>
    <mergeCell ref="H1069:K1069"/>
    <mergeCell ref="L1069:U1069"/>
    <mergeCell ref="J1076:M1076"/>
    <mergeCell ref="J1084:M1084"/>
    <mergeCell ref="V1069:Y1069"/>
    <mergeCell ref="Z1069:AA1069"/>
    <mergeCell ref="H1076:I1076"/>
    <mergeCell ref="H1085:K1085"/>
    <mergeCell ref="L1085:U1085"/>
    <mergeCell ref="V1085:Y1085"/>
    <mergeCell ref="Z1085:AA1085"/>
    <mergeCell ref="AB1085:AE1085"/>
    <mergeCell ref="H1077:K1077"/>
    <mergeCell ref="V1077:Y1077"/>
    <mergeCell ref="Z1077:AA1077"/>
    <mergeCell ref="L1077:U1077"/>
    <mergeCell ref="H1084:I1084"/>
    <mergeCell ref="AF1085:AG1085"/>
    <mergeCell ref="AB1077:AE1077"/>
    <mergeCell ref="Z1061:AA1061"/>
    <mergeCell ref="AB1069:AE1069"/>
    <mergeCell ref="AF1037:AG1037"/>
    <mergeCell ref="J1020:M1020"/>
    <mergeCell ref="V1053:Y1053"/>
    <mergeCell ref="Z1021:AA1021"/>
    <mergeCell ref="J1044:M1044"/>
    <mergeCell ref="AF1061:AG1061"/>
    <mergeCell ref="H1021:K1021"/>
    <mergeCell ref="L1021:U1021"/>
    <mergeCell ref="V1021:Y1021"/>
    <mergeCell ref="AF1053:AG1053"/>
    <mergeCell ref="L1037:U1037"/>
    <mergeCell ref="V1037:Y1037"/>
    <mergeCell ref="V1029:Y1029"/>
    <mergeCell ref="AB1021:AE1021"/>
    <mergeCell ref="AF1021:AG1021"/>
    <mergeCell ref="N1036:AG1036"/>
    <mergeCell ref="H1020:I1020"/>
    <mergeCell ref="AF1029:AG1029"/>
    <mergeCell ref="L1045:U1045"/>
    <mergeCell ref="V1045:Y1045"/>
    <mergeCell ref="Z1045:AA1045"/>
    <mergeCell ref="AB1037:AE1037"/>
    <mergeCell ref="AB1045:AE1045"/>
    <mergeCell ref="AF1045:AG1045"/>
    <mergeCell ref="H1029:K1029"/>
    <mergeCell ref="L1029:U1029"/>
    <mergeCell ref="J1060:M1060"/>
    <mergeCell ref="Z1053:AA1053"/>
    <mergeCell ref="H1052:I1052"/>
    <mergeCell ref="N1052:AG1052"/>
    <mergeCell ref="H1044:I1044"/>
    <mergeCell ref="N1044:AG1044"/>
    <mergeCell ref="H1045:K1045"/>
    <mergeCell ref="H1060:I1060"/>
    <mergeCell ref="N1060:AG1060"/>
    <mergeCell ref="J1052:M1052"/>
    <mergeCell ref="Z981:AA981"/>
    <mergeCell ref="J884:M884"/>
    <mergeCell ref="H1028:I1028"/>
    <mergeCell ref="AB1053:AE1053"/>
    <mergeCell ref="H1053:K1053"/>
    <mergeCell ref="L1053:U1053"/>
    <mergeCell ref="Z1037:AA1037"/>
    <mergeCell ref="H1036:I1036"/>
    <mergeCell ref="H1037:K1037"/>
    <mergeCell ref="Z989:AA989"/>
    <mergeCell ref="AB989:AE989"/>
    <mergeCell ref="V989:Y989"/>
    <mergeCell ref="N1004:AG1004"/>
    <mergeCell ref="H1004:I1004"/>
    <mergeCell ref="L997:U997"/>
    <mergeCell ref="J996:M996"/>
    <mergeCell ref="H989:K989"/>
    <mergeCell ref="L989:U989"/>
    <mergeCell ref="V1013:Y1013"/>
    <mergeCell ref="L1005:U1005"/>
    <mergeCell ref="V1005:Y1005"/>
    <mergeCell ref="Z1005:AA1005"/>
    <mergeCell ref="J1012:M1012"/>
    <mergeCell ref="H997:K997"/>
    <mergeCell ref="Z1013:AA1013"/>
    <mergeCell ref="V997:Y997"/>
    <mergeCell ref="Z997:AA997"/>
    <mergeCell ref="H998:AG1003"/>
    <mergeCell ref="H1005:K1005"/>
    <mergeCell ref="N996:AG996"/>
    <mergeCell ref="H1012:I1012"/>
    <mergeCell ref="N1012:AG1012"/>
    <mergeCell ref="AB981:AE981"/>
    <mergeCell ref="AF1005:AG1005"/>
    <mergeCell ref="AF981:AG981"/>
    <mergeCell ref="AB1005:AE1005"/>
    <mergeCell ref="J1004:M1004"/>
    <mergeCell ref="L981:U981"/>
    <mergeCell ref="N1020:AG1020"/>
    <mergeCell ref="H996:I996"/>
    <mergeCell ref="AB997:AE997"/>
    <mergeCell ref="AF997:AG997"/>
    <mergeCell ref="AF989:AG989"/>
    <mergeCell ref="J980:M980"/>
    <mergeCell ref="J988:M988"/>
    <mergeCell ref="H1014:AG1019"/>
    <mergeCell ref="H1006:AG1011"/>
    <mergeCell ref="H981:K981"/>
    <mergeCell ref="L1013:U1013"/>
    <mergeCell ref="H988:I988"/>
    <mergeCell ref="H1013:K1013"/>
    <mergeCell ref="AF965:AG965"/>
    <mergeCell ref="H965:K965"/>
    <mergeCell ref="L965:U965"/>
    <mergeCell ref="V965:Y965"/>
    <mergeCell ref="H973:K973"/>
    <mergeCell ref="L973:U973"/>
    <mergeCell ref="V973:Y973"/>
    <mergeCell ref="Z965:AA965"/>
    <mergeCell ref="H958:AG963"/>
    <mergeCell ref="H950:AG955"/>
    <mergeCell ref="J1028:M1028"/>
    <mergeCell ref="V981:Y981"/>
    <mergeCell ref="AB1013:AE1013"/>
    <mergeCell ref="H990:AG995"/>
    <mergeCell ref="AF1013:AG1013"/>
    <mergeCell ref="Z973:AA973"/>
    <mergeCell ref="N988:AG988"/>
    <mergeCell ref="AB965:AE965"/>
    <mergeCell ref="H956:I956"/>
    <mergeCell ref="N956:AG956"/>
    <mergeCell ref="H957:K957"/>
    <mergeCell ref="L957:U957"/>
    <mergeCell ref="V957:Y957"/>
    <mergeCell ref="Z957:AA957"/>
    <mergeCell ref="AB957:AE957"/>
    <mergeCell ref="AF957:AG957"/>
    <mergeCell ref="J956:M956"/>
    <mergeCell ref="H964:I964"/>
    <mergeCell ref="N964:AG964"/>
    <mergeCell ref="H980:I980"/>
    <mergeCell ref="N980:AG980"/>
    <mergeCell ref="H972:I972"/>
    <mergeCell ref="N972:AG972"/>
    <mergeCell ref="AB973:AE973"/>
    <mergeCell ref="AF973:AG973"/>
    <mergeCell ref="J964:M964"/>
    <mergeCell ref="J972:M972"/>
    <mergeCell ref="AF933:AG933"/>
    <mergeCell ref="Z933:AA933"/>
    <mergeCell ref="N940:AG940"/>
    <mergeCell ref="H934:AG939"/>
    <mergeCell ref="AF949:AG949"/>
    <mergeCell ref="H941:K941"/>
    <mergeCell ref="L941:U941"/>
    <mergeCell ref="V941:Y941"/>
    <mergeCell ref="Z941:AA941"/>
    <mergeCell ref="H948:I948"/>
    <mergeCell ref="J932:M932"/>
    <mergeCell ref="J940:M940"/>
    <mergeCell ref="H925:K925"/>
    <mergeCell ref="L925:U925"/>
    <mergeCell ref="Z925:AA925"/>
    <mergeCell ref="V933:Y933"/>
    <mergeCell ref="H940:I940"/>
    <mergeCell ref="H932:I932"/>
    <mergeCell ref="H926:AG931"/>
    <mergeCell ref="AB933:AE933"/>
    <mergeCell ref="N948:AG948"/>
    <mergeCell ref="AB941:AE941"/>
    <mergeCell ref="H942:AG947"/>
    <mergeCell ref="J948:M948"/>
    <mergeCell ref="Z901:AA901"/>
    <mergeCell ref="H909:K909"/>
    <mergeCell ref="L909:U909"/>
    <mergeCell ref="V909:Y909"/>
    <mergeCell ref="H908:I908"/>
    <mergeCell ref="H901:K901"/>
    <mergeCell ref="Z869:AA869"/>
    <mergeCell ref="L949:U949"/>
    <mergeCell ref="H949:K949"/>
    <mergeCell ref="V949:Y949"/>
    <mergeCell ref="Z949:AA949"/>
    <mergeCell ref="AB949:AE949"/>
    <mergeCell ref="H917:K917"/>
    <mergeCell ref="L917:U917"/>
    <mergeCell ref="V917:Y917"/>
    <mergeCell ref="Z917:AA917"/>
    <mergeCell ref="L901:U901"/>
    <mergeCell ref="H902:AG907"/>
    <mergeCell ref="J908:M908"/>
    <mergeCell ref="AF869:AG869"/>
    <mergeCell ref="H916:I916"/>
    <mergeCell ref="N916:AG916"/>
    <mergeCell ref="N908:AG908"/>
    <mergeCell ref="H869:K869"/>
    <mergeCell ref="L869:U869"/>
    <mergeCell ref="AF909:AG909"/>
    <mergeCell ref="V925:Y925"/>
    <mergeCell ref="N924:AG924"/>
    <mergeCell ref="H918:AG923"/>
    <mergeCell ref="H910:AG915"/>
    <mergeCell ref="J916:M916"/>
    <mergeCell ref="J924:M924"/>
    <mergeCell ref="H924:I924"/>
    <mergeCell ref="H886:AG891"/>
    <mergeCell ref="J892:M892"/>
    <mergeCell ref="N876:AG876"/>
    <mergeCell ref="H876:I876"/>
    <mergeCell ref="AB869:AE869"/>
    <mergeCell ref="J900:M900"/>
    <mergeCell ref="AB893:AE893"/>
    <mergeCell ref="AF893:AG893"/>
    <mergeCell ref="N900:AG900"/>
    <mergeCell ref="V869:Y869"/>
    <mergeCell ref="H982:AG987"/>
    <mergeCell ref="H974:AG979"/>
    <mergeCell ref="H966:AG971"/>
    <mergeCell ref="H892:I892"/>
    <mergeCell ref="N892:AG892"/>
    <mergeCell ref="V901:Y901"/>
    <mergeCell ref="AF925:AG925"/>
    <mergeCell ref="AB909:AE909"/>
    <mergeCell ref="AB917:AE917"/>
    <mergeCell ref="AF917:AG917"/>
    <mergeCell ref="AF941:AG941"/>
    <mergeCell ref="N828:AG828"/>
    <mergeCell ref="Z853:AA853"/>
    <mergeCell ref="Z861:AA861"/>
    <mergeCell ref="AB861:AE861"/>
    <mergeCell ref="L861:U861"/>
    <mergeCell ref="V877:Y877"/>
    <mergeCell ref="Z877:AA877"/>
    <mergeCell ref="AB877:AE877"/>
    <mergeCell ref="AF877:AG877"/>
    <mergeCell ref="J836:M836"/>
    <mergeCell ref="V853:Y853"/>
    <mergeCell ref="Z909:AA909"/>
    <mergeCell ref="AB925:AE925"/>
    <mergeCell ref="AB901:AE901"/>
    <mergeCell ref="AF901:AG901"/>
    <mergeCell ref="H878:AG883"/>
    <mergeCell ref="V885:Y885"/>
    <mergeCell ref="Z885:AA885"/>
    <mergeCell ref="L885:U885"/>
    <mergeCell ref="H845:K845"/>
    <mergeCell ref="L845:U845"/>
    <mergeCell ref="AB821:AE821"/>
    <mergeCell ref="Z845:AA845"/>
    <mergeCell ref="N868:AG868"/>
    <mergeCell ref="H868:I868"/>
    <mergeCell ref="AF861:AG861"/>
    <mergeCell ref="H822:AG827"/>
    <mergeCell ref="H862:AG867"/>
    <mergeCell ref="J828:M828"/>
    <mergeCell ref="H877:K877"/>
    <mergeCell ref="H900:I900"/>
    <mergeCell ref="H893:K893"/>
    <mergeCell ref="L893:U893"/>
    <mergeCell ref="V893:Y893"/>
    <mergeCell ref="Z893:AA893"/>
    <mergeCell ref="H894:AG899"/>
    <mergeCell ref="AB885:AE885"/>
    <mergeCell ref="AF885:AG885"/>
    <mergeCell ref="H885:K885"/>
    <mergeCell ref="V861:Y861"/>
    <mergeCell ref="H854:AG859"/>
    <mergeCell ref="AF805:AG805"/>
    <mergeCell ref="H806:AG811"/>
    <mergeCell ref="J804:M804"/>
    <mergeCell ref="J812:M812"/>
    <mergeCell ref="H829:K829"/>
    <mergeCell ref="L829:U829"/>
    <mergeCell ref="V829:Y829"/>
    <mergeCell ref="AF821:AG821"/>
    <mergeCell ref="H884:I884"/>
    <mergeCell ref="N884:AG884"/>
    <mergeCell ref="AB837:AE837"/>
    <mergeCell ref="AF837:AG837"/>
    <mergeCell ref="H837:K837"/>
    <mergeCell ref="L837:U837"/>
    <mergeCell ref="V837:Y837"/>
    <mergeCell ref="H860:I860"/>
    <mergeCell ref="N860:AG860"/>
    <mergeCell ref="H861:K861"/>
    <mergeCell ref="L821:U821"/>
    <mergeCell ref="H821:K821"/>
    <mergeCell ref="V821:Y821"/>
    <mergeCell ref="Z821:AA821"/>
    <mergeCell ref="AB853:AE853"/>
    <mergeCell ref="AF853:AG853"/>
    <mergeCell ref="H853:K853"/>
    <mergeCell ref="Z837:AA837"/>
    <mergeCell ref="L853:U853"/>
    <mergeCell ref="H852:I852"/>
    <mergeCell ref="N836:AG836"/>
    <mergeCell ref="H846:AG851"/>
    <mergeCell ref="H838:AG843"/>
    <mergeCell ref="V845:Y845"/>
    <mergeCell ref="J844:M844"/>
    <mergeCell ref="J852:M852"/>
    <mergeCell ref="H844:I844"/>
    <mergeCell ref="N844:AG844"/>
    <mergeCell ref="AB845:AE845"/>
    <mergeCell ref="AF845:AG845"/>
    <mergeCell ref="H804:I804"/>
    <mergeCell ref="N812:AG812"/>
    <mergeCell ref="L813:U813"/>
    <mergeCell ref="AB813:AE813"/>
    <mergeCell ref="AF813:AG813"/>
    <mergeCell ref="N804:AG804"/>
    <mergeCell ref="Z805:AA805"/>
    <mergeCell ref="AB805:AE805"/>
    <mergeCell ref="V813:Y813"/>
    <mergeCell ref="Z813:AA813"/>
    <mergeCell ref="H820:I820"/>
    <mergeCell ref="N820:AG820"/>
    <mergeCell ref="H813:K813"/>
    <mergeCell ref="H805:K805"/>
    <mergeCell ref="L805:U805"/>
    <mergeCell ref="V805:Y805"/>
    <mergeCell ref="H812:I812"/>
    <mergeCell ref="J820:M820"/>
    <mergeCell ref="N796:AG796"/>
    <mergeCell ref="AF789:AG789"/>
    <mergeCell ref="J772:M772"/>
    <mergeCell ref="J780:M780"/>
    <mergeCell ref="J796:M796"/>
    <mergeCell ref="Z789:AA789"/>
    <mergeCell ref="AB789:AE789"/>
    <mergeCell ref="H790:AG795"/>
    <mergeCell ref="Z781:AA781"/>
    <mergeCell ref="H788:I788"/>
    <mergeCell ref="H797:K797"/>
    <mergeCell ref="L797:U797"/>
    <mergeCell ref="H773:K773"/>
    <mergeCell ref="L773:U773"/>
    <mergeCell ref="V773:Y773"/>
    <mergeCell ref="H772:I772"/>
    <mergeCell ref="L781:U781"/>
    <mergeCell ref="V781:Y781"/>
    <mergeCell ref="N772:AG772"/>
    <mergeCell ref="H796:I796"/>
    <mergeCell ref="V797:Y797"/>
    <mergeCell ref="Z797:AA797"/>
    <mergeCell ref="AB797:AE797"/>
    <mergeCell ref="N788:AG788"/>
    <mergeCell ref="Z773:AA773"/>
    <mergeCell ref="AB773:AE773"/>
    <mergeCell ref="AF773:AG773"/>
    <mergeCell ref="H782:AG787"/>
    <mergeCell ref="H774:AG779"/>
    <mergeCell ref="J788:M788"/>
    <mergeCell ref="H789:K789"/>
    <mergeCell ref="L789:U789"/>
    <mergeCell ref="V789:Y789"/>
    <mergeCell ref="N780:AG780"/>
    <mergeCell ref="H781:K781"/>
    <mergeCell ref="AF733:AG733"/>
    <mergeCell ref="Z765:AA765"/>
    <mergeCell ref="H749:K749"/>
    <mergeCell ref="L749:U749"/>
    <mergeCell ref="Z749:AA749"/>
    <mergeCell ref="H717:K717"/>
    <mergeCell ref="L717:U717"/>
    <mergeCell ref="Z725:AA725"/>
    <mergeCell ref="L725:U725"/>
    <mergeCell ref="H780:I780"/>
    <mergeCell ref="AB781:AE781"/>
    <mergeCell ref="J732:M732"/>
    <mergeCell ref="H765:K765"/>
    <mergeCell ref="L765:U765"/>
    <mergeCell ref="V765:Y765"/>
    <mergeCell ref="L621:U621"/>
    <mergeCell ref="H725:K725"/>
    <mergeCell ref="V749:Y749"/>
    <mergeCell ref="L677:U677"/>
    <mergeCell ref="L733:U733"/>
    <mergeCell ref="J740:M740"/>
    <mergeCell ref="H692:I692"/>
    <mergeCell ref="N740:AG740"/>
    <mergeCell ref="L741:U741"/>
    <mergeCell ref="V741:Y741"/>
    <mergeCell ref="AB749:AE749"/>
    <mergeCell ref="AF749:AG749"/>
    <mergeCell ref="H764:I764"/>
    <mergeCell ref="J764:M764"/>
    <mergeCell ref="H756:I756"/>
    <mergeCell ref="N756:AG756"/>
    <mergeCell ref="J756:M756"/>
    <mergeCell ref="H758:AG763"/>
    <mergeCell ref="H750:AG755"/>
    <mergeCell ref="N764:AG764"/>
    <mergeCell ref="H742:AG747"/>
    <mergeCell ref="J748:M748"/>
    <mergeCell ref="AF741:AG741"/>
    <mergeCell ref="H741:K741"/>
    <mergeCell ref="N748:AG748"/>
    <mergeCell ref="Z693:AA693"/>
    <mergeCell ref="V733:Y733"/>
    <mergeCell ref="Z733:AA733"/>
    <mergeCell ref="H733:K733"/>
    <mergeCell ref="Z741:AA741"/>
    <mergeCell ref="Z685:AA685"/>
    <mergeCell ref="N692:AG692"/>
    <mergeCell ref="N716:AG716"/>
    <mergeCell ref="AB709:AE709"/>
    <mergeCell ref="AF685:AG685"/>
    <mergeCell ref="AB685:AE685"/>
    <mergeCell ref="V685:Y685"/>
    <mergeCell ref="AF701:AG701"/>
    <mergeCell ref="N700:AG700"/>
    <mergeCell ref="H700:I700"/>
    <mergeCell ref="H709:K709"/>
    <mergeCell ref="J716:M716"/>
    <mergeCell ref="AB733:AE733"/>
    <mergeCell ref="H732:I732"/>
    <mergeCell ref="AF797:AG797"/>
    <mergeCell ref="AF717:AG717"/>
    <mergeCell ref="Z717:AA717"/>
    <mergeCell ref="AB717:AE717"/>
    <mergeCell ref="V725:Y725"/>
    <mergeCell ref="AB765:AE765"/>
    <mergeCell ref="AF765:AG765"/>
    <mergeCell ref="V757:Y757"/>
    <mergeCell ref="Z757:AA757"/>
    <mergeCell ref="H766:AG771"/>
    <mergeCell ref="H724:I724"/>
    <mergeCell ref="J724:M724"/>
    <mergeCell ref="N732:AG732"/>
    <mergeCell ref="H740:I740"/>
    <mergeCell ref="H734:AG739"/>
    <mergeCell ref="AB757:AE757"/>
    <mergeCell ref="AF757:AG757"/>
    <mergeCell ref="H757:K757"/>
    <mergeCell ref="AF725:AG725"/>
    <mergeCell ref="N708:AG708"/>
    <mergeCell ref="H718:AG723"/>
    <mergeCell ref="AB725:AE725"/>
    <mergeCell ref="AB741:AE741"/>
    <mergeCell ref="H748:I748"/>
    <mergeCell ref="N724:AG724"/>
    <mergeCell ref="H614:AG619"/>
    <mergeCell ref="V677:Y677"/>
    <mergeCell ref="P610:R610"/>
    <mergeCell ref="AA607:AB607"/>
    <mergeCell ref="AF611:AK611"/>
    <mergeCell ref="H613:K613"/>
    <mergeCell ref="Z629:AA629"/>
    <mergeCell ref="H628:I628"/>
    <mergeCell ref="AH622:BC627"/>
    <mergeCell ref="P611:R611"/>
    <mergeCell ref="V606:W606"/>
    <mergeCell ref="M602:O602"/>
    <mergeCell ref="AB621:AE621"/>
    <mergeCell ref="Z621:AA621"/>
    <mergeCell ref="V621:Y621"/>
    <mergeCell ref="X603:Z603"/>
    <mergeCell ref="X602:Z602"/>
    <mergeCell ref="M606:O606"/>
    <mergeCell ref="X604:Z604"/>
    <mergeCell ref="S605:U605"/>
    <mergeCell ref="AC597:AE597"/>
    <mergeCell ref="AR603:AS603"/>
    <mergeCell ref="AR601:AS601"/>
    <mergeCell ref="AJ601:AK601"/>
    <mergeCell ref="AP602:AQ602"/>
    <mergeCell ref="AF603:AG603"/>
    <mergeCell ref="AJ603:AK603"/>
    <mergeCell ref="AC602:AE602"/>
    <mergeCell ref="AA611:AB611"/>
    <mergeCell ref="V608:W608"/>
    <mergeCell ref="V607:W607"/>
    <mergeCell ref="P596:R596"/>
    <mergeCell ref="P599:R599"/>
    <mergeCell ref="AR604:AS604"/>
    <mergeCell ref="AN603:AO603"/>
    <mergeCell ref="AF606:AW606"/>
    <mergeCell ref="AT609:AU609"/>
    <mergeCell ref="AV609:AW609"/>
    <mergeCell ref="AR608:AS608"/>
    <mergeCell ref="AJ597:AK597"/>
    <mergeCell ref="M600:O600"/>
    <mergeCell ref="P600:R600"/>
    <mergeCell ref="AV600:AW600"/>
    <mergeCell ref="AV607:AW607"/>
    <mergeCell ref="M607:O607"/>
    <mergeCell ref="AF598:AK599"/>
    <mergeCell ref="P598:R598"/>
    <mergeCell ref="V603:W603"/>
    <mergeCell ref="AF608:AQ608"/>
    <mergeCell ref="M599:O599"/>
    <mergeCell ref="AF609:AG609"/>
    <mergeCell ref="AJ610:AK610"/>
    <mergeCell ref="AH603:AI603"/>
    <mergeCell ref="AF602:AK602"/>
    <mergeCell ref="X605:Z605"/>
    <mergeCell ref="X608:Z608"/>
    <mergeCell ref="AA602:AB602"/>
    <mergeCell ref="AL603:AM603"/>
    <mergeCell ref="P605:R605"/>
    <mergeCell ref="AY612:BC613"/>
    <mergeCell ref="AH612:AN613"/>
    <mergeCell ref="BB610:BC610"/>
    <mergeCell ref="V613:Y613"/>
    <mergeCell ref="AO612:AX613"/>
    <mergeCell ref="AR610:AS610"/>
    <mergeCell ref="AT610:AU610"/>
    <mergeCell ref="AB613:AE613"/>
    <mergeCell ref="AX611:BC611"/>
    <mergeCell ref="H620:I620"/>
    <mergeCell ref="M608:O608"/>
    <mergeCell ref="S610:W610"/>
    <mergeCell ref="AA609:AB609"/>
    <mergeCell ref="Z613:AA613"/>
    <mergeCell ref="AF613:AG613"/>
    <mergeCell ref="L613:U613"/>
    <mergeCell ref="P608:R608"/>
    <mergeCell ref="M611:O611"/>
    <mergeCell ref="AC609:AE609"/>
    <mergeCell ref="AX604:AY604"/>
    <mergeCell ref="AZ604:BA604"/>
    <mergeCell ref="P607:R607"/>
    <mergeCell ref="AV604:AW604"/>
    <mergeCell ref="H637:K637"/>
    <mergeCell ref="L637:U637"/>
    <mergeCell ref="AR611:AW611"/>
    <mergeCell ref="AP610:AQ610"/>
    <mergeCell ref="H622:AG627"/>
    <mergeCell ref="AO628:AX629"/>
    <mergeCell ref="S602:U602"/>
    <mergeCell ref="M592:O592"/>
    <mergeCell ref="AL592:AQ592"/>
    <mergeCell ref="AP603:AQ603"/>
    <mergeCell ref="S600:U600"/>
    <mergeCell ref="AA597:AB597"/>
    <mergeCell ref="AN598:AO598"/>
    <mergeCell ref="AL602:AM602"/>
    <mergeCell ref="AF597:AG597"/>
    <mergeCell ref="AL597:AM597"/>
    <mergeCell ref="AP604:AQ604"/>
    <mergeCell ref="P602:R602"/>
    <mergeCell ref="M598:O598"/>
    <mergeCell ref="P597:R597"/>
    <mergeCell ref="AL599:AM599"/>
    <mergeCell ref="AL598:AM598"/>
    <mergeCell ref="P601:R601"/>
    <mergeCell ref="AA601:AB601"/>
    <mergeCell ref="V602:W602"/>
    <mergeCell ref="V601:W601"/>
    <mergeCell ref="M596:O596"/>
    <mergeCell ref="BB604:BC604"/>
    <mergeCell ref="AX606:AY606"/>
    <mergeCell ref="AR607:AS607"/>
    <mergeCell ref="AT607:AU607"/>
    <mergeCell ref="AV605:AW605"/>
    <mergeCell ref="X607:Z607"/>
    <mergeCell ref="X606:Z606"/>
    <mergeCell ref="AT604:AU604"/>
    <mergeCell ref="AH607:AI607"/>
    <mergeCell ref="H621:K621"/>
    <mergeCell ref="J612:M612"/>
    <mergeCell ref="AF621:AG621"/>
    <mergeCell ref="M605:O605"/>
    <mergeCell ref="M594:O594"/>
    <mergeCell ref="M595:O595"/>
    <mergeCell ref="H604:L604"/>
    <mergeCell ref="H603:L603"/>
    <mergeCell ref="M601:O601"/>
    <mergeCell ref="M604:O604"/>
    <mergeCell ref="V605:W605"/>
    <mergeCell ref="AX610:AY610"/>
    <mergeCell ref="AC606:AE606"/>
    <mergeCell ref="AC607:AE607"/>
    <mergeCell ref="BB605:BC605"/>
    <mergeCell ref="AV610:AW610"/>
    <mergeCell ref="AA608:AB608"/>
    <mergeCell ref="X609:Z609"/>
    <mergeCell ref="AF610:AG610"/>
    <mergeCell ref="AZ610:BA610"/>
    <mergeCell ref="AC608:AE608"/>
    <mergeCell ref="AC605:AE605"/>
    <mergeCell ref="AF605:AQ605"/>
    <mergeCell ref="AL609:AM609"/>
    <mergeCell ref="AN609:AO609"/>
    <mergeCell ref="BB606:BC606"/>
    <mergeCell ref="AZ605:BA605"/>
    <mergeCell ref="AV608:AW608"/>
    <mergeCell ref="AX605:AY605"/>
    <mergeCell ref="AX607:BC609"/>
    <mergeCell ref="AN610:AO610"/>
    <mergeCell ref="AH614:BC619"/>
    <mergeCell ref="AC610:AE611"/>
    <mergeCell ref="N620:AG620"/>
    <mergeCell ref="AL610:AM610"/>
    <mergeCell ref="AR609:AS609"/>
    <mergeCell ref="AY620:BC621"/>
    <mergeCell ref="N612:AG612"/>
    <mergeCell ref="P609:R609"/>
    <mergeCell ref="X610:AB610"/>
    <mergeCell ref="V653:Y653"/>
    <mergeCell ref="Z653:AA653"/>
    <mergeCell ref="AB653:AE653"/>
    <mergeCell ref="Z637:AA637"/>
    <mergeCell ref="AB637:AE637"/>
    <mergeCell ref="AZ606:BA606"/>
    <mergeCell ref="AH620:AN621"/>
    <mergeCell ref="AO620:AX621"/>
    <mergeCell ref="AL611:AQ611"/>
    <mergeCell ref="AP609:AQ609"/>
    <mergeCell ref="AH638:BC643"/>
    <mergeCell ref="H630:AG635"/>
    <mergeCell ref="N636:AG636"/>
    <mergeCell ref="N628:AG628"/>
    <mergeCell ref="AB629:AE629"/>
    <mergeCell ref="AF629:AG629"/>
    <mergeCell ref="H629:K629"/>
    <mergeCell ref="L629:U629"/>
    <mergeCell ref="V629:Y629"/>
    <mergeCell ref="AH628:AN629"/>
    <mergeCell ref="H694:AG699"/>
    <mergeCell ref="AY692:BC693"/>
    <mergeCell ref="AY652:BC653"/>
    <mergeCell ref="AH654:BC659"/>
    <mergeCell ref="AH686:BC691"/>
    <mergeCell ref="AH630:BC635"/>
    <mergeCell ref="AO692:AX693"/>
    <mergeCell ref="AH692:AN693"/>
    <mergeCell ref="AH668:AN669"/>
    <mergeCell ref="AO668:AX669"/>
    <mergeCell ref="H1581:K1581"/>
    <mergeCell ref="Z1581:AA1581"/>
    <mergeCell ref="H1302:AG1307"/>
    <mergeCell ref="V1573:Y1573"/>
    <mergeCell ref="Z1573:AA1573"/>
    <mergeCell ref="AB1573:AE1573"/>
    <mergeCell ref="H1310:AG1315"/>
    <mergeCell ref="N1316:AG1316"/>
    <mergeCell ref="AF1317:AG1317"/>
    <mergeCell ref="H1324:I1324"/>
    <mergeCell ref="AY628:BC629"/>
    <mergeCell ref="N644:AG644"/>
    <mergeCell ref="Z645:AA645"/>
    <mergeCell ref="H645:K645"/>
    <mergeCell ref="J644:M644"/>
    <mergeCell ref="H646:AG651"/>
    <mergeCell ref="AO644:AX645"/>
    <mergeCell ref="AO636:AX637"/>
    <mergeCell ref="AF637:AG637"/>
    <mergeCell ref="L645:U645"/>
    <mergeCell ref="AH1588:AN1589"/>
    <mergeCell ref="AO1588:AX1589"/>
    <mergeCell ref="AF1589:AG1589"/>
    <mergeCell ref="N1580:AG1580"/>
    <mergeCell ref="AB1589:AE1589"/>
    <mergeCell ref="L1581:U1581"/>
    <mergeCell ref="V1581:Y1581"/>
    <mergeCell ref="J1588:M1588"/>
    <mergeCell ref="AH1582:BC1587"/>
    <mergeCell ref="AH1580:AN1581"/>
    <mergeCell ref="AO1580:AX1581"/>
    <mergeCell ref="AF1581:AG1581"/>
    <mergeCell ref="H710:AG715"/>
    <mergeCell ref="AF709:AG709"/>
    <mergeCell ref="V701:Y701"/>
    <mergeCell ref="AB701:AE701"/>
    <mergeCell ref="H1126:AG1131"/>
    <mergeCell ref="H1118:AG1123"/>
    <mergeCell ref="L757:U757"/>
    <mergeCell ref="AH724:AN725"/>
    <mergeCell ref="AF1573:AG1573"/>
    <mergeCell ref="AH644:AN645"/>
    <mergeCell ref="L661:U661"/>
    <mergeCell ref="Z661:AA661"/>
    <mergeCell ref="AF661:AG661"/>
    <mergeCell ref="AH684:AN685"/>
    <mergeCell ref="AH660:AN661"/>
    <mergeCell ref="AH780:AN781"/>
    <mergeCell ref="AH942:BC947"/>
    <mergeCell ref="V645:Y645"/>
    <mergeCell ref="AY764:BC765"/>
    <mergeCell ref="AH822:BC827"/>
    <mergeCell ref="AH636:AN637"/>
    <mergeCell ref="AH732:AN733"/>
    <mergeCell ref="AO732:AX733"/>
    <mergeCell ref="AY732:BC733"/>
    <mergeCell ref="AH710:BC715"/>
    <mergeCell ref="AH726:BC731"/>
    <mergeCell ref="AO716:AX717"/>
    <mergeCell ref="AY636:BC637"/>
    <mergeCell ref="AO684:AX685"/>
    <mergeCell ref="AH678:BC683"/>
    <mergeCell ref="H1572:I1572"/>
    <mergeCell ref="AY748:BC749"/>
    <mergeCell ref="AH750:BC755"/>
    <mergeCell ref="AH766:BC771"/>
    <mergeCell ref="AH772:AN773"/>
    <mergeCell ref="AO772:AX773"/>
    <mergeCell ref="AY772:BC773"/>
    <mergeCell ref="AH764:AN765"/>
    <mergeCell ref="AO764:AX765"/>
    <mergeCell ref="AO748:AX749"/>
    <mergeCell ref="H1597:K1597"/>
    <mergeCell ref="J1596:M1596"/>
    <mergeCell ref="J1604:M1604"/>
    <mergeCell ref="H1582:AG1587"/>
    <mergeCell ref="H1589:K1589"/>
    <mergeCell ref="L1589:U1589"/>
    <mergeCell ref="V1589:Y1589"/>
    <mergeCell ref="N1588:AG1588"/>
    <mergeCell ref="H1588:I1588"/>
    <mergeCell ref="N1596:AG1596"/>
    <mergeCell ref="AY700:BC701"/>
    <mergeCell ref="AH716:AN717"/>
    <mergeCell ref="N1604:AG1604"/>
    <mergeCell ref="AF1597:AG1597"/>
    <mergeCell ref="AB1581:AE1581"/>
    <mergeCell ref="Z1589:AA1589"/>
    <mergeCell ref="AH718:BC723"/>
    <mergeCell ref="AY804:BC805"/>
    <mergeCell ref="AO724:AX725"/>
    <mergeCell ref="AY724:BC725"/>
    <mergeCell ref="AO676:AX677"/>
    <mergeCell ref="AY676:BC677"/>
    <mergeCell ref="AH702:BC707"/>
    <mergeCell ref="AY684:BC685"/>
    <mergeCell ref="AH694:BC699"/>
    <mergeCell ref="AH700:AN701"/>
    <mergeCell ref="AO700:AX701"/>
    <mergeCell ref="AO708:AX709"/>
    <mergeCell ref="AY668:BC669"/>
    <mergeCell ref="AH676:AN677"/>
    <mergeCell ref="AY644:BC645"/>
    <mergeCell ref="AH670:BC675"/>
    <mergeCell ref="AY660:BC661"/>
    <mergeCell ref="AH662:BC667"/>
    <mergeCell ref="AO660:AX661"/>
    <mergeCell ref="AH652:AN653"/>
    <mergeCell ref="AO652:AX653"/>
    <mergeCell ref="AH646:BC651"/>
    <mergeCell ref="AY708:BC709"/>
    <mergeCell ref="AH758:BC763"/>
    <mergeCell ref="N1572:AG1572"/>
    <mergeCell ref="AO828:AX829"/>
    <mergeCell ref="AH798:BC803"/>
    <mergeCell ref="AH804:AN805"/>
    <mergeCell ref="AY716:BC717"/>
    <mergeCell ref="AH708:AN709"/>
    <mergeCell ref="AH756:AN757"/>
    <mergeCell ref="AO796:AX797"/>
    <mergeCell ref="AY796:BC797"/>
    <mergeCell ref="AH790:BC795"/>
    <mergeCell ref="AH796:AN797"/>
    <mergeCell ref="AH806:BC811"/>
    <mergeCell ref="AH812:AN813"/>
    <mergeCell ref="AO804:AX805"/>
    <mergeCell ref="AO756:AX757"/>
    <mergeCell ref="AY756:BC757"/>
    <mergeCell ref="AH748:AN749"/>
    <mergeCell ref="AH814:BC819"/>
    <mergeCell ref="AH820:AN821"/>
    <mergeCell ref="AO820:AX821"/>
    <mergeCell ref="AO812:AX813"/>
    <mergeCell ref="AY812:BC813"/>
    <mergeCell ref="AH774:BC779"/>
    <mergeCell ref="AY820:BC821"/>
    <mergeCell ref="AY868:BC869"/>
    <mergeCell ref="AH828:AN829"/>
    <mergeCell ref="AH830:BC835"/>
    <mergeCell ref="AH836:AN837"/>
    <mergeCell ref="AO836:AX837"/>
    <mergeCell ref="AY836:BC837"/>
    <mergeCell ref="AH838:BC843"/>
    <mergeCell ref="AH844:AN845"/>
    <mergeCell ref="AO860:AX861"/>
    <mergeCell ref="AY828:BC829"/>
    <mergeCell ref="AO876:AX877"/>
    <mergeCell ref="AY876:BC877"/>
    <mergeCell ref="AY860:BC861"/>
    <mergeCell ref="AO844:AX845"/>
    <mergeCell ref="AY844:BC845"/>
    <mergeCell ref="AH862:BC867"/>
    <mergeCell ref="AY852:BC853"/>
    <mergeCell ref="AH854:BC859"/>
    <mergeCell ref="AH860:AN861"/>
    <mergeCell ref="AO868:AX869"/>
    <mergeCell ref="AO780:AX781"/>
    <mergeCell ref="AY780:BC781"/>
    <mergeCell ref="AH782:BC787"/>
    <mergeCell ref="AH788:AN789"/>
    <mergeCell ref="AO788:AX789"/>
    <mergeCell ref="AY788:BC789"/>
    <mergeCell ref="AY908:BC909"/>
    <mergeCell ref="AH894:BC899"/>
    <mergeCell ref="AO892:AX893"/>
    <mergeCell ref="AH868:AN869"/>
    <mergeCell ref="AH846:BC851"/>
    <mergeCell ref="AH852:AN853"/>
    <mergeCell ref="AO852:AX853"/>
    <mergeCell ref="AH892:AN893"/>
    <mergeCell ref="AH870:BC875"/>
    <mergeCell ref="AH876:AN877"/>
    <mergeCell ref="AY924:BC925"/>
    <mergeCell ref="AY892:BC893"/>
    <mergeCell ref="AH886:BC891"/>
    <mergeCell ref="AH878:BC883"/>
    <mergeCell ref="AH884:AN885"/>
    <mergeCell ref="AO884:AX885"/>
    <mergeCell ref="AY884:BC885"/>
    <mergeCell ref="AH908:AN909"/>
    <mergeCell ref="AH900:AN901"/>
    <mergeCell ref="AH924:AN925"/>
    <mergeCell ref="AY932:BC933"/>
    <mergeCell ref="AO916:AX917"/>
    <mergeCell ref="AY916:BC917"/>
    <mergeCell ref="AO900:AX901"/>
    <mergeCell ref="AY900:BC901"/>
    <mergeCell ref="AH902:BC907"/>
    <mergeCell ref="AO908:AX909"/>
    <mergeCell ref="AH910:BC915"/>
    <mergeCell ref="AH916:AN917"/>
    <mergeCell ref="AH918:BC923"/>
    <mergeCell ref="AH948:AN949"/>
    <mergeCell ref="AO948:AX949"/>
    <mergeCell ref="AY948:BC949"/>
    <mergeCell ref="AH934:BC939"/>
    <mergeCell ref="AH940:AN941"/>
    <mergeCell ref="AO940:AX941"/>
    <mergeCell ref="AY940:BC941"/>
    <mergeCell ref="AH966:BC971"/>
    <mergeCell ref="AH972:AN973"/>
    <mergeCell ref="AO972:AX973"/>
    <mergeCell ref="AY972:BC973"/>
    <mergeCell ref="AO988:AX989"/>
    <mergeCell ref="AY988:BC989"/>
    <mergeCell ref="AH982:BC987"/>
    <mergeCell ref="AH988:AN989"/>
    <mergeCell ref="AO980:AX981"/>
    <mergeCell ref="AY980:BC981"/>
    <mergeCell ref="AO924:AX925"/>
    <mergeCell ref="AH926:BC931"/>
    <mergeCell ref="AH932:AN933"/>
    <mergeCell ref="AO932:AX933"/>
    <mergeCell ref="AY1012:BC1013"/>
    <mergeCell ref="AH974:BC979"/>
    <mergeCell ref="AH980:AN981"/>
    <mergeCell ref="AH990:BC995"/>
    <mergeCell ref="AH996:AN997"/>
    <mergeCell ref="AH950:BC955"/>
    <mergeCell ref="AH1062:BC1067"/>
    <mergeCell ref="AH1068:AN1069"/>
    <mergeCell ref="AO1068:AX1069"/>
    <mergeCell ref="AY1068:BC1069"/>
    <mergeCell ref="AH1070:BC1075"/>
    <mergeCell ref="AH998:BC1003"/>
    <mergeCell ref="AH1004:AN1005"/>
    <mergeCell ref="AO1004:AX1005"/>
    <mergeCell ref="AY1004:BC1005"/>
    <mergeCell ref="AH1052:AN1053"/>
    <mergeCell ref="AH956:AN957"/>
    <mergeCell ref="AO956:AX957"/>
    <mergeCell ref="AY956:BC957"/>
    <mergeCell ref="AH958:BC963"/>
    <mergeCell ref="AH964:AN965"/>
    <mergeCell ref="AO964:AX965"/>
    <mergeCell ref="AY964:BC965"/>
    <mergeCell ref="AY1076:BC1077"/>
    <mergeCell ref="AH1094:BC1099"/>
    <mergeCell ref="AH1100:AN1101"/>
    <mergeCell ref="AO1100:AX1101"/>
    <mergeCell ref="AY1100:BC1101"/>
    <mergeCell ref="AY1092:BC1093"/>
    <mergeCell ref="AH1078:BC1083"/>
    <mergeCell ref="AH1084:AN1085"/>
    <mergeCell ref="AH1076:AN1077"/>
    <mergeCell ref="AO1052:AX1053"/>
    <mergeCell ref="AY1052:BC1053"/>
    <mergeCell ref="AH1014:BC1019"/>
    <mergeCell ref="AH1020:AN1021"/>
    <mergeCell ref="AO1020:AX1021"/>
    <mergeCell ref="AY1020:BC1021"/>
    <mergeCell ref="AH1030:BC1035"/>
    <mergeCell ref="AH1036:AN1037"/>
    <mergeCell ref="AH1022:BC1027"/>
    <mergeCell ref="AH1012:AN1013"/>
    <mergeCell ref="AH1038:BC1043"/>
    <mergeCell ref="AH1044:AN1045"/>
    <mergeCell ref="AO1044:AX1045"/>
    <mergeCell ref="AY1044:BC1045"/>
    <mergeCell ref="AH1046:BC1051"/>
    <mergeCell ref="AH1028:AN1029"/>
    <mergeCell ref="AO1028:AX1029"/>
    <mergeCell ref="AY1028:BC1029"/>
    <mergeCell ref="AO1012:AX1013"/>
    <mergeCell ref="AH1142:BC1147"/>
    <mergeCell ref="AO996:AX997"/>
    <mergeCell ref="AY996:BC997"/>
    <mergeCell ref="AH1054:BC1059"/>
    <mergeCell ref="AH1060:AN1061"/>
    <mergeCell ref="AO1060:AX1061"/>
    <mergeCell ref="AY1060:BC1061"/>
    <mergeCell ref="AO1036:AX1037"/>
    <mergeCell ref="AY1036:BC1037"/>
    <mergeCell ref="AH1006:BC1011"/>
    <mergeCell ref="AO1172:AX1173"/>
    <mergeCell ref="AY1172:BC1173"/>
    <mergeCell ref="AH1174:BC1179"/>
    <mergeCell ref="AH1180:AN1181"/>
    <mergeCell ref="AY1180:BC1181"/>
    <mergeCell ref="AY1188:BC1189"/>
    <mergeCell ref="AH1188:AN1189"/>
    <mergeCell ref="AO1188:AX1189"/>
    <mergeCell ref="AO1180:AX1181"/>
    <mergeCell ref="AH1126:BC1131"/>
    <mergeCell ref="AH1132:AN1133"/>
    <mergeCell ref="AO1132:AX1133"/>
    <mergeCell ref="AY1132:BC1133"/>
    <mergeCell ref="AH1118:BC1123"/>
    <mergeCell ref="AH1124:AN1125"/>
    <mergeCell ref="AH1158:BC1163"/>
    <mergeCell ref="AH1206:BC1211"/>
    <mergeCell ref="AH1212:AN1213"/>
    <mergeCell ref="AH1222:BC1227"/>
    <mergeCell ref="AH1204:AN1205"/>
    <mergeCell ref="AY1148:BC1149"/>
    <mergeCell ref="AO1196:AX1197"/>
    <mergeCell ref="AY1196:BC1197"/>
    <mergeCell ref="AH1166:BC1171"/>
    <mergeCell ref="AH1172:AN1173"/>
    <mergeCell ref="AH1134:BC1139"/>
    <mergeCell ref="AH1140:AN1141"/>
    <mergeCell ref="AO1140:AX1141"/>
    <mergeCell ref="AY1140:BC1141"/>
    <mergeCell ref="AO1076:AX1077"/>
    <mergeCell ref="AO1228:AX1229"/>
    <mergeCell ref="AY1228:BC1229"/>
    <mergeCell ref="AO1212:AX1213"/>
    <mergeCell ref="AY1212:BC1213"/>
    <mergeCell ref="AH1198:BC1203"/>
    <mergeCell ref="AH1110:BC1115"/>
    <mergeCell ref="AH1116:AN1117"/>
    <mergeCell ref="AO1116:AX1117"/>
    <mergeCell ref="AY1116:BC1117"/>
    <mergeCell ref="AH1102:BC1107"/>
    <mergeCell ref="AH1108:AN1109"/>
    <mergeCell ref="AO1108:AX1109"/>
    <mergeCell ref="AY1108:BC1109"/>
    <mergeCell ref="AY1204:BC1205"/>
    <mergeCell ref="AH1196:AN1197"/>
    <mergeCell ref="AO1124:AX1125"/>
    <mergeCell ref="AY1124:BC1125"/>
    <mergeCell ref="AO1156:AX1157"/>
    <mergeCell ref="AY1156:BC1157"/>
    <mergeCell ref="AH1150:BC1155"/>
    <mergeCell ref="AH1156:AN1157"/>
    <mergeCell ref="AH1190:BC1195"/>
    <mergeCell ref="AO1148:AX1149"/>
    <mergeCell ref="AH1148:AN1149"/>
    <mergeCell ref="AH1220:AN1221"/>
    <mergeCell ref="AO1220:AX1221"/>
    <mergeCell ref="AY1220:BC1221"/>
    <mergeCell ref="AO1084:AX1085"/>
    <mergeCell ref="AY1084:BC1085"/>
    <mergeCell ref="AH1086:BC1091"/>
    <mergeCell ref="AH1092:AN1093"/>
    <mergeCell ref="AO1092:AX1093"/>
    <mergeCell ref="AO1204:AX1205"/>
    <mergeCell ref="AO1236:AX1237"/>
    <mergeCell ref="AY1236:BC1237"/>
    <mergeCell ref="AH1246:BC1251"/>
    <mergeCell ref="AH1252:AN1253"/>
    <mergeCell ref="AO1244:AX1245"/>
    <mergeCell ref="AY1244:BC1245"/>
    <mergeCell ref="AH1292:AN1293"/>
    <mergeCell ref="AO1292:AX1293"/>
    <mergeCell ref="AY1292:BC1293"/>
    <mergeCell ref="AH1262:BC1267"/>
    <mergeCell ref="AH1268:AN1269"/>
    <mergeCell ref="AO1268:AX1269"/>
    <mergeCell ref="AY1268:BC1269"/>
    <mergeCell ref="AH1270:BC1275"/>
    <mergeCell ref="AY1284:BC1285"/>
    <mergeCell ref="AO1276:AX1277"/>
    <mergeCell ref="AH1284:AN1285"/>
    <mergeCell ref="AO1284:AX1285"/>
    <mergeCell ref="AH1286:BC1291"/>
    <mergeCell ref="AY1276:BC1277"/>
    <mergeCell ref="AH1164:AN1165"/>
    <mergeCell ref="AO1164:AX1165"/>
    <mergeCell ref="AY1164:BC1165"/>
    <mergeCell ref="AH1182:BC1187"/>
    <mergeCell ref="AH1238:BC1243"/>
    <mergeCell ref="AH1244:AN1245"/>
    <mergeCell ref="AH1228:AN1229"/>
    <mergeCell ref="AH1214:BC1219"/>
    <mergeCell ref="AH1260:AN1261"/>
    <mergeCell ref="AO1260:AX1261"/>
    <mergeCell ref="AO1252:AX1253"/>
    <mergeCell ref="AY1252:BC1253"/>
    <mergeCell ref="AH1254:BC1259"/>
    <mergeCell ref="AY1260:BC1261"/>
    <mergeCell ref="AH1230:BC1235"/>
    <mergeCell ref="AH1236:AN1237"/>
    <mergeCell ref="AH1302:BC1307"/>
    <mergeCell ref="AH1308:AN1309"/>
    <mergeCell ref="AO1308:AX1309"/>
    <mergeCell ref="AY1308:BC1309"/>
    <mergeCell ref="AH1294:BC1299"/>
    <mergeCell ref="AH1300:AN1301"/>
    <mergeCell ref="AO1300:AX1301"/>
    <mergeCell ref="AY1300:BC1301"/>
    <mergeCell ref="AO1388:AX1389"/>
    <mergeCell ref="AH1334:BC1339"/>
    <mergeCell ref="AH1340:AN1341"/>
    <mergeCell ref="AO1340:AX1341"/>
    <mergeCell ref="AY1388:BC1389"/>
    <mergeCell ref="AO1372:AX1373"/>
    <mergeCell ref="AY1372:BC1373"/>
    <mergeCell ref="AH1366:BC1371"/>
    <mergeCell ref="AH1374:BC1379"/>
    <mergeCell ref="AY1340:BC1341"/>
    <mergeCell ref="AH1372:AN1373"/>
    <mergeCell ref="AH1342:BC1347"/>
    <mergeCell ref="AH1348:AN1349"/>
    <mergeCell ref="AO1348:AX1349"/>
    <mergeCell ref="AY1348:BC1349"/>
    <mergeCell ref="AY1356:BC1357"/>
    <mergeCell ref="AH1350:BC1355"/>
    <mergeCell ref="AH1356:AN1357"/>
    <mergeCell ref="AH1310:BC1315"/>
    <mergeCell ref="AH1278:BC1283"/>
    <mergeCell ref="AH1276:AN1277"/>
    <mergeCell ref="AO1356:AX1357"/>
    <mergeCell ref="AO1324:AX1325"/>
    <mergeCell ref="AH1316:AN1317"/>
    <mergeCell ref="AO1316:AX1317"/>
    <mergeCell ref="AY1316:BC1317"/>
    <mergeCell ref="AY1324:BC1325"/>
    <mergeCell ref="AH1318:BC1323"/>
    <mergeCell ref="AO1460:AX1461"/>
    <mergeCell ref="AO1476:AX1477"/>
    <mergeCell ref="AY1476:BC1477"/>
    <mergeCell ref="AO1404:AX1405"/>
    <mergeCell ref="AY1460:BC1461"/>
    <mergeCell ref="AH1462:BC1467"/>
    <mergeCell ref="AH1468:AN1469"/>
    <mergeCell ref="AO1468:AX1469"/>
    <mergeCell ref="AY1468:BC1469"/>
    <mergeCell ref="AH1438:BC1443"/>
    <mergeCell ref="AY1332:BC1333"/>
    <mergeCell ref="AH1324:AN1325"/>
    <mergeCell ref="AY1564:BC1565"/>
    <mergeCell ref="AH1478:BC1483"/>
    <mergeCell ref="AY1508:BC1509"/>
    <mergeCell ref="AH1526:BC1531"/>
    <mergeCell ref="AH1518:BC1523"/>
    <mergeCell ref="AH1454:BC1459"/>
    <mergeCell ref="AY1396:BC1397"/>
    <mergeCell ref="AH1460:AN1461"/>
    <mergeCell ref="AH1390:BC1395"/>
    <mergeCell ref="AH1382:BC1387"/>
    <mergeCell ref="AH1388:AN1389"/>
    <mergeCell ref="AH1326:BC1331"/>
    <mergeCell ref="AH1332:AN1333"/>
    <mergeCell ref="AH1358:BC1363"/>
    <mergeCell ref="AH1364:AN1365"/>
    <mergeCell ref="AO1364:AX1365"/>
    <mergeCell ref="AY1364:BC1365"/>
    <mergeCell ref="AO1332:AX1333"/>
    <mergeCell ref="AY1524:BC1525"/>
    <mergeCell ref="AH1494:BC1499"/>
    <mergeCell ref="AH1500:AN1501"/>
    <mergeCell ref="AO1500:AX1501"/>
    <mergeCell ref="AH1398:BC1403"/>
    <mergeCell ref="AH1380:AN1381"/>
    <mergeCell ref="AO1380:AX1381"/>
    <mergeCell ref="AY1380:BC1381"/>
    <mergeCell ref="AH1396:AN1397"/>
    <mergeCell ref="AO1396:AX1397"/>
    <mergeCell ref="AY1548:BC1549"/>
    <mergeCell ref="AH1550:BC1555"/>
    <mergeCell ref="AO1564:AX1565"/>
    <mergeCell ref="AY1428:BC1429"/>
    <mergeCell ref="AH1564:AN1565"/>
    <mergeCell ref="AH1548:AN1549"/>
    <mergeCell ref="AO1548:AX1549"/>
    <mergeCell ref="AO1524:AX1525"/>
    <mergeCell ref="AH1510:BC1515"/>
    <mergeCell ref="AH1532:AN1533"/>
    <mergeCell ref="AH1412:AN1413"/>
    <mergeCell ref="AY1404:BC1405"/>
    <mergeCell ref="AY1412:BC1413"/>
    <mergeCell ref="AH1414:BC1419"/>
    <mergeCell ref="AH1420:AN1421"/>
    <mergeCell ref="AH1574:BC1579"/>
    <mergeCell ref="AY1556:BC1557"/>
    <mergeCell ref="AH1558:BC1563"/>
    <mergeCell ref="AO1556:AX1557"/>
    <mergeCell ref="AH1556:AN1557"/>
    <mergeCell ref="AY1540:BC1541"/>
    <mergeCell ref="AO1532:AX1533"/>
    <mergeCell ref="AH1404:AN1405"/>
    <mergeCell ref="AH1406:BC1411"/>
    <mergeCell ref="AO1428:AX1429"/>
    <mergeCell ref="AH1422:BC1427"/>
    <mergeCell ref="AH1428:AN1429"/>
    <mergeCell ref="AO1412:AX1413"/>
    <mergeCell ref="AO1420:AX1421"/>
    <mergeCell ref="AY1420:BC1421"/>
    <mergeCell ref="AH1476:AN1477"/>
    <mergeCell ref="AH1484:AN1485"/>
    <mergeCell ref="AO1516:AX1517"/>
    <mergeCell ref="AY1516:BC1517"/>
    <mergeCell ref="AO1508:AX1509"/>
    <mergeCell ref="AY1492:BC1493"/>
    <mergeCell ref="AY1484:BC1485"/>
    <mergeCell ref="AO1484:AX1485"/>
    <mergeCell ref="AH1508:AN1509"/>
    <mergeCell ref="AH1606:BC1611"/>
    <mergeCell ref="AH1572:AN1573"/>
    <mergeCell ref="AO1572:AX1573"/>
    <mergeCell ref="AH1598:BC1603"/>
    <mergeCell ref="AO1596:AX1597"/>
    <mergeCell ref="AY1604:BC1605"/>
    <mergeCell ref="AH1590:BC1595"/>
    <mergeCell ref="AY1572:BC1573"/>
    <mergeCell ref="AY1596:BC1597"/>
    <mergeCell ref="AY1580:BC1581"/>
    <mergeCell ref="AH1566:BC1571"/>
    <mergeCell ref="AH1430:BC1435"/>
    <mergeCell ref="AH1436:AN1437"/>
    <mergeCell ref="AO1436:AX1437"/>
    <mergeCell ref="AH1502:BC1507"/>
    <mergeCell ref="AH1492:AN1493"/>
    <mergeCell ref="AO1492:AX1493"/>
    <mergeCell ref="AY1500:BC1501"/>
    <mergeCell ref="AH1486:BC1491"/>
    <mergeCell ref="AH1470:BC1475"/>
    <mergeCell ref="N1612:AG1612"/>
    <mergeCell ref="L1621:U1621"/>
    <mergeCell ref="AH1620:AN1621"/>
    <mergeCell ref="V1621:Y1621"/>
    <mergeCell ref="Z1621:AA1621"/>
    <mergeCell ref="AO1620:AX1621"/>
    <mergeCell ref="V1613:Y1613"/>
    <mergeCell ref="J1612:M1612"/>
    <mergeCell ref="H1614:AG1619"/>
    <mergeCell ref="H1628:I1628"/>
    <mergeCell ref="H1621:K1621"/>
    <mergeCell ref="N1628:AG1628"/>
    <mergeCell ref="J1620:M1620"/>
    <mergeCell ref="J1628:M1628"/>
    <mergeCell ref="AY1588:BC1589"/>
    <mergeCell ref="AH1596:AN1597"/>
    <mergeCell ref="AH1604:AN1605"/>
    <mergeCell ref="AO1604:AX1605"/>
    <mergeCell ref="AF1613:AG1613"/>
    <mergeCell ref="AY1612:BC1613"/>
    <mergeCell ref="Z1629:AA1629"/>
    <mergeCell ref="AO1628:AX1629"/>
    <mergeCell ref="AB1621:AE1621"/>
    <mergeCell ref="L1629:U1629"/>
    <mergeCell ref="Z1613:AA1613"/>
    <mergeCell ref="AY1628:BC1629"/>
    <mergeCell ref="AB1629:AE1629"/>
    <mergeCell ref="AH1614:BC1619"/>
    <mergeCell ref="AO1612:AX1613"/>
    <mergeCell ref="V585:AB585"/>
    <mergeCell ref="P585:U585"/>
    <mergeCell ref="AG585:AK585"/>
    <mergeCell ref="AH1612:AN1613"/>
    <mergeCell ref="H1590:AG1595"/>
    <mergeCell ref="Z1605:AA1605"/>
    <mergeCell ref="AB1605:AE1605"/>
    <mergeCell ref="H1596:I1596"/>
    <mergeCell ref="H1605:K1605"/>
    <mergeCell ref="L1605:U1605"/>
    <mergeCell ref="V1597:Y1597"/>
    <mergeCell ref="H1612:I1612"/>
    <mergeCell ref="H1604:I1604"/>
    <mergeCell ref="N1620:AG1620"/>
    <mergeCell ref="AB1613:AE1613"/>
    <mergeCell ref="H1620:I1620"/>
    <mergeCell ref="AF1605:AG1605"/>
    <mergeCell ref="L1597:U1597"/>
    <mergeCell ref="Z1597:AA1597"/>
    <mergeCell ref="AB1597:AE1597"/>
    <mergeCell ref="H585:K585"/>
    <mergeCell ref="V588:AB588"/>
    <mergeCell ref="P589:U589"/>
    <mergeCell ref="V589:AB589"/>
    <mergeCell ref="H589:K589"/>
    <mergeCell ref="L1613:U1613"/>
    <mergeCell ref="P588:U588"/>
    <mergeCell ref="H1613:K1613"/>
    <mergeCell ref="H597:L597"/>
    <mergeCell ref="H596:L596"/>
    <mergeCell ref="AH1630:BC1635"/>
    <mergeCell ref="V1629:Y1629"/>
    <mergeCell ref="AH1628:AN1629"/>
    <mergeCell ref="AH1622:BC1627"/>
    <mergeCell ref="AF1621:AG1621"/>
    <mergeCell ref="AY1620:BC1621"/>
    <mergeCell ref="AF1629:AG1629"/>
    <mergeCell ref="H1630:AG1635"/>
    <mergeCell ref="H1622:AG1627"/>
    <mergeCell ref="H1629:K1629"/>
    <mergeCell ref="V1605:Y1605"/>
    <mergeCell ref="H1246:AG1251"/>
    <mergeCell ref="H701:K701"/>
    <mergeCell ref="L701:U701"/>
    <mergeCell ref="H716:I716"/>
    <mergeCell ref="H708:I708"/>
    <mergeCell ref="H702:AG707"/>
    <mergeCell ref="Z709:AA709"/>
    <mergeCell ref="L709:U709"/>
    <mergeCell ref="V709:Y709"/>
    <mergeCell ref="N1124:AG1124"/>
    <mergeCell ref="V661:Y661"/>
    <mergeCell ref="N668:AG668"/>
    <mergeCell ref="AB669:AE669"/>
    <mergeCell ref="L669:U669"/>
    <mergeCell ref="V669:Y669"/>
    <mergeCell ref="AF781:AG781"/>
    <mergeCell ref="L877:U877"/>
    <mergeCell ref="Z701:AA701"/>
    <mergeCell ref="J1036:M1036"/>
    <mergeCell ref="L585:O585"/>
    <mergeCell ref="L586:O587"/>
    <mergeCell ref="P586:U586"/>
    <mergeCell ref="P587:U587"/>
    <mergeCell ref="H726:AG731"/>
    <mergeCell ref="H586:K587"/>
    <mergeCell ref="H678:AG683"/>
    <mergeCell ref="J652:M652"/>
    <mergeCell ref="V586:AB586"/>
    <mergeCell ref="H685:K685"/>
    <mergeCell ref="AF1221:AG1221"/>
    <mergeCell ref="H1221:K1221"/>
    <mergeCell ref="H1206:AG1211"/>
    <mergeCell ref="H1150:AG1155"/>
    <mergeCell ref="H1142:AG1147"/>
    <mergeCell ref="H1156:I1156"/>
    <mergeCell ref="H1149:K1149"/>
    <mergeCell ref="H1157:K1157"/>
    <mergeCell ref="L1157:U1157"/>
    <mergeCell ref="H1158:AG1163"/>
    <mergeCell ref="H1134:AG1139"/>
    <mergeCell ref="H1358:AG1363"/>
    <mergeCell ref="H1181:K1181"/>
    <mergeCell ref="H933:K933"/>
    <mergeCell ref="L933:U933"/>
    <mergeCell ref="AF1077:AG1077"/>
    <mergeCell ref="H1054:AG1059"/>
    <mergeCell ref="H1046:AG1051"/>
    <mergeCell ref="H1038:AG1043"/>
    <mergeCell ref="H1030:AG1035"/>
    <mergeCell ref="H1366:AG1371"/>
    <mergeCell ref="V1381:Y1381"/>
    <mergeCell ref="Z1381:AA1381"/>
    <mergeCell ref="AB1381:AE1381"/>
    <mergeCell ref="H1381:K1381"/>
    <mergeCell ref="Z1373:AA1373"/>
    <mergeCell ref="N1372:AG1372"/>
    <mergeCell ref="J1372:M1372"/>
    <mergeCell ref="J1380:M1380"/>
    <mergeCell ref="AF1381:AG1381"/>
    <mergeCell ref="H1493:K1493"/>
    <mergeCell ref="V1485:Y1485"/>
    <mergeCell ref="AB1485:AE1485"/>
    <mergeCell ref="N1484:AG1484"/>
    <mergeCell ref="H1558:AG1563"/>
    <mergeCell ref="H1550:AG1555"/>
    <mergeCell ref="H1510:AG1515"/>
    <mergeCell ref="V1525:Y1525"/>
    <mergeCell ref="AF1517:AG1517"/>
    <mergeCell ref="Z1533:AA1533"/>
    <mergeCell ref="L1469:U1469"/>
    <mergeCell ref="V1469:Y1469"/>
    <mergeCell ref="AF1469:AG1469"/>
    <mergeCell ref="Z1469:AA1469"/>
    <mergeCell ref="AB1565:AE1565"/>
    <mergeCell ref="AF1565:AG1565"/>
    <mergeCell ref="J1556:M1556"/>
    <mergeCell ref="H1526:AG1531"/>
    <mergeCell ref="H1518:AG1523"/>
    <mergeCell ref="V1533:Y1533"/>
    <mergeCell ref="H1574:AG1579"/>
    <mergeCell ref="H1485:K1485"/>
    <mergeCell ref="V1493:Y1493"/>
    <mergeCell ref="Z1493:AA1493"/>
    <mergeCell ref="H1486:AG1491"/>
    <mergeCell ref="J1500:M1500"/>
    <mergeCell ref="J1572:M1572"/>
    <mergeCell ref="H1566:AG1571"/>
    <mergeCell ref="H1502:AG1507"/>
    <mergeCell ref="J1548:M1548"/>
    <mergeCell ref="H1422:AG1427"/>
    <mergeCell ref="H1414:AG1419"/>
    <mergeCell ref="J1580:M1580"/>
    <mergeCell ref="H1573:K1573"/>
    <mergeCell ref="L1573:U1573"/>
    <mergeCell ref="H1556:I1556"/>
    <mergeCell ref="N1556:AG1556"/>
    <mergeCell ref="V1565:Y1565"/>
    <mergeCell ref="Z1565:AA1565"/>
    <mergeCell ref="J1540:M1540"/>
    <mergeCell ref="H1406:AG1411"/>
    <mergeCell ref="L1181:U1181"/>
    <mergeCell ref="Z1181:AA1181"/>
    <mergeCell ref="H1188:I1188"/>
    <mergeCell ref="H1238:AG1243"/>
    <mergeCell ref="H1230:AG1235"/>
    <mergeCell ref="H1404:I1404"/>
    <mergeCell ref="H1222:AG1227"/>
    <mergeCell ref="H1382:AG1387"/>
    <mergeCell ref="H1374:AG1379"/>
    <mergeCell ref="H1580:I1580"/>
    <mergeCell ref="J1564:M1564"/>
    <mergeCell ref="J692:M692"/>
    <mergeCell ref="J684:M684"/>
    <mergeCell ref="N1028:AG1028"/>
    <mergeCell ref="J708:M708"/>
    <mergeCell ref="J700:M700"/>
    <mergeCell ref="AB693:AE693"/>
    <mergeCell ref="V717:Y717"/>
    <mergeCell ref="L685:U685"/>
    <mergeCell ref="H686:AG691"/>
    <mergeCell ref="H677:K677"/>
    <mergeCell ref="H693:K693"/>
    <mergeCell ref="L693:U693"/>
    <mergeCell ref="H668:I668"/>
    <mergeCell ref="AF669:AG669"/>
    <mergeCell ref="H669:K669"/>
    <mergeCell ref="AF693:AG693"/>
    <mergeCell ref="V693:Y693"/>
    <mergeCell ref="H684:I684"/>
    <mergeCell ref="N684:AG684"/>
    <mergeCell ref="H653:K653"/>
    <mergeCell ref="AB661:AE661"/>
    <mergeCell ref="AF677:AG677"/>
    <mergeCell ref="AB677:AE677"/>
    <mergeCell ref="H670:AG675"/>
    <mergeCell ref="H662:AG667"/>
    <mergeCell ref="H661:K661"/>
    <mergeCell ref="Z677:AA677"/>
    <mergeCell ref="N676:AG676"/>
    <mergeCell ref="Z829:AA829"/>
    <mergeCell ref="H836:I836"/>
    <mergeCell ref="N932:AG932"/>
    <mergeCell ref="H1070:AG1075"/>
    <mergeCell ref="H1062:AG1067"/>
    <mergeCell ref="H1022:AG1027"/>
    <mergeCell ref="Z1029:AA1029"/>
    <mergeCell ref="N852:AG852"/>
    <mergeCell ref="AB829:AE829"/>
    <mergeCell ref="AF829:AG829"/>
    <mergeCell ref="H1606:AG1611"/>
    <mergeCell ref="H1598:AG1603"/>
    <mergeCell ref="H828:I828"/>
    <mergeCell ref="J620:M620"/>
    <mergeCell ref="H1102:AG1107"/>
    <mergeCell ref="H654:AG659"/>
    <mergeCell ref="H660:I660"/>
    <mergeCell ref="AF653:AG653"/>
    <mergeCell ref="H644:I644"/>
    <mergeCell ref="AF645:AG645"/>
    <mergeCell ref="J676:M676"/>
    <mergeCell ref="H652:I652"/>
    <mergeCell ref="J668:M668"/>
    <mergeCell ref="H638:AG643"/>
    <mergeCell ref="V637:Y637"/>
    <mergeCell ref="AB645:AE645"/>
    <mergeCell ref="J660:M660"/>
    <mergeCell ref="N660:AG660"/>
    <mergeCell ref="L653:U653"/>
    <mergeCell ref="Z669:AA669"/>
    <mergeCell ref="N652:AG652"/>
    <mergeCell ref="H1094:AG1099"/>
    <mergeCell ref="H612:I612"/>
    <mergeCell ref="H607:L607"/>
    <mergeCell ref="H606:L606"/>
    <mergeCell ref="AB1029:AE1029"/>
    <mergeCell ref="H1086:AG1091"/>
    <mergeCell ref="H1078:AG1083"/>
    <mergeCell ref="H676:I676"/>
    <mergeCell ref="H636:I636"/>
    <mergeCell ref="H601:L601"/>
    <mergeCell ref="H602:L602"/>
    <mergeCell ref="S603:U603"/>
    <mergeCell ref="S606:U606"/>
    <mergeCell ref="P603:R603"/>
    <mergeCell ref="P606:R606"/>
    <mergeCell ref="H605:L605"/>
    <mergeCell ref="S604:U604"/>
    <mergeCell ref="P604:R604"/>
    <mergeCell ref="M603:O603"/>
    <mergeCell ref="M609:O609"/>
    <mergeCell ref="P594:R594"/>
    <mergeCell ref="M593:O593"/>
    <mergeCell ref="J636:M636"/>
    <mergeCell ref="J628:M628"/>
    <mergeCell ref="H588:O588"/>
    <mergeCell ref="H611:L611"/>
    <mergeCell ref="H610:O610"/>
    <mergeCell ref="H609:L609"/>
    <mergeCell ref="H608:L608"/>
    <mergeCell ref="H590:K591"/>
    <mergeCell ref="L589:O589"/>
    <mergeCell ref="H595:L595"/>
    <mergeCell ref="H600:L600"/>
    <mergeCell ref="H599:L599"/>
    <mergeCell ref="H592:L593"/>
    <mergeCell ref="H598:L598"/>
    <mergeCell ref="H594:L594"/>
    <mergeCell ref="L590:O591"/>
    <mergeCell ref="M597:O597"/>
  </mergeCells>
  <printOptions gridLines="false" gridLinesSet="true" horizontalCentered="true"/>
  <pageMargins left="0" right="0" top="0.75" bottom="0" header="0" footer="0"/>
  <pageSetup paperSize="1" orientation="portrait" scale="64" fitToHeight="0" fitToWidth="1"/>
  <headerFooter differentOddEven="false" differentFirst="false" scaleWithDoc="true" alignWithMargins="true">
    <oddHeader>&amp;C&amp;A</oddHeader>
    <oddFooter>&amp;L_________/__________           Brodley&amp;CPage &amp;P of &amp;N    &amp;D&amp;R&amp;F</oddFooter>
    <evenHeader>&amp;C&amp;A</evenHeader>
    <evenFooter>&amp;L_________/__________           Brodley&amp;CPage &amp;P of &amp;N    &amp;D&amp;R&amp;F</evenFooter>
    <firstHeader/>
    <firstFooter/>
  </headerFooter>
  <rowBreaks count="11" manualBreakCount="11">
    <brk id="667" man="1"/>
    <brk id="755" man="1"/>
    <brk id="843" man="1"/>
    <brk id="931" man="1"/>
    <brk id="1019" man="1"/>
    <brk id="1107" man="1"/>
    <brk id="1195" man="1"/>
    <brk id="1283" man="1"/>
    <brk id="1371" man="1"/>
    <brk id="1459" man="1"/>
    <brk id="1547" man="1"/>
  </rowBreaks>
  <legacyDrawing r:id="rId_comments_vml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pageSetUpPr fitToPage="1"/>
  </sheetPr>
  <dimension ref="A1:M171"/>
  <sheetViews>
    <sheetView tabSelected="0" workbookViewId="0" showGridLines="false" showRowColHeaders="1">
      <pane ySplit="4" topLeftCell="A5" activePane="bottomLeft" state="frozen"/>
      <selection pane="bottomLeft" activeCell="A5" sqref="A5"/>
    </sheetView>
  </sheetViews>
  <sheetFormatPr customHeight="true" defaultRowHeight="15" defaultColWidth="9.140625" outlineLevelRow="0" outlineLevelCol="0"/>
  <cols>
    <col min="1" max="1" width="3.7109375" hidden="true" customWidth="true" style="100"/>
    <col min="2" max="2" width="6.28515625" hidden="true" customWidth="true" style="100"/>
    <col min="3" max="3" width="4.7109375" customWidth="true" style="4"/>
    <col min="4" max="4" width="4.7109375" customWidth="true" style="4"/>
    <col min="5" max="5" width="4.7109375" customWidth="true" style="22"/>
    <col min="6" max="6" width="87.7109375" customWidth="true" style="1"/>
    <col min="7" max="7" width="6.7109375" customWidth="true" style="100"/>
    <col min="8" max="8" width="8.7109375" customWidth="true" style="100"/>
    <col min="9" max="9" width="6.7109375" customWidth="true" style="100"/>
    <col min="10" max="10" width="6.7109375" customWidth="true" style="100"/>
    <col min="11" max="11" width="6.7109375" customWidth="true" style="100"/>
  </cols>
  <sheetData>
    <row r="1" spans="1:13" customHeight="1" ht="15">
      <c r="C1" s="2142">
        <v>44191</v>
      </c>
      <c r="D1" s="2143"/>
      <c r="E1" s="2144"/>
      <c r="F1" s="771" t="s">
        <v>132</v>
      </c>
      <c r="G1" s="1535" t="s">
        <v>133</v>
      </c>
      <c r="H1" s="1536"/>
      <c r="I1" s="641" t="s">
        <v>76</v>
      </c>
      <c r="J1" s="642" t="s">
        <v>77</v>
      </c>
      <c r="K1" s="643" t="s">
        <v>69</v>
      </c>
    </row>
    <row r="2" spans="1:13" customHeight="1" ht="15">
      <c r="C2" s="1978">
        <f>TODAY()</f>
        <v>44200</v>
      </c>
      <c r="D2" s="2145"/>
      <c r="E2" s="2146"/>
      <c r="F2" s="772" t="s">
        <v>2035</v>
      </c>
      <c r="G2" s="1537" t="s">
        <v>1547</v>
      </c>
      <c r="H2" s="1538"/>
      <c r="I2" s="644">
        <f>A13+A16+A27+A34+A48+A66+A72+A79+A56+A92+A84+A94+A101+A104+A107+A111+A116+A123+A143+A150+A140</f>
        <v>228</v>
      </c>
      <c r="J2" s="644">
        <f>B13+B16+B27+B34+B48+B66+B72+B79+B56+B92+B84+B94+B101+B104+B107+B111+B116+B123+B143+B150+B140</f>
        <v>224</v>
      </c>
      <c r="K2" s="653">
        <f>J2/I2</f>
        <v>0.98245614035088</v>
      </c>
    </row>
    <row r="3" spans="1:13" customHeight="1" ht="15">
      <c r="C3" s="1567" t="str">
        <f>TEXT((C2-DATEVALUE("1/1/"&amp;TEXT(C2,"yy"))+1),"000")</f>
        <v>7289</v>
      </c>
      <c r="D3" s="1568"/>
      <c r="E3" s="1569"/>
      <c r="F3" s="770" t="s">
        <v>135</v>
      </c>
      <c r="G3" s="1541" t="s">
        <v>28</v>
      </c>
      <c r="H3" s="1542"/>
      <c r="I3" s="654">
        <f>A98</f>
        <v>4</v>
      </c>
      <c r="J3" s="654">
        <f>B98</f>
        <v>4</v>
      </c>
      <c r="K3" s="655">
        <f>J3/I3</f>
        <v>1</v>
      </c>
    </row>
    <row r="4" spans="1:13" customHeight="1" ht="15">
      <c r="C4" s="1570"/>
      <c r="D4" s="1571"/>
      <c r="E4" s="1572"/>
      <c r="F4" s="773" t="s">
        <v>2036</v>
      </c>
      <c r="G4" s="1523" t="s">
        <v>60</v>
      </c>
      <c r="H4" s="1524"/>
      <c r="I4" s="656">
        <f>SUM(I2+I3)</f>
        <v>232</v>
      </c>
      <c r="J4" s="656">
        <f>SUM(J2+J3)</f>
        <v>228</v>
      </c>
      <c r="K4" s="659">
        <f>J4/I4</f>
        <v>0.98275862068966</v>
      </c>
    </row>
    <row r="5" spans="1:13" customHeight="1" ht="15" s="0" customFormat="1">
      <c r="C5" s="1520" t="s">
        <v>148</v>
      </c>
      <c r="D5" s="1521"/>
      <c r="E5" s="1521"/>
      <c r="F5" s="1521"/>
      <c r="G5" s="1521"/>
      <c r="H5" s="1521"/>
      <c r="I5" s="1521"/>
      <c r="J5" s="1521"/>
      <c r="K5" s="1522"/>
    </row>
    <row r="6" spans="1:13" customHeight="1" ht="15" s="0" customFormat="1">
      <c r="C6" s="1545" t="s">
        <v>149</v>
      </c>
      <c r="D6" s="1546"/>
      <c r="E6" s="1546"/>
      <c r="F6" s="1546"/>
      <c r="G6" s="1546"/>
      <c r="H6" s="1546"/>
      <c r="I6" s="1546"/>
      <c r="J6" s="1546"/>
      <c r="K6" s="1547"/>
    </row>
    <row r="7" spans="1:13" customHeight="1" ht="15">
      <c r="C7" s="695" t="s">
        <v>150</v>
      </c>
      <c r="D7" s="1952" t="s">
        <v>151</v>
      </c>
      <c r="E7" s="1953"/>
      <c r="F7" s="715" t="s">
        <v>1549</v>
      </c>
      <c r="G7" s="1730" t="s">
        <v>4</v>
      </c>
      <c r="H7" s="1731"/>
      <c r="I7" s="1731"/>
      <c r="J7" s="1731"/>
      <c r="K7" s="1732"/>
    </row>
    <row r="8" spans="1:13" customHeight="1" ht="14.1">
      <c r="C8" s="5"/>
      <c r="D8" s="8"/>
      <c r="E8" s="76">
        <v>1</v>
      </c>
      <c r="F8" s="870" t="s">
        <v>2037</v>
      </c>
      <c r="G8" s="1434"/>
      <c r="H8" s="1435"/>
      <c r="I8" s="1435"/>
      <c r="J8" s="1435"/>
      <c r="K8" s="1436"/>
    </row>
    <row r="9" spans="1:13" customHeight="1" ht="14.1">
      <c r="C9" s="42"/>
      <c r="D9" s="30"/>
      <c r="E9" s="24"/>
      <c r="F9" s="616" t="s">
        <v>2038</v>
      </c>
      <c r="G9" s="1459"/>
      <c r="H9" s="2141"/>
      <c r="I9" s="2141"/>
      <c r="J9" s="2141"/>
      <c r="K9" s="1460"/>
    </row>
    <row r="10" spans="1:13" customHeight="1" ht="14.1">
      <c r="C10" s="42"/>
      <c r="D10" s="30"/>
      <c r="E10" s="24"/>
      <c r="F10" s="572" t="s">
        <v>2039</v>
      </c>
      <c r="G10" s="1459"/>
      <c r="H10" s="2141"/>
      <c r="I10" s="2141"/>
      <c r="J10" s="2141"/>
      <c r="K10" s="1460"/>
    </row>
    <row r="11" spans="1:13" customHeight="1" ht="25.5">
      <c r="C11" s="42"/>
      <c r="D11" s="30"/>
      <c r="E11" s="24"/>
      <c r="F11" s="572" t="s">
        <v>2040</v>
      </c>
      <c r="G11" s="1459"/>
      <c r="H11" s="2141"/>
      <c r="I11" s="2141"/>
      <c r="J11" s="2141"/>
      <c r="K11" s="1460"/>
    </row>
    <row r="12" spans="1:13" customHeight="1" ht="14.1">
      <c r="C12" s="42"/>
      <c r="D12" s="30"/>
      <c r="E12" s="24"/>
      <c r="F12" s="572" t="s">
        <v>2041</v>
      </c>
      <c r="G12" s="1459"/>
      <c r="H12" s="2141"/>
      <c r="I12" s="2141"/>
      <c r="J12" s="2141"/>
      <c r="K12" s="1460"/>
    </row>
    <row r="13" spans="1:13" customHeight="1" ht="14.1">
      <c r="A13" s="124">
        <f>IF(D13="x",C13,IF(D13="n",0,C13))</f>
        <v>8</v>
      </c>
      <c r="B13" s="125">
        <f>IF(D13="x",0,IF(D13="n",0,C13))</f>
        <v>8</v>
      </c>
      <c r="C13" s="45">
        <v>8</v>
      </c>
      <c r="D13" s="1452"/>
      <c r="E13" s="1453"/>
      <c r="F13" s="619" t="s">
        <v>2042</v>
      </c>
      <c r="G13" s="1441"/>
      <c r="H13" s="1441"/>
      <c r="I13" s="1441"/>
      <c r="J13" s="1441"/>
      <c r="K13" s="1442"/>
    </row>
    <row r="14" spans="1:13" customHeight="1" ht="14.1">
      <c r="C14" s="38"/>
      <c r="D14" s="38"/>
      <c r="E14" s="76">
        <v>2</v>
      </c>
      <c r="F14" s="870" t="s">
        <v>2043</v>
      </c>
      <c r="G14" s="1434"/>
      <c r="H14" s="1435"/>
      <c r="I14" s="1435"/>
      <c r="J14" s="1435"/>
      <c r="K14" s="1436"/>
    </row>
    <row r="15" spans="1:13" customHeight="1" ht="14.1">
      <c r="C15" s="30"/>
      <c r="D15" s="30"/>
      <c r="E15" s="434"/>
      <c r="F15" s="371" t="s">
        <v>2044</v>
      </c>
      <c r="G15" s="1438"/>
      <c r="H15" s="1438"/>
      <c r="I15" s="1438"/>
      <c r="J15" s="1438"/>
      <c r="K15" s="1439"/>
    </row>
    <row r="16" spans="1:13" customHeight="1" ht="14.1">
      <c r="A16" s="124">
        <f>IF(D16="x",C16,IF(D16="n",0,C16))</f>
        <v>8</v>
      </c>
      <c r="B16" s="125">
        <f>IF(D16="x",0,IF(D16="n",0,C16))</f>
        <v>8</v>
      </c>
      <c r="C16" s="40">
        <v>8</v>
      </c>
      <c r="D16" s="1452"/>
      <c r="E16" s="1457"/>
      <c r="F16" s="349" t="s">
        <v>2045</v>
      </c>
      <c r="G16" s="1441"/>
      <c r="H16" s="1441"/>
      <c r="I16" s="1441"/>
      <c r="J16" s="1441"/>
      <c r="K16" s="1442"/>
    </row>
    <row r="17" spans="1:13" customHeight="1" ht="14.1">
      <c r="C17" s="38"/>
      <c r="D17" s="38"/>
      <c r="E17" s="73">
        <v>3</v>
      </c>
      <c r="F17" s="849" t="s">
        <v>2046</v>
      </c>
      <c r="G17" s="1435"/>
      <c r="H17" s="1435"/>
      <c r="I17" s="1435"/>
      <c r="J17" s="1435"/>
      <c r="K17" s="1436"/>
    </row>
    <row r="18" spans="1:13" customHeight="1" ht="12.75">
      <c r="C18" s="30"/>
      <c r="D18" s="30"/>
      <c r="E18" s="25"/>
      <c r="F18" s="372" t="s">
        <v>2047</v>
      </c>
      <c r="G18" s="1459"/>
      <c r="H18" s="2141"/>
      <c r="I18" s="2141"/>
      <c r="J18" s="2141"/>
      <c r="K18" s="1460"/>
    </row>
    <row r="19" spans="1:13" customHeight="1" ht="25.5">
      <c r="C19" s="30"/>
      <c r="D19" s="30"/>
      <c r="E19" s="25"/>
      <c r="F19" s="333" t="s">
        <v>2048</v>
      </c>
      <c r="G19" s="1459"/>
      <c r="H19" s="2141"/>
      <c r="I19" s="2141"/>
      <c r="J19" s="2141"/>
      <c r="K19" s="1460"/>
    </row>
    <row r="20" spans="1:13" customHeight="1" ht="13.5">
      <c r="C20" s="30"/>
      <c r="D20" s="30"/>
      <c r="E20" s="25"/>
      <c r="F20" s="340" t="s">
        <v>2049</v>
      </c>
      <c r="G20" s="1459"/>
      <c r="H20" s="2141"/>
      <c r="I20" s="2141"/>
      <c r="J20" s="2141"/>
      <c r="K20" s="1460"/>
    </row>
    <row r="21" spans="1:13" customHeight="1" ht="12.75">
      <c r="C21" s="30"/>
      <c r="D21" s="30"/>
      <c r="E21" s="25"/>
      <c r="F21" s="730" t="s">
        <v>2050</v>
      </c>
      <c r="G21" s="1459"/>
      <c r="H21" s="2141"/>
      <c r="I21" s="2141"/>
      <c r="J21" s="2141"/>
      <c r="K21" s="1460"/>
    </row>
    <row r="22" spans="1:13" customHeight="1" ht="12.75">
      <c r="C22" s="30"/>
      <c r="D22" s="30"/>
      <c r="E22" s="25"/>
      <c r="F22" s="333" t="s">
        <v>2051</v>
      </c>
      <c r="G22" s="1459"/>
      <c r="H22" s="2141"/>
      <c r="I22" s="2141"/>
      <c r="J22" s="2141"/>
      <c r="K22" s="1460"/>
    </row>
    <row r="23" spans="1:13" customHeight="1" ht="12.75">
      <c r="C23" s="30"/>
      <c r="D23" s="30"/>
      <c r="E23" s="25"/>
      <c r="F23" s="333" t="s">
        <v>2052</v>
      </c>
      <c r="G23" s="1459"/>
      <c r="H23" s="2141"/>
      <c r="I23" s="2141"/>
      <c r="J23" s="2141"/>
      <c r="K23" s="1460"/>
    </row>
    <row r="24" spans="1:13" customHeight="1" ht="12.75">
      <c r="C24" s="30"/>
      <c r="D24" s="30"/>
      <c r="E24" s="25"/>
      <c r="F24" s="333" t="s">
        <v>2053</v>
      </c>
      <c r="G24" s="1459"/>
      <c r="H24" s="2141"/>
      <c r="I24" s="2141"/>
      <c r="J24" s="2141"/>
      <c r="K24" s="1460"/>
    </row>
    <row r="25" spans="1:13" customHeight="1" ht="12.75">
      <c r="C25" s="30"/>
      <c r="D25" s="30"/>
      <c r="E25" s="25"/>
      <c r="F25" s="333" t="s">
        <v>2054</v>
      </c>
      <c r="G25" s="1459"/>
      <c r="H25" s="2141"/>
      <c r="I25" s="2141"/>
      <c r="J25" s="2141"/>
      <c r="K25" s="1460"/>
    </row>
    <row r="26" spans="1:13" customHeight="1" ht="12.75">
      <c r="C26" s="30"/>
      <c r="D26" s="30"/>
      <c r="E26" s="25"/>
      <c r="F26" s="333" t="s">
        <v>2055</v>
      </c>
      <c r="G26" s="1459"/>
      <c r="H26" s="2141"/>
      <c r="I26" s="2141"/>
      <c r="J26" s="2141"/>
      <c r="K26" s="1460"/>
    </row>
    <row r="27" spans="1:13" customHeight="1" ht="14.25">
      <c r="A27" s="124">
        <f>IF(D27="x",C27,IF(D27="n",0,C27))</f>
        <v>20</v>
      </c>
      <c r="B27" s="125">
        <f>IF(D27="x",0,IF(D27="n",0,C27))</f>
        <v>20</v>
      </c>
      <c r="C27" s="40">
        <v>20</v>
      </c>
      <c r="D27" s="1452"/>
      <c r="E27" s="1457"/>
      <c r="F27" s="799" t="s">
        <v>2056</v>
      </c>
      <c r="G27" s="1441"/>
      <c r="H27" s="1441"/>
      <c r="I27" s="1441"/>
      <c r="J27" s="1441"/>
      <c r="K27" s="1442"/>
    </row>
    <row r="28" spans="1:13" customHeight="1" ht="14.1">
      <c r="C28" s="38"/>
      <c r="D28" s="38"/>
      <c r="E28" s="76">
        <v>4</v>
      </c>
      <c r="F28" s="827" t="s">
        <v>2057</v>
      </c>
      <c r="G28" s="1434"/>
      <c r="H28" s="1435"/>
      <c r="I28" s="1435"/>
      <c r="J28" s="1435"/>
      <c r="K28" s="1436"/>
    </row>
    <row r="29" spans="1:13" customHeight="1" ht="12.75">
      <c r="C29" s="30"/>
      <c r="D29" s="30"/>
      <c r="E29" s="25"/>
      <c r="F29" s="736" t="s">
        <v>2058</v>
      </c>
      <c r="G29" s="1459"/>
      <c r="H29" s="1459"/>
      <c r="I29" s="1459"/>
      <c r="J29" s="1459"/>
      <c r="K29" s="1460"/>
    </row>
    <row r="30" spans="1:13" customHeight="1" ht="12.75">
      <c r="C30" s="30"/>
      <c r="D30" s="30"/>
      <c r="E30" s="25"/>
      <c r="F30" s="333" t="s">
        <v>2059</v>
      </c>
      <c r="G30" s="1459"/>
      <c r="H30" s="1459"/>
      <c r="I30" s="1459"/>
      <c r="J30" s="1459"/>
      <c r="K30" s="1460"/>
    </row>
    <row r="31" spans="1:13" customHeight="1" ht="25.5">
      <c r="C31" s="30"/>
      <c r="D31" s="30"/>
      <c r="E31" s="25"/>
      <c r="F31" s="333" t="s">
        <v>2060</v>
      </c>
      <c r="G31" s="1459"/>
      <c r="H31" s="1459"/>
      <c r="I31" s="1459"/>
      <c r="J31" s="1459"/>
      <c r="K31" s="1460"/>
    </row>
    <row r="32" spans="1:13" customHeight="1" ht="12.75">
      <c r="C32" s="30"/>
      <c r="D32" s="30"/>
      <c r="E32" s="25"/>
      <c r="F32" s="333" t="s">
        <v>2061</v>
      </c>
      <c r="G32" s="1459"/>
      <c r="H32" s="1459"/>
      <c r="I32" s="1459"/>
      <c r="J32" s="1459"/>
      <c r="K32" s="1460"/>
    </row>
    <row r="33" spans="1:13" customHeight="1" ht="25.5">
      <c r="C33" s="30"/>
      <c r="D33" s="30"/>
      <c r="E33" s="25"/>
      <c r="F33" s="333" t="s">
        <v>2062</v>
      </c>
      <c r="G33" s="1459"/>
      <c r="H33" s="1459"/>
      <c r="I33" s="1459"/>
      <c r="J33" s="1459"/>
      <c r="K33" s="1460"/>
    </row>
    <row r="34" spans="1:13" customHeight="1" ht="15">
      <c r="A34" s="124">
        <f>IF(D34="x",C34,IF(D34="n",0,C34))</f>
        <v>20</v>
      </c>
      <c r="B34" s="125">
        <f>IF(D34="x",0,IF(D34="n",0,C34))</f>
        <v>20</v>
      </c>
      <c r="C34" s="40">
        <v>20</v>
      </c>
      <c r="D34" s="1452"/>
      <c r="E34" s="1457"/>
      <c r="F34" s="348" t="s">
        <v>2063</v>
      </c>
      <c r="G34" s="1441"/>
      <c r="H34" s="1441"/>
      <c r="I34" s="1441"/>
      <c r="J34" s="1441"/>
      <c r="K34" s="1442"/>
    </row>
    <row r="35" spans="1:13" customHeight="1" ht="14.1">
      <c r="C35" s="38"/>
      <c r="D35" s="38"/>
      <c r="E35" s="73">
        <v>5</v>
      </c>
      <c r="F35" s="849" t="s">
        <v>2064</v>
      </c>
      <c r="G35" s="1435"/>
      <c r="H35" s="1435"/>
      <c r="I35" s="1435"/>
      <c r="J35" s="1435"/>
      <c r="K35" s="1436"/>
    </row>
    <row r="36" spans="1:13" customHeight="1" ht="12.75">
      <c r="C36" s="30"/>
      <c r="D36" s="30"/>
      <c r="E36" s="25"/>
      <c r="F36" s="915" t="s">
        <v>2065</v>
      </c>
      <c r="G36" s="1459"/>
      <c r="H36" s="1459"/>
      <c r="I36" s="1459"/>
      <c r="J36" s="1459"/>
      <c r="K36" s="1460"/>
    </row>
    <row r="37" spans="1:13" customHeight="1" ht="13.5">
      <c r="C37" s="30"/>
      <c r="D37" s="30"/>
      <c r="E37" s="25"/>
      <c r="F37" s="919" t="s">
        <v>2066</v>
      </c>
      <c r="G37" s="1459"/>
      <c r="H37" s="1459"/>
      <c r="I37" s="1459"/>
      <c r="J37" s="1459"/>
      <c r="K37" s="1460"/>
    </row>
    <row r="38" spans="1:13" customHeight="1" ht="12.75">
      <c r="C38" s="30"/>
      <c r="D38" s="30"/>
      <c r="E38" s="25"/>
      <c r="F38" s="333" t="s">
        <v>2067</v>
      </c>
      <c r="G38" s="1459"/>
      <c r="H38" s="1459"/>
      <c r="I38" s="1459"/>
      <c r="J38" s="1459"/>
      <c r="K38" s="1460"/>
    </row>
    <row r="39" spans="1:13" customHeight="1" ht="13.5">
      <c r="C39" s="30"/>
      <c r="D39" s="30"/>
      <c r="E39" s="25"/>
      <c r="F39" s="336" t="s">
        <v>2068</v>
      </c>
      <c r="G39" s="1459"/>
      <c r="H39" s="1459"/>
      <c r="I39" s="1459"/>
      <c r="J39" s="1459"/>
      <c r="K39" s="1460"/>
    </row>
    <row r="40" spans="1:13" customHeight="1" ht="13.5">
      <c r="C40" s="30"/>
      <c r="D40" s="30"/>
      <c r="E40" s="25"/>
      <c r="F40" s="336" t="s">
        <v>2069</v>
      </c>
      <c r="G40" s="1459"/>
      <c r="H40" s="1459"/>
      <c r="I40" s="1459"/>
      <c r="J40" s="1459"/>
      <c r="K40" s="1460"/>
    </row>
    <row r="41" spans="1:13" customHeight="1" ht="12.75">
      <c r="C41" s="30"/>
      <c r="D41" s="30"/>
      <c r="E41" s="25"/>
      <c r="F41" s="326" t="s">
        <v>2070</v>
      </c>
      <c r="G41" s="1459"/>
      <c r="H41" s="1459"/>
      <c r="I41" s="1459"/>
      <c r="J41" s="1459"/>
      <c r="K41" s="1460"/>
    </row>
    <row r="42" spans="1:13" customHeight="1" ht="38.25">
      <c r="C42" s="30"/>
      <c r="D42" s="30"/>
      <c r="E42" s="25"/>
      <c r="F42" s="333" t="s">
        <v>2071</v>
      </c>
      <c r="G42" s="1459"/>
      <c r="H42" s="1459"/>
      <c r="I42" s="1459"/>
      <c r="J42" s="1459"/>
      <c r="K42" s="1460"/>
    </row>
    <row r="43" spans="1:13" customHeight="1" ht="30">
      <c r="C43" s="30"/>
      <c r="D43" s="30"/>
      <c r="E43" s="25"/>
      <c r="F43" s="333" t="s">
        <v>2072</v>
      </c>
      <c r="G43" s="1459"/>
      <c r="H43" s="1459"/>
      <c r="I43" s="1459"/>
      <c r="J43" s="1459"/>
      <c r="K43" s="1460"/>
    </row>
    <row r="44" spans="1:13" customHeight="1" ht="25.5">
      <c r="C44" s="30"/>
      <c r="D44" s="30"/>
      <c r="E44" s="25"/>
      <c r="F44" s="333" t="s">
        <v>2073</v>
      </c>
      <c r="G44" s="1459"/>
      <c r="H44" s="1459"/>
      <c r="I44" s="1459"/>
      <c r="J44" s="1459"/>
      <c r="K44" s="1460"/>
    </row>
    <row r="45" spans="1:13" customHeight="1" ht="38.25">
      <c r="C45" s="30"/>
      <c r="D45" s="30"/>
      <c r="E45" s="25"/>
      <c r="F45" s="333" t="s">
        <v>2074</v>
      </c>
      <c r="G45" s="1459"/>
      <c r="H45" s="1459"/>
      <c r="I45" s="1459"/>
      <c r="J45" s="1459"/>
      <c r="K45" s="1460"/>
    </row>
    <row r="46" spans="1:13" customHeight="1" ht="12.75">
      <c r="C46" s="30"/>
      <c r="D46" s="30"/>
      <c r="E46" s="25"/>
      <c r="F46" s="333" t="s">
        <v>2075</v>
      </c>
      <c r="G46" s="1459"/>
      <c r="H46" s="1459"/>
      <c r="I46" s="1459"/>
      <c r="J46" s="1459"/>
      <c r="K46" s="1460"/>
    </row>
    <row r="47" spans="1:13" customHeight="1" ht="25.5">
      <c r="C47" s="30"/>
      <c r="D47" s="30"/>
      <c r="E47" s="25"/>
      <c r="F47" s="333" t="s">
        <v>2076</v>
      </c>
      <c r="G47" s="1459"/>
      <c r="H47" s="1459"/>
      <c r="I47" s="1459"/>
      <c r="J47" s="1459"/>
      <c r="K47" s="1460"/>
    </row>
    <row r="48" spans="1:13" customHeight="1" ht="15">
      <c r="A48" s="124">
        <f>IF(D48="x",C48,IF(D48="n",0,C48))</f>
        <v>20</v>
      </c>
      <c r="B48" s="125">
        <f>IF(D48="x",0,IF(D48="n",0,C48))</f>
        <v>20</v>
      </c>
      <c r="C48" s="40">
        <v>20</v>
      </c>
      <c r="D48" s="1452"/>
      <c r="E48" s="1457"/>
      <c r="F48" s="348" t="s">
        <v>2077</v>
      </c>
      <c r="G48" s="1441"/>
      <c r="H48" s="1441"/>
      <c r="I48" s="1441"/>
      <c r="J48" s="1441"/>
      <c r="K48" s="1442"/>
    </row>
    <row r="49" spans="1:13" customHeight="1" ht="15">
      <c r="C49" s="38"/>
      <c r="D49" s="38"/>
      <c r="E49" s="76">
        <v>6</v>
      </c>
      <c r="F49" s="741" t="s">
        <v>2078</v>
      </c>
      <c r="G49" s="1434"/>
      <c r="H49" s="1435"/>
      <c r="I49" s="1435"/>
      <c r="J49" s="1435"/>
      <c r="K49" s="1436"/>
    </row>
    <row r="50" spans="1:13" customHeight="1" ht="12.75">
      <c r="C50" s="30"/>
      <c r="D50" s="30"/>
      <c r="E50" s="25"/>
      <c r="F50" s="406" t="s">
        <v>2079</v>
      </c>
      <c r="G50" s="1459"/>
      <c r="H50" s="1459"/>
      <c r="I50" s="1459"/>
      <c r="J50" s="1459"/>
      <c r="K50" s="1460"/>
    </row>
    <row r="51" spans="1:13" customHeight="1" ht="26.25">
      <c r="C51" s="30"/>
      <c r="D51" s="30"/>
      <c r="E51" s="25"/>
      <c r="F51" s="749" t="s">
        <v>2080</v>
      </c>
      <c r="G51" s="1459"/>
      <c r="H51" s="1459"/>
      <c r="I51" s="1459"/>
      <c r="J51" s="1459"/>
      <c r="K51" s="1460"/>
    </row>
    <row r="52" spans="1:13" customHeight="1" ht="12.75">
      <c r="C52" s="30"/>
      <c r="D52" s="30"/>
      <c r="E52" s="25"/>
      <c r="F52" s="404" t="s">
        <v>2081</v>
      </c>
      <c r="G52" s="1459"/>
      <c r="H52" s="1459"/>
      <c r="I52" s="1459"/>
      <c r="J52" s="1459"/>
      <c r="K52" s="1460"/>
    </row>
    <row r="53" spans="1:13" customHeight="1" ht="13.5">
      <c r="C53" s="30"/>
      <c r="D53" s="30"/>
      <c r="E53" s="25"/>
      <c r="F53" s="749" t="s">
        <v>2082</v>
      </c>
      <c r="G53" s="1459"/>
      <c r="H53" s="1459"/>
      <c r="I53" s="1459"/>
      <c r="J53" s="1459"/>
      <c r="K53" s="1460"/>
    </row>
    <row r="54" spans="1:13" customHeight="1" ht="38.25">
      <c r="C54" s="30"/>
      <c r="D54" s="30"/>
      <c r="E54" s="25"/>
      <c r="F54" s="404" t="s">
        <v>2083</v>
      </c>
      <c r="G54" s="1459"/>
      <c r="H54" s="1459"/>
      <c r="I54" s="1459"/>
      <c r="J54" s="1459"/>
      <c r="K54" s="1460"/>
    </row>
    <row r="55" spans="1:13" customHeight="1" ht="12.75">
      <c r="C55" s="30"/>
      <c r="D55" s="30"/>
      <c r="E55" s="25"/>
      <c r="F55" s="834" t="s">
        <v>2084</v>
      </c>
      <c r="G55" s="1459"/>
      <c r="H55" s="1459"/>
      <c r="I55" s="1459"/>
      <c r="J55" s="1459"/>
      <c r="K55" s="1460"/>
    </row>
    <row r="56" spans="1:13" customHeight="1" ht="13.5">
      <c r="A56" s="124">
        <f>IF(D56="x",C56,IF(D56="n",0,C56))</f>
        <v>20</v>
      </c>
      <c r="B56" s="125">
        <f>IF(D56="x",0,IF(D56="n",0,C56))</f>
        <v>20</v>
      </c>
      <c r="C56" s="40">
        <v>20</v>
      </c>
      <c r="D56" s="1452"/>
      <c r="E56" s="1457"/>
      <c r="F56" s="405" t="s">
        <v>2085</v>
      </c>
      <c r="G56" s="1441"/>
      <c r="H56" s="1441"/>
      <c r="I56" s="1441"/>
      <c r="J56" s="1441"/>
      <c r="K56" s="1442"/>
    </row>
    <row r="57" spans="1:13" customHeight="1" ht="15">
      <c r="A57" s="99"/>
      <c r="B57" s="99"/>
      <c r="C57" s="2132" t="s">
        <v>1613</v>
      </c>
      <c r="D57" s="2133"/>
      <c r="E57" s="2133"/>
      <c r="F57" s="2133"/>
      <c r="G57" s="2133"/>
      <c r="H57" s="2133"/>
      <c r="I57" s="2133"/>
      <c r="J57" s="2133"/>
      <c r="K57" s="2134"/>
    </row>
    <row r="58" spans="1:13" customHeight="1" ht="15">
      <c r="C58" s="695" t="s">
        <v>150</v>
      </c>
      <c r="D58" s="1952" t="s">
        <v>151</v>
      </c>
      <c r="E58" s="1953"/>
      <c r="F58" s="715" t="s">
        <v>1549</v>
      </c>
      <c r="G58" s="1730" t="s">
        <v>4</v>
      </c>
      <c r="H58" s="1731"/>
      <c r="I58" s="1731"/>
      <c r="J58" s="1731"/>
      <c r="K58" s="1732"/>
    </row>
    <row r="59" spans="1:13" customHeight="1" ht="15">
      <c r="C59" s="38"/>
      <c r="D59" s="38"/>
      <c r="E59" s="76">
        <v>7</v>
      </c>
      <c r="F59" s="849" t="s">
        <v>2086</v>
      </c>
      <c r="G59" s="1434"/>
      <c r="H59" s="1435"/>
      <c r="I59" s="1435"/>
      <c r="J59" s="1435"/>
      <c r="K59" s="1436"/>
    </row>
    <row r="60" spans="1:13" customHeight="1" ht="25.5">
      <c r="C60" s="30"/>
      <c r="D60" s="30"/>
      <c r="E60" s="25"/>
      <c r="F60" s="372" t="s">
        <v>2087</v>
      </c>
      <c r="G60" s="1459"/>
      <c r="H60" s="1459"/>
      <c r="I60" s="1459"/>
      <c r="J60" s="1459"/>
      <c r="K60" s="1460"/>
    </row>
    <row r="61" spans="1:13" customHeight="1" ht="25.5">
      <c r="C61" s="30"/>
      <c r="D61" s="30"/>
      <c r="E61" s="25"/>
      <c r="F61" s="990" t="s">
        <v>2088</v>
      </c>
      <c r="G61" s="1459"/>
      <c r="H61" s="1459"/>
      <c r="I61" s="1459"/>
      <c r="J61" s="1459"/>
      <c r="K61" s="1460"/>
    </row>
    <row r="62" spans="1:13" customHeight="1" ht="32.1">
      <c r="C62" s="30"/>
      <c r="D62" s="30"/>
      <c r="E62" s="25"/>
      <c r="F62" s="333" t="s">
        <v>2089</v>
      </c>
      <c r="G62" s="1459"/>
      <c r="H62" s="1459"/>
      <c r="I62" s="1459"/>
      <c r="J62" s="1459"/>
      <c r="K62" s="1460"/>
    </row>
    <row r="63" spans="1:13" customHeight="1" ht="38.25">
      <c r="C63" s="30"/>
      <c r="D63" s="30"/>
      <c r="E63" s="25"/>
      <c r="F63" s="333" t="s">
        <v>2090</v>
      </c>
      <c r="G63" s="1459"/>
      <c r="H63" s="1459"/>
      <c r="I63" s="1459"/>
      <c r="J63" s="1459"/>
      <c r="K63" s="1460"/>
    </row>
    <row r="64" spans="1:13" customHeight="1" ht="25.5">
      <c r="C64" s="30"/>
      <c r="D64" s="30"/>
      <c r="E64" s="25"/>
      <c r="F64" s="333" t="s">
        <v>2091</v>
      </c>
      <c r="G64" s="1459"/>
      <c r="H64" s="1459"/>
      <c r="I64" s="1459"/>
      <c r="J64" s="1459"/>
      <c r="K64" s="1460"/>
    </row>
    <row r="65" spans="1:13" customHeight="1" ht="12.75">
      <c r="C65" s="30"/>
      <c r="D65" s="30"/>
      <c r="E65" s="25"/>
      <c r="F65" s="333" t="s">
        <v>2092</v>
      </c>
      <c r="G65" s="1459"/>
      <c r="H65" s="1459"/>
      <c r="I65" s="1459"/>
      <c r="J65" s="1459"/>
      <c r="K65" s="1460"/>
    </row>
    <row r="66" spans="1:13" customHeight="1" ht="27">
      <c r="A66" s="124">
        <f>IF(D66="x",C66,IF(D66="n",0,C66))</f>
        <v>20</v>
      </c>
      <c r="B66" s="125">
        <f>IF(D66="x",0,IF(D66="n",0,C66))</f>
        <v>20</v>
      </c>
      <c r="C66" s="40">
        <v>20</v>
      </c>
      <c r="D66" s="1452"/>
      <c r="E66" s="1457"/>
      <c r="F66" s="345" t="s">
        <v>2093</v>
      </c>
      <c r="G66" s="1441"/>
      <c r="H66" s="1441"/>
      <c r="I66" s="1441"/>
      <c r="J66" s="1441"/>
      <c r="K66" s="1442"/>
    </row>
    <row r="67" spans="1:13" customHeight="1" ht="15">
      <c r="C67" s="63"/>
      <c r="D67" s="61"/>
      <c r="E67" s="73">
        <v>8</v>
      </c>
      <c r="F67" s="857" t="s">
        <v>2094</v>
      </c>
      <c r="G67" s="1435"/>
      <c r="H67" s="1435"/>
      <c r="I67" s="1435"/>
      <c r="J67" s="1435"/>
      <c r="K67" s="1436"/>
    </row>
    <row r="68" spans="1:13" customHeight="1" ht="15">
      <c r="C68" s="30"/>
      <c r="D68" s="30"/>
      <c r="E68" s="25"/>
      <c r="F68" s="372" t="s">
        <v>2095</v>
      </c>
      <c r="G68" s="1459"/>
      <c r="H68" s="1459"/>
      <c r="I68" s="1459"/>
      <c r="J68" s="1459"/>
      <c r="K68" s="1460"/>
    </row>
    <row r="69" spans="1:13" customHeight="1" ht="15">
      <c r="C69" s="30"/>
      <c r="D69" s="30"/>
      <c r="E69" s="25"/>
      <c r="F69" s="333" t="s">
        <v>2096</v>
      </c>
      <c r="G69" s="1459"/>
      <c r="H69" s="1459"/>
      <c r="I69" s="1459"/>
      <c r="J69" s="1459"/>
      <c r="K69" s="1460"/>
    </row>
    <row r="70" spans="1:13" customHeight="1" ht="15">
      <c r="C70" s="30"/>
      <c r="D70" s="30"/>
      <c r="E70" s="25"/>
      <c r="F70" s="333" t="s">
        <v>2097</v>
      </c>
      <c r="G70" s="1459"/>
      <c r="H70" s="1459"/>
      <c r="I70" s="1459"/>
      <c r="J70" s="1459"/>
      <c r="K70" s="1460"/>
    </row>
    <row r="71" spans="1:13" customHeight="1" ht="15">
      <c r="C71" s="30"/>
      <c r="D71" s="30"/>
      <c r="E71" s="25"/>
      <c r="F71" s="333" t="s">
        <v>2098</v>
      </c>
      <c r="G71" s="1459"/>
      <c r="H71" s="1459"/>
      <c r="I71" s="1459"/>
      <c r="J71" s="1459"/>
      <c r="K71" s="1460"/>
    </row>
    <row r="72" spans="1:13" customHeight="1" ht="15">
      <c r="A72" s="124">
        <f>IF(D72="x",C72,IF(D72="n",0,C72))</f>
        <v>6</v>
      </c>
      <c r="B72" s="125">
        <f>IF(D72="x",0,IF(D72="n",0,C72))</f>
        <v>6</v>
      </c>
      <c r="C72" s="40">
        <v>6</v>
      </c>
      <c r="D72" s="1452" t="s">
        <v>265</v>
      </c>
      <c r="E72" s="1457"/>
      <c r="F72" s="348" t="s">
        <v>2099</v>
      </c>
      <c r="G72" s="1441"/>
      <c r="H72" s="1441"/>
      <c r="I72" s="1441"/>
      <c r="J72" s="1441"/>
      <c r="K72" s="1442"/>
    </row>
    <row r="73" spans="1:13" customHeight="1" ht="15">
      <c r="C73" s="38"/>
      <c r="D73" s="38"/>
      <c r="E73" s="76">
        <v>9</v>
      </c>
      <c r="F73" s="530" t="s">
        <v>2100</v>
      </c>
      <c r="G73" s="1434"/>
      <c r="H73" s="1435"/>
      <c r="I73" s="1435"/>
      <c r="J73" s="1435"/>
      <c r="K73" s="1436"/>
    </row>
    <row r="74" spans="1:13" customHeight="1" ht="15">
      <c r="C74" s="30"/>
      <c r="D74" s="30"/>
      <c r="E74" s="25"/>
      <c r="F74" s="371" t="s">
        <v>2101</v>
      </c>
      <c r="G74" s="1459"/>
      <c r="H74" s="1459"/>
      <c r="I74" s="1459"/>
      <c r="J74" s="1459"/>
      <c r="K74" s="1460"/>
    </row>
    <row r="75" spans="1:13" customHeight="1" ht="15">
      <c r="C75" s="30"/>
      <c r="D75" s="30"/>
      <c r="E75" s="25"/>
      <c r="F75" s="749" t="s">
        <v>2082</v>
      </c>
      <c r="G75" s="1459"/>
      <c r="H75" s="1459"/>
      <c r="I75" s="1459"/>
      <c r="J75" s="1459"/>
      <c r="K75" s="1460"/>
    </row>
    <row r="76" spans="1:13" customHeight="1" ht="15">
      <c r="C76" s="30"/>
      <c r="D76" s="30"/>
      <c r="E76" s="25"/>
      <c r="F76" s="326" t="s">
        <v>2102</v>
      </c>
      <c r="G76" s="1459"/>
      <c r="H76" s="1459"/>
      <c r="I76" s="1459"/>
      <c r="J76" s="1459"/>
      <c r="K76" s="1460"/>
    </row>
    <row r="77" spans="1:13" customHeight="1" ht="15">
      <c r="A77" s="373" t="s">
        <v>21</v>
      </c>
      <c r="B77" s="402" t="s">
        <v>21</v>
      </c>
      <c r="C77" s="30"/>
      <c r="D77" s="30"/>
      <c r="E77" s="25"/>
      <c r="F77" s="326" t="s">
        <v>2097</v>
      </c>
      <c r="G77" s="1459"/>
      <c r="H77" s="1459"/>
      <c r="I77" s="1459"/>
      <c r="J77" s="1459"/>
      <c r="K77" s="1460"/>
    </row>
    <row r="78" spans="1:13" customHeight="1" ht="15">
      <c r="C78" s="30"/>
      <c r="D78" s="30"/>
      <c r="E78" s="25"/>
      <c r="F78" s="326" t="s">
        <v>2103</v>
      </c>
      <c r="G78" s="1459"/>
      <c r="H78" s="1459"/>
      <c r="I78" s="1459"/>
      <c r="J78" s="1459"/>
      <c r="K78" s="1460"/>
    </row>
    <row r="79" spans="1:13" customHeight="1" ht="15">
      <c r="A79" s="124">
        <f>IF(D79="x",C79,IF(D79="n",0,C79))</f>
        <v>6</v>
      </c>
      <c r="B79" s="125">
        <f>IF(D79="x",0,IF(D79="n",0,C79))</f>
        <v>6</v>
      </c>
      <c r="C79" s="40">
        <v>6</v>
      </c>
      <c r="D79" s="1452" t="s">
        <v>265</v>
      </c>
      <c r="E79" s="1457"/>
      <c r="F79" s="349" t="s">
        <v>2104</v>
      </c>
      <c r="G79" s="1441"/>
      <c r="H79" s="1441"/>
      <c r="I79" s="1441"/>
      <c r="J79" s="1441"/>
      <c r="K79" s="1442"/>
    </row>
    <row r="80" spans="1:13" customHeight="1" ht="15">
      <c r="C80" s="38"/>
      <c r="D80" s="38"/>
      <c r="E80" s="76">
        <v>10</v>
      </c>
      <c r="F80" s="821" t="s">
        <v>2105</v>
      </c>
      <c r="G80" s="1434"/>
      <c r="H80" s="1435"/>
      <c r="I80" s="1435"/>
      <c r="J80" s="1435"/>
      <c r="K80" s="1436"/>
    </row>
    <row r="81" spans="1:13" customHeight="1" ht="12.75">
      <c r="C81" s="30"/>
      <c r="D81" s="30"/>
      <c r="E81" s="25"/>
      <c r="F81" s="372" t="s">
        <v>2106</v>
      </c>
      <c r="G81" s="1459"/>
      <c r="H81" s="1459"/>
      <c r="I81" s="1459"/>
      <c r="J81" s="1459"/>
      <c r="K81" s="1460"/>
    </row>
    <row r="82" spans="1:13" customHeight="1" ht="12.75">
      <c r="C82" s="30"/>
      <c r="D82" s="30"/>
      <c r="E82" s="25"/>
      <c r="F82" s="333" t="s">
        <v>2107</v>
      </c>
      <c r="G82" s="1459"/>
      <c r="H82" s="1459"/>
      <c r="I82" s="1459"/>
      <c r="J82" s="1459"/>
      <c r="K82" s="1460"/>
    </row>
    <row r="83" spans="1:13" customHeight="1" ht="25.5">
      <c r="C83" s="30"/>
      <c r="D83" s="30"/>
      <c r="E83" s="25"/>
      <c r="F83" s="333" t="s">
        <v>2108</v>
      </c>
      <c r="G83" s="1459"/>
      <c r="H83" s="1459"/>
      <c r="I83" s="1459"/>
      <c r="J83" s="1459"/>
      <c r="K83" s="1460"/>
    </row>
    <row r="84" spans="1:13" customHeight="1" ht="27.75">
      <c r="A84" s="124">
        <f>IF(D84="x",C84,IF(D84="n",0,C84))</f>
        <v>20</v>
      </c>
      <c r="B84" s="125">
        <f>IF(D84="x",0,IF(D84="n",0,C84))</f>
        <v>20</v>
      </c>
      <c r="C84" s="30">
        <v>20</v>
      </c>
      <c r="D84" s="1506"/>
      <c r="E84" s="1519"/>
      <c r="F84" s="348" t="s">
        <v>2109</v>
      </c>
      <c r="G84" s="1459"/>
      <c r="H84" s="1459"/>
      <c r="I84" s="1459"/>
      <c r="J84" s="1459"/>
      <c r="K84" s="1460"/>
    </row>
    <row r="85" spans="1:13" customHeight="1" ht="15">
      <c r="C85" s="38"/>
      <c r="D85" s="38"/>
      <c r="E85" s="73">
        <v>11</v>
      </c>
      <c r="F85" s="858" t="s">
        <v>2110</v>
      </c>
      <c r="G85" s="1434" t="s">
        <v>2111</v>
      </c>
      <c r="H85" s="1435"/>
      <c r="I85" s="1435"/>
      <c r="J85" s="1435"/>
      <c r="K85" s="1436"/>
    </row>
    <row r="86" spans="1:13" customHeight="1" ht="14.25">
      <c r="C86" s="30"/>
      <c r="D86" s="30"/>
      <c r="E86" s="25"/>
      <c r="F86" s="765" t="s">
        <v>2112</v>
      </c>
      <c r="G86" s="1459"/>
      <c r="H86" s="1459"/>
      <c r="I86" s="1459"/>
      <c r="J86" s="1459"/>
      <c r="K86" s="1460"/>
    </row>
    <row r="87" spans="1:13" customHeight="1" ht="14.25">
      <c r="C87" s="30"/>
      <c r="D87" s="30"/>
      <c r="E87" s="25"/>
      <c r="F87" s="766" t="s">
        <v>2113</v>
      </c>
      <c r="G87" s="1459"/>
      <c r="H87" s="1459"/>
      <c r="I87" s="1459"/>
      <c r="J87" s="1459"/>
      <c r="K87" s="1460"/>
    </row>
    <row r="88" spans="1:13" customHeight="1" ht="14.25">
      <c r="C88" s="30"/>
      <c r="D88" s="30"/>
      <c r="E88" s="25"/>
      <c r="F88" s="893" t="s">
        <v>2114</v>
      </c>
      <c r="G88" s="1459"/>
      <c r="H88" s="1459"/>
      <c r="I88" s="1459"/>
      <c r="J88" s="1459"/>
      <c r="K88" s="1460"/>
    </row>
    <row r="89" spans="1:13" customHeight="1" ht="15.75">
      <c r="C89" s="30"/>
      <c r="D89" s="30"/>
      <c r="E89" s="25"/>
      <c r="F89" s="894" t="s">
        <v>2115</v>
      </c>
      <c r="G89" s="1459"/>
      <c r="H89" s="1459"/>
      <c r="I89" s="1459"/>
      <c r="J89" s="1459"/>
      <c r="K89" s="1460"/>
    </row>
    <row r="90" spans="1:13" customHeight="1" ht="28.5">
      <c r="C90" s="30"/>
      <c r="D90" s="30"/>
      <c r="E90" s="25"/>
      <c r="F90" s="894" t="s">
        <v>2116</v>
      </c>
      <c r="G90" s="1459"/>
      <c r="H90" s="1459"/>
      <c r="I90" s="1459"/>
      <c r="J90" s="1459"/>
      <c r="K90" s="1460"/>
    </row>
    <row r="91" spans="1:13" customHeight="1" ht="27">
      <c r="C91" s="30"/>
      <c r="D91" s="30"/>
      <c r="E91" s="25"/>
      <c r="F91" s="893" t="s">
        <v>2117</v>
      </c>
      <c r="G91" s="1459"/>
      <c r="H91" s="1459"/>
      <c r="I91" s="1459"/>
      <c r="J91" s="1459"/>
      <c r="K91" s="1460"/>
    </row>
    <row r="92" spans="1:13" customHeight="1" ht="40.5">
      <c r="A92" s="124">
        <f>IF(D92="x",C92,IF(D92="n",0,C92))</f>
        <v>20</v>
      </c>
      <c r="B92" s="125">
        <f>IF(D92="x",0,IF(D92="n",0,C92))</f>
        <v>20</v>
      </c>
      <c r="C92" s="40">
        <v>20</v>
      </c>
      <c r="D92" s="1452"/>
      <c r="E92" s="1457"/>
      <c r="F92" s="767" t="s">
        <v>2118</v>
      </c>
      <c r="G92" s="1441"/>
      <c r="H92" s="1441"/>
      <c r="I92" s="1441"/>
      <c r="J92" s="1441"/>
      <c r="K92" s="1442"/>
    </row>
    <row r="93" spans="1:13" customHeight="1" ht="15">
      <c r="C93" s="38"/>
      <c r="D93" s="38"/>
      <c r="E93" s="76">
        <v>12</v>
      </c>
      <c r="F93" s="846" t="s">
        <v>2119</v>
      </c>
      <c r="G93" s="1434"/>
      <c r="H93" s="1435"/>
      <c r="I93" s="1435"/>
      <c r="J93" s="1435"/>
      <c r="K93" s="1436"/>
    </row>
    <row r="94" spans="1:13" customHeight="1" ht="26.25">
      <c r="A94" s="124">
        <f>IF(D94="x",C94,IF(D94="n",0,C94))</f>
        <v>4</v>
      </c>
      <c r="B94" s="125">
        <f>IF(D94="x",0,IF(D94="n",0,C94))</f>
        <v>4</v>
      </c>
      <c r="C94" s="30">
        <v>4</v>
      </c>
      <c r="D94" s="1506"/>
      <c r="E94" s="1519"/>
      <c r="F94" s="372" t="s">
        <v>2120</v>
      </c>
      <c r="G94" s="1441"/>
      <c r="H94" s="1441"/>
      <c r="I94" s="1441"/>
      <c r="J94" s="1441"/>
      <c r="K94" s="1442"/>
    </row>
    <row r="95" spans="1:13" customHeight="1" ht="14.1">
      <c r="C95" s="61"/>
      <c r="D95" s="61"/>
      <c r="E95" s="76">
        <v>13</v>
      </c>
      <c r="F95" s="824" t="s">
        <v>2121</v>
      </c>
      <c r="G95" s="1434"/>
      <c r="H95" s="1435"/>
      <c r="I95" s="1435"/>
      <c r="J95" s="1435"/>
      <c r="K95" s="1436"/>
    </row>
    <row r="96" spans="1:13" customHeight="1" ht="14.1">
      <c r="C96" s="30"/>
      <c r="D96" s="30"/>
      <c r="E96" s="24"/>
      <c r="F96" s="371" t="s">
        <v>2122</v>
      </c>
      <c r="G96" s="1459"/>
      <c r="H96" s="1459"/>
      <c r="I96" s="1459"/>
      <c r="J96" s="1459"/>
      <c r="K96" s="1460"/>
    </row>
    <row r="97" spans="1:13" customHeight="1" ht="14.1">
      <c r="C97" s="30"/>
      <c r="D97" s="30"/>
      <c r="E97" s="24"/>
      <c r="F97" s="326" t="s">
        <v>2123</v>
      </c>
      <c r="G97" s="1459"/>
      <c r="H97" s="1459"/>
      <c r="I97" s="1459"/>
      <c r="J97" s="1459"/>
      <c r="K97" s="1460"/>
    </row>
    <row r="98" spans="1:13" customHeight="1" ht="14.1">
      <c r="A98" s="124">
        <f>IF(D98="x",C98,IF(D98="n",0,C98))</f>
        <v>4</v>
      </c>
      <c r="B98" s="125">
        <f>IF(D98="x",0,IF(D98="n",0,C98))</f>
        <v>4</v>
      </c>
      <c r="C98" s="40">
        <v>4</v>
      </c>
      <c r="D98" s="1452"/>
      <c r="E98" s="1453"/>
      <c r="F98" s="349" t="s">
        <v>2124</v>
      </c>
      <c r="G98" s="1441"/>
      <c r="H98" s="1441"/>
      <c r="I98" s="1441"/>
      <c r="J98" s="1441"/>
      <c r="K98" s="1442"/>
    </row>
    <row r="99" spans="1:13" customHeight="1" ht="14.1">
      <c r="C99" s="38"/>
      <c r="D99" s="38"/>
      <c r="E99" s="76">
        <v>14</v>
      </c>
      <c r="F99" s="827" t="s">
        <v>2125</v>
      </c>
      <c r="G99" s="1434"/>
      <c r="H99" s="1435"/>
      <c r="I99" s="1435"/>
      <c r="J99" s="1435"/>
      <c r="K99" s="1436"/>
    </row>
    <row r="100" spans="1:13" customHeight="1" ht="14.1">
      <c r="C100" s="30"/>
      <c r="D100" s="30"/>
      <c r="E100" s="25"/>
      <c r="F100" s="371" t="s">
        <v>2126</v>
      </c>
      <c r="G100" s="1459"/>
      <c r="H100" s="1459"/>
      <c r="I100" s="1459"/>
      <c r="J100" s="1459"/>
      <c r="K100" s="1460"/>
    </row>
    <row r="101" spans="1:13" customHeight="1" ht="14.1">
      <c r="A101" s="124">
        <f>IF(D101="x",C101,IF(D101="n",0,C101))</f>
        <v>4</v>
      </c>
      <c r="B101" s="125">
        <f>IF(D101="x",0,IF(D101="n",0,C101))</f>
        <v>4</v>
      </c>
      <c r="C101" s="40">
        <v>4</v>
      </c>
      <c r="D101" s="1452"/>
      <c r="E101" s="1457"/>
      <c r="F101" s="349" t="s">
        <v>2127</v>
      </c>
      <c r="G101" s="1441"/>
      <c r="H101" s="1441"/>
      <c r="I101" s="1441"/>
      <c r="J101" s="1441"/>
      <c r="K101" s="1442"/>
    </row>
    <row r="102" spans="1:13" customHeight="1" ht="14.1">
      <c r="C102" s="38"/>
      <c r="D102" s="38"/>
      <c r="E102" s="76">
        <v>15</v>
      </c>
      <c r="F102" s="853" t="s">
        <v>2128</v>
      </c>
      <c r="G102" s="1434"/>
      <c r="H102" s="1435"/>
      <c r="I102" s="1435"/>
      <c r="J102" s="1435"/>
      <c r="K102" s="1436"/>
    </row>
    <row r="103" spans="1:13" customHeight="1" ht="14.1">
      <c r="C103" s="42"/>
      <c r="D103" s="33"/>
      <c r="E103" s="120"/>
      <c r="F103" s="372" t="s">
        <v>2129</v>
      </c>
      <c r="G103" s="1438"/>
      <c r="H103" s="1438"/>
      <c r="I103" s="1438"/>
      <c r="J103" s="1438"/>
      <c r="K103" s="1439"/>
    </row>
    <row r="104" spans="1:13" customHeight="1" ht="14.1">
      <c r="A104" s="124">
        <f>IF(D104="x",C104,IF(D104="n",0,C104))</f>
        <v>4</v>
      </c>
      <c r="B104" s="125">
        <f>IF(D104="x",0,IF(D104="n",0,C104))</f>
        <v>4</v>
      </c>
      <c r="C104" s="45">
        <v>4</v>
      </c>
      <c r="D104" s="1457"/>
      <c r="E104" s="1457"/>
      <c r="F104" s="348" t="s">
        <v>2130</v>
      </c>
      <c r="G104" s="1441"/>
      <c r="H104" s="1441"/>
      <c r="I104" s="1441"/>
      <c r="J104" s="1441"/>
      <c r="K104" s="1442"/>
    </row>
    <row r="105" spans="1:13" customHeight="1" ht="14.1">
      <c r="C105" s="38"/>
      <c r="D105" s="38"/>
      <c r="E105" s="75">
        <v>16</v>
      </c>
      <c r="F105" s="827" t="s">
        <v>2131</v>
      </c>
      <c r="G105" s="1434"/>
      <c r="H105" s="1435"/>
      <c r="I105" s="1435"/>
      <c r="J105" s="1435"/>
      <c r="K105" s="1436"/>
    </row>
    <row r="106" spans="1:13" customHeight="1" ht="14.1">
      <c r="A106" s="487"/>
      <c r="C106" s="30"/>
      <c r="D106" s="30"/>
      <c r="E106" s="367"/>
      <c r="F106" s="531" t="s">
        <v>2132</v>
      </c>
      <c r="G106" s="1438"/>
      <c r="H106" s="1438"/>
      <c r="I106" s="1438"/>
      <c r="J106" s="1438"/>
      <c r="K106" s="1439"/>
    </row>
    <row r="107" spans="1:13" customHeight="1" ht="15">
      <c r="A107" s="532">
        <f>IF(D107="x",C107,IF(D107="n",0,C107))</f>
        <v>8</v>
      </c>
      <c r="B107" s="125">
        <f>IF(D107="x",0,IF(D107="n",0,C107))</f>
        <v>8</v>
      </c>
      <c r="C107" s="40">
        <v>8</v>
      </c>
      <c r="D107" s="1452"/>
      <c r="E107" s="1457"/>
      <c r="F107" s="349" t="s">
        <v>2133</v>
      </c>
      <c r="G107" s="1441"/>
      <c r="H107" s="1441"/>
      <c r="I107" s="1441"/>
      <c r="J107" s="1441"/>
      <c r="K107" s="1442"/>
    </row>
    <row r="108" spans="1:13" customHeight="1" ht="14.1">
      <c r="C108" s="38"/>
      <c r="D108" s="38"/>
      <c r="E108" s="76">
        <v>17</v>
      </c>
      <c r="F108" s="827" t="s">
        <v>2134</v>
      </c>
      <c r="G108" s="1434"/>
      <c r="H108" s="1435"/>
      <c r="I108" s="1435"/>
      <c r="J108" s="1435"/>
      <c r="K108" s="1436"/>
    </row>
    <row r="109" spans="1:13" customHeight="1" ht="14.1">
      <c r="C109" s="30"/>
      <c r="D109" s="30"/>
      <c r="E109" s="25"/>
      <c r="F109" s="371" t="s">
        <v>2135</v>
      </c>
      <c r="G109" s="1459"/>
      <c r="H109" s="1459"/>
      <c r="I109" s="1459"/>
      <c r="J109" s="1459"/>
      <c r="K109" s="1460"/>
    </row>
    <row r="110" spans="1:13" customHeight="1" ht="14.1">
      <c r="C110" s="30"/>
      <c r="D110" s="30"/>
      <c r="E110" s="25"/>
      <c r="F110" s="326" t="s">
        <v>2136</v>
      </c>
      <c r="G110" s="1459"/>
      <c r="H110" s="1459"/>
      <c r="I110" s="1459"/>
      <c r="J110" s="1459"/>
      <c r="K110" s="1460"/>
    </row>
    <row r="111" spans="1:13" customHeight="1" ht="14.1">
      <c r="A111" s="124">
        <f>IF(D111="x",C111,IF(D111="n",0,C111))</f>
        <v>4</v>
      </c>
      <c r="B111" s="125">
        <f>IF(D111="x",0,IF(D111="n",0,C111))</f>
        <v>4</v>
      </c>
      <c r="C111" s="40">
        <v>4</v>
      </c>
      <c r="D111" s="1452"/>
      <c r="E111" s="1457"/>
      <c r="F111" s="349" t="s">
        <v>2137</v>
      </c>
      <c r="G111" s="1441"/>
      <c r="H111" s="1441"/>
      <c r="I111" s="1441"/>
      <c r="J111" s="1441"/>
      <c r="K111" s="1442"/>
    </row>
    <row r="112" spans="1:13" customHeight="1" ht="15">
      <c r="A112" s="99"/>
      <c r="B112" s="99"/>
      <c r="C112" s="2132" t="s">
        <v>1613</v>
      </c>
      <c r="D112" s="2133"/>
      <c r="E112" s="2133"/>
      <c r="F112" s="2133"/>
      <c r="G112" s="2133"/>
      <c r="H112" s="2133"/>
      <c r="I112" s="2133"/>
      <c r="J112" s="2133"/>
      <c r="K112" s="2134"/>
    </row>
    <row r="113" spans="1:13" customHeight="1" ht="15">
      <c r="C113" s="695" t="s">
        <v>150</v>
      </c>
      <c r="D113" s="1952" t="s">
        <v>151</v>
      </c>
      <c r="E113" s="1953"/>
      <c r="F113" s="715" t="s">
        <v>1549</v>
      </c>
      <c r="G113" s="1730" t="s">
        <v>4</v>
      </c>
      <c r="H113" s="1731"/>
      <c r="I113" s="1731"/>
      <c r="J113" s="1731"/>
      <c r="K113" s="1732"/>
    </row>
    <row r="114" spans="1:13" customHeight="1" ht="15">
      <c r="C114" s="114"/>
      <c r="D114" s="96"/>
      <c r="E114" s="76">
        <v>18</v>
      </c>
      <c r="F114" s="827" t="s">
        <v>2138</v>
      </c>
      <c r="G114" s="1434"/>
      <c r="H114" s="1435"/>
      <c r="I114" s="1435"/>
      <c r="J114" s="1435"/>
      <c r="K114" s="1436"/>
    </row>
    <row r="115" spans="1:13" customHeight="1" ht="15">
      <c r="C115" s="42"/>
      <c r="D115" s="33"/>
      <c r="E115" s="25"/>
      <c r="F115" s="372" t="s">
        <v>2139</v>
      </c>
      <c r="G115" s="1459"/>
      <c r="H115" s="1459"/>
      <c r="I115" s="1459"/>
      <c r="J115" s="1459"/>
      <c r="K115" s="1460"/>
    </row>
    <row r="116" spans="1:13" customHeight="1" ht="26.25">
      <c r="A116" s="124">
        <f>IF(D116="x",C116,IF(D116="n",0,C116))</f>
        <v>4</v>
      </c>
      <c r="B116" s="125">
        <f>IF(D116="x",0,IF(D116="n",0,C116))</f>
        <v>4</v>
      </c>
      <c r="C116" s="45">
        <v>4</v>
      </c>
      <c r="D116" s="1457"/>
      <c r="E116" s="1457"/>
      <c r="F116" s="358" t="s">
        <v>2140</v>
      </c>
      <c r="G116" s="1441"/>
      <c r="H116" s="1441"/>
      <c r="I116" s="1441"/>
      <c r="J116" s="1441"/>
      <c r="K116" s="1442"/>
    </row>
    <row r="117" spans="1:13" customHeight="1" ht="15">
      <c r="C117" s="38"/>
      <c r="D117" s="38"/>
      <c r="E117" s="74">
        <v>19</v>
      </c>
      <c r="F117" s="849" t="s">
        <v>2141</v>
      </c>
      <c r="G117" s="1435" t="s">
        <v>2142</v>
      </c>
      <c r="H117" s="1435"/>
      <c r="I117" s="1435"/>
      <c r="J117" s="1435"/>
      <c r="K117" s="1436"/>
    </row>
    <row r="118" spans="1:13" customHeight="1" ht="15">
      <c r="C118" s="30"/>
      <c r="D118" s="30" t="s">
        <v>21</v>
      </c>
      <c r="E118" s="25"/>
      <c r="F118" s="372" t="s">
        <v>2143</v>
      </c>
      <c r="G118" s="1459"/>
      <c r="H118" s="1459"/>
      <c r="I118" s="1459"/>
      <c r="J118" s="1459"/>
      <c r="K118" s="1460"/>
    </row>
    <row r="119" spans="1:13" customHeight="1" ht="15">
      <c r="C119" s="30"/>
      <c r="D119" s="30"/>
      <c r="E119" s="25"/>
      <c r="F119" s="333" t="s">
        <v>2144</v>
      </c>
      <c r="G119" s="1459"/>
      <c r="H119" s="1459"/>
      <c r="I119" s="1459"/>
      <c r="J119" s="1459"/>
      <c r="K119" s="1460"/>
    </row>
    <row r="120" spans="1:13" customHeight="1" ht="15">
      <c r="C120" s="30"/>
      <c r="D120" s="30"/>
      <c r="E120" s="25"/>
      <c r="F120" s="333" t="s">
        <v>2145</v>
      </c>
      <c r="G120" s="1459"/>
      <c r="H120" s="1459"/>
      <c r="I120" s="1459"/>
      <c r="J120" s="1459"/>
      <c r="K120" s="1460"/>
    </row>
    <row r="121" spans="1:13" customHeight="1" ht="15">
      <c r="C121" s="30"/>
      <c r="D121" s="30"/>
      <c r="E121" s="25"/>
      <c r="F121" s="730" t="s">
        <v>2146</v>
      </c>
      <c r="G121" s="1459"/>
      <c r="H121" s="1459"/>
      <c r="I121" s="1459"/>
      <c r="J121" s="1459"/>
      <c r="K121" s="1460"/>
    </row>
    <row r="122" spans="1:13" customHeight="1" ht="25.5">
      <c r="C122" s="30"/>
      <c r="D122" s="30"/>
      <c r="E122" s="25"/>
      <c r="F122" s="730" t="s">
        <v>2147</v>
      </c>
      <c r="G122" s="1459"/>
      <c r="H122" s="1459"/>
      <c r="I122" s="1459"/>
      <c r="J122" s="1459"/>
      <c r="K122" s="1460"/>
    </row>
    <row r="123" spans="1:13" customHeight="1" ht="15">
      <c r="A123" s="124">
        <f>IF(D123="x",C123,IF(D123="n",0,C123))</f>
        <v>4</v>
      </c>
      <c r="B123" s="125">
        <f>IF(D123="x",0,IF(D123="n",0,C123))</f>
        <v>0</v>
      </c>
      <c r="C123" s="40">
        <v>4</v>
      </c>
      <c r="D123" s="1452" t="s">
        <v>896</v>
      </c>
      <c r="E123" s="1457"/>
      <c r="F123" s="731" t="s">
        <v>2148</v>
      </c>
      <c r="G123" s="1441"/>
      <c r="H123" s="1441"/>
      <c r="I123" s="1441"/>
      <c r="J123" s="1441"/>
      <c r="K123" s="1442"/>
    </row>
    <row r="124" spans="1:13" customHeight="1" ht="15">
      <c r="A124" s="402"/>
      <c r="B124" s="402"/>
      <c r="C124" s="38"/>
      <c r="D124" s="38"/>
      <c r="E124" s="76">
        <v>20</v>
      </c>
      <c r="F124" s="895" t="s">
        <v>2149</v>
      </c>
      <c r="G124" s="1576"/>
      <c r="H124" s="1548"/>
      <c r="I124" s="1548"/>
      <c r="J124" s="1548"/>
      <c r="K124" s="1549"/>
    </row>
    <row r="125" spans="1:13" customHeight="1" ht="12.75">
      <c r="A125" s="402"/>
      <c r="B125" s="402"/>
      <c r="C125" s="42"/>
      <c r="D125" s="763"/>
      <c r="E125" s="764" t="s">
        <v>21</v>
      </c>
      <c r="F125" s="372" t="s">
        <v>2150</v>
      </c>
      <c r="G125" s="1459"/>
      <c r="H125" s="1459"/>
      <c r="I125" s="1459"/>
      <c r="J125" s="1459"/>
      <c r="K125" s="1460"/>
    </row>
    <row r="126" spans="1:13" customHeight="1" ht="12.75">
      <c r="A126" s="402"/>
      <c r="B126" s="402"/>
      <c r="C126" s="42"/>
      <c r="D126" s="763"/>
      <c r="E126" s="764" t="s">
        <v>21</v>
      </c>
      <c r="F126" s="333" t="s">
        <v>2151</v>
      </c>
      <c r="G126" s="1459"/>
      <c r="H126" s="1459"/>
      <c r="I126" s="1459"/>
      <c r="J126" s="1459"/>
      <c r="K126" s="1460"/>
    </row>
    <row r="127" spans="1:13" customHeight="1" ht="39">
      <c r="A127" s="402"/>
      <c r="B127" s="402"/>
      <c r="C127" s="42"/>
      <c r="D127" s="763"/>
      <c r="E127" s="764" t="s">
        <v>21</v>
      </c>
      <c r="F127" s="334" t="s">
        <v>2152</v>
      </c>
      <c r="G127" s="1459"/>
      <c r="H127" s="1459"/>
      <c r="I127" s="1459"/>
      <c r="J127" s="1459"/>
      <c r="K127" s="1460"/>
    </row>
    <row r="128" spans="1:13" customHeight="1" ht="12.75">
      <c r="A128" s="402"/>
      <c r="B128" s="402"/>
      <c r="C128" s="42"/>
      <c r="D128" s="763"/>
      <c r="E128" s="764" t="s">
        <v>21</v>
      </c>
      <c r="F128" s="333" t="s">
        <v>2153</v>
      </c>
      <c r="G128" s="1459"/>
      <c r="H128" s="1459"/>
      <c r="I128" s="1459"/>
      <c r="J128" s="1459"/>
      <c r="K128" s="1460"/>
    </row>
    <row r="129" spans="1:13" customHeight="1" ht="38.25">
      <c r="A129" s="402"/>
      <c r="B129" s="402"/>
      <c r="C129" s="42"/>
      <c r="D129" s="763"/>
      <c r="E129" s="764" t="s">
        <v>21</v>
      </c>
      <c r="F129" s="333" t="s">
        <v>2154</v>
      </c>
      <c r="G129" s="1459"/>
      <c r="H129" s="1459"/>
      <c r="I129" s="1459"/>
      <c r="J129" s="1459"/>
      <c r="K129" s="1460"/>
    </row>
    <row r="130" spans="1:13" customHeight="1" ht="12.75">
      <c r="A130" s="402"/>
      <c r="B130" s="402"/>
      <c r="C130" s="42"/>
      <c r="D130" s="763"/>
      <c r="E130" s="764" t="s">
        <v>21</v>
      </c>
      <c r="F130" s="326" t="s">
        <v>2155</v>
      </c>
      <c r="G130" s="1459"/>
      <c r="H130" s="1459"/>
      <c r="I130" s="1459"/>
      <c r="J130" s="1459"/>
      <c r="K130" s="1460"/>
      <c r="M130" s="100" t="s">
        <v>21</v>
      </c>
    </row>
    <row r="131" spans="1:13" customHeight="1" ht="51.75">
      <c r="A131" s="402"/>
      <c r="B131" s="402"/>
      <c r="C131" s="42"/>
      <c r="D131" s="763"/>
      <c r="E131" s="764" t="s">
        <v>2156</v>
      </c>
      <c r="F131" s="334" t="s">
        <v>2157</v>
      </c>
      <c r="G131" s="1459"/>
      <c r="H131" s="1459"/>
      <c r="I131" s="1459"/>
      <c r="J131" s="1459"/>
      <c r="K131" s="1460"/>
    </row>
    <row r="132" spans="1:13" customHeight="1" ht="25.5">
      <c r="A132" s="402"/>
      <c r="B132" s="402"/>
      <c r="C132" s="42"/>
      <c r="D132" s="763"/>
      <c r="E132" s="764"/>
      <c r="F132" s="333" t="s">
        <v>2158</v>
      </c>
      <c r="G132" s="1459"/>
      <c r="H132" s="1459"/>
      <c r="I132" s="1459"/>
      <c r="J132" s="1459"/>
      <c r="K132" s="1460"/>
    </row>
    <row r="133" spans="1:13" customHeight="1" ht="25.5">
      <c r="A133" s="402"/>
      <c r="B133" s="402"/>
      <c r="C133" s="42"/>
      <c r="D133" s="763"/>
      <c r="E133" s="764"/>
      <c r="F133" s="333" t="s">
        <v>2159</v>
      </c>
      <c r="G133" s="1459"/>
      <c r="H133" s="1459"/>
      <c r="I133" s="1459"/>
      <c r="J133" s="1459"/>
      <c r="K133" s="1460"/>
    </row>
    <row r="134" spans="1:13" customHeight="1" ht="51">
      <c r="A134" s="402"/>
      <c r="B134" s="402"/>
      <c r="C134" s="42"/>
      <c r="D134" s="763"/>
      <c r="E134" s="764"/>
      <c r="F134" s="333" t="s">
        <v>2160</v>
      </c>
      <c r="G134" s="1459"/>
      <c r="H134" s="1459"/>
      <c r="I134" s="1459"/>
      <c r="J134" s="1459"/>
      <c r="K134" s="1460"/>
    </row>
    <row r="135" spans="1:13" customHeight="1" ht="25.5">
      <c r="A135" s="402"/>
      <c r="B135" s="402"/>
      <c r="C135" s="42"/>
      <c r="D135" s="763"/>
      <c r="E135" s="764"/>
      <c r="F135" s="333" t="s">
        <v>2161</v>
      </c>
      <c r="G135" s="1459"/>
      <c r="H135" s="1459"/>
      <c r="I135" s="1459"/>
      <c r="J135" s="1459"/>
      <c r="K135" s="1460"/>
    </row>
    <row r="136" spans="1:13" customHeight="1" ht="51">
      <c r="A136" s="402"/>
      <c r="B136" s="402"/>
      <c r="C136" s="42"/>
      <c r="D136" s="763"/>
      <c r="E136" s="764"/>
      <c r="F136" s="333" t="s">
        <v>2162</v>
      </c>
      <c r="G136" s="1459"/>
      <c r="H136" s="1459"/>
      <c r="I136" s="1459"/>
      <c r="J136" s="1459"/>
      <c r="K136" s="1460"/>
    </row>
    <row r="137" spans="1:13" customHeight="1" ht="12.75">
      <c r="A137" s="402"/>
      <c r="B137" s="402"/>
      <c r="C137" s="42"/>
      <c r="D137" s="763"/>
      <c r="E137" s="764"/>
      <c r="F137" s="333" t="s">
        <v>2163</v>
      </c>
      <c r="G137" s="1459"/>
      <c r="H137" s="1459"/>
      <c r="I137" s="1459"/>
      <c r="J137" s="1459"/>
      <c r="K137" s="1460"/>
    </row>
    <row r="138" spans="1:13" customHeight="1" ht="12.75">
      <c r="A138" s="402"/>
      <c r="B138" s="402"/>
      <c r="C138" s="42"/>
      <c r="D138" s="763"/>
      <c r="E138" s="764"/>
      <c r="F138" s="333" t="s">
        <v>2164</v>
      </c>
      <c r="G138" s="1459"/>
      <c r="H138" s="1459"/>
      <c r="I138" s="1459"/>
      <c r="J138" s="1459"/>
      <c r="K138" s="1460"/>
    </row>
    <row r="139" spans="1:13" customHeight="1" ht="25.5">
      <c r="A139" s="402"/>
      <c r="B139" s="402"/>
      <c r="C139" s="42"/>
      <c r="D139" s="763"/>
      <c r="E139" s="764"/>
      <c r="F139" s="333" t="s">
        <v>2165</v>
      </c>
      <c r="G139" s="1459"/>
      <c r="H139" s="1459"/>
      <c r="I139" s="1459"/>
      <c r="J139" s="1459"/>
      <c r="K139" s="1460"/>
    </row>
    <row r="140" spans="1:13" customHeight="1" ht="13.5">
      <c r="A140" s="124">
        <f>IF(D140="x",C140,IF(D140="n",0,C140))</f>
        <v>20</v>
      </c>
      <c r="B140" s="125">
        <f>IF(D140="x",0,IF(D140="n",0,C140))</f>
        <v>20</v>
      </c>
      <c r="C140" s="45">
        <v>20</v>
      </c>
      <c r="D140" s="1452"/>
      <c r="E140" s="1453"/>
      <c r="F140" s="358" t="s">
        <v>2166</v>
      </c>
      <c r="G140" s="1441"/>
      <c r="H140" s="1441"/>
      <c r="I140" s="1441"/>
      <c r="J140" s="1441"/>
      <c r="K140" s="1442"/>
    </row>
    <row r="141" spans="1:13" customHeight="1" ht="15">
      <c r="C141" s="38"/>
      <c r="D141" s="38"/>
      <c r="E141" s="76">
        <v>21</v>
      </c>
      <c r="F141" s="827" t="s">
        <v>2167</v>
      </c>
      <c r="G141" s="1434"/>
      <c r="H141" s="1435"/>
      <c r="I141" s="1435"/>
      <c r="J141" s="1435"/>
      <c r="K141" s="1436"/>
    </row>
    <row r="142" spans="1:13" customHeight="1" ht="25.5">
      <c r="C142" s="30"/>
      <c r="D142" s="30"/>
      <c r="E142" s="25"/>
      <c r="F142" s="372" t="s">
        <v>2168</v>
      </c>
      <c r="G142" s="1459"/>
      <c r="H142" s="1459"/>
      <c r="I142" s="1459"/>
      <c r="J142" s="1459"/>
      <c r="K142" s="1460"/>
    </row>
    <row r="143" spans="1:13" customHeight="1" ht="15">
      <c r="A143" s="124">
        <f>IF(D143="x",C143,IF(D143="n",0,C143))</f>
        <v>4</v>
      </c>
      <c r="B143" s="125">
        <f>IF(D143="x",0,IF(D143="n",0,C143))</f>
        <v>4</v>
      </c>
      <c r="C143" s="40">
        <v>4</v>
      </c>
      <c r="D143" s="1452"/>
      <c r="E143" s="1457"/>
      <c r="F143" s="348" t="s">
        <v>2169</v>
      </c>
      <c r="G143" s="1441"/>
      <c r="H143" s="1441"/>
      <c r="I143" s="1441"/>
      <c r="J143" s="1441"/>
      <c r="K143" s="1442"/>
    </row>
    <row r="144" spans="1:13" customHeight="1" ht="15">
      <c r="C144" s="38"/>
      <c r="D144" s="38"/>
      <c r="E144" s="76">
        <v>22</v>
      </c>
      <c r="F144" s="827" t="s">
        <v>2170</v>
      </c>
      <c r="G144" s="1434"/>
      <c r="H144" s="1435"/>
      <c r="I144" s="1435"/>
      <c r="J144" s="1435"/>
      <c r="K144" s="1436"/>
    </row>
    <row r="145" spans="1:13" customHeight="1" ht="15">
      <c r="C145" s="30"/>
      <c r="D145" s="30"/>
      <c r="E145" s="25"/>
      <c r="F145" s="372" t="s">
        <v>2171</v>
      </c>
      <c r="G145" s="1438"/>
      <c r="H145" s="1438"/>
      <c r="I145" s="1438"/>
      <c r="J145" s="1438"/>
      <c r="K145" s="1439"/>
    </row>
    <row r="146" spans="1:13" customHeight="1" ht="15">
      <c r="C146" s="30"/>
      <c r="D146" s="30"/>
      <c r="E146" s="25"/>
      <c r="F146" s="333" t="s">
        <v>2172</v>
      </c>
      <c r="G146" s="1438"/>
      <c r="H146" s="1438"/>
      <c r="I146" s="1438"/>
      <c r="J146" s="1438"/>
      <c r="K146" s="1439"/>
    </row>
    <row r="147" spans="1:13" customHeight="1" ht="15">
      <c r="C147" s="30"/>
      <c r="D147" s="30"/>
      <c r="E147" s="25"/>
      <c r="F147" s="333" t="s">
        <v>2173</v>
      </c>
      <c r="G147" s="1438"/>
      <c r="H147" s="1438"/>
      <c r="I147" s="1438"/>
      <c r="J147" s="1438"/>
      <c r="K147" s="1439"/>
    </row>
    <row r="148" spans="1:13" customHeight="1" ht="39">
      <c r="C148" s="30"/>
      <c r="D148" s="30"/>
      <c r="E148" s="25"/>
      <c r="F148" s="336" t="s">
        <v>2174</v>
      </c>
      <c r="G148" s="1438"/>
      <c r="H148" s="1438"/>
      <c r="I148" s="1438"/>
      <c r="J148" s="1438"/>
      <c r="K148" s="1439"/>
    </row>
    <row r="149" spans="1:13" customHeight="1" ht="15">
      <c r="C149" s="30"/>
      <c r="D149" s="30"/>
      <c r="E149" s="25"/>
      <c r="F149" s="333" t="s">
        <v>2175</v>
      </c>
      <c r="G149" s="1438"/>
      <c r="H149" s="1438"/>
      <c r="I149" s="1438"/>
      <c r="J149" s="1438"/>
      <c r="K149" s="1439"/>
    </row>
    <row r="150" spans="1:13" customHeight="1" ht="15">
      <c r="A150" s="124">
        <f>IF(D150="x",C150,IF(D150="n",0,C150))</f>
        <v>4</v>
      </c>
      <c r="B150" s="125">
        <f>IF(D150="x",0,IF(D150="n",0,C150))</f>
        <v>4</v>
      </c>
      <c r="C150" s="40">
        <v>4</v>
      </c>
      <c r="D150" s="1452"/>
      <c r="E150" s="1457"/>
      <c r="F150" s="348" t="s">
        <v>2176</v>
      </c>
      <c r="G150" s="1517"/>
      <c r="H150" s="1517"/>
      <c r="I150" s="1517"/>
      <c r="J150" s="1517"/>
      <c r="K150" s="1518"/>
    </row>
    <row r="151" spans="1:13" customHeight="1" ht="15">
      <c r="A151" s="402"/>
      <c r="B151" s="402"/>
      <c r="C151" s="2135" t="s">
        <v>2177</v>
      </c>
      <c r="D151" s="2136"/>
      <c r="E151" s="2136"/>
      <c r="F151" s="2137"/>
      <c r="G151" s="2136"/>
      <c r="H151" s="2136"/>
      <c r="I151" s="2136"/>
      <c r="J151" s="2136"/>
      <c r="K151" s="2138"/>
    </row>
    <row r="152" spans="1:13" customHeight="1" ht="15">
      <c r="A152" s="402"/>
      <c r="B152" s="402"/>
      <c r="C152" s="2139"/>
      <c r="D152" s="2137"/>
      <c r="E152" s="2137"/>
      <c r="F152" s="2137"/>
      <c r="G152" s="2137"/>
      <c r="H152" s="2137"/>
      <c r="I152" s="2137"/>
      <c r="J152" s="2137"/>
      <c r="K152" s="2140"/>
    </row>
    <row r="153" spans="1:13" customHeight="1" ht="15">
      <c r="A153" s="402"/>
      <c r="B153" s="402"/>
      <c r="C153" s="1489"/>
      <c r="D153" s="1490"/>
      <c r="E153" s="1490"/>
      <c r="F153" s="1490"/>
      <c r="G153" s="1490"/>
      <c r="H153" s="1490"/>
      <c r="I153" s="1490"/>
      <c r="J153" s="1490"/>
      <c r="K153" s="1491"/>
    </row>
    <row r="154" spans="1:13" customHeight="1" ht="15">
      <c r="A154" s="402"/>
      <c r="B154" s="402"/>
      <c r="C154" s="1492"/>
      <c r="D154" s="1493"/>
      <c r="E154" s="1493"/>
      <c r="F154" s="1493"/>
      <c r="G154" s="1493"/>
      <c r="H154" s="1493"/>
      <c r="I154" s="1493"/>
      <c r="J154" s="1493"/>
      <c r="K154" s="1494"/>
    </row>
    <row r="155" spans="1:13" customHeight="1" ht="15">
      <c r="A155" s="402"/>
      <c r="B155" s="402"/>
      <c r="C155" s="1489"/>
      <c r="D155" s="1490"/>
      <c r="E155" s="1490"/>
      <c r="F155" s="1490"/>
      <c r="G155" s="1490"/>
      <c r="H155" s="1490"/>
      <c r="I155" s="1490"/>
      <c r="J155" s="1490"/>
      <c r="K155" s="1491"/>
    </row>
    <row r="156" spans="1:13" customHeight="1" ht="15">
      <c r="A156" s="402"/>
      <c r="B156" s="402"/>
      <c r="C156" s="1492"/>
      <c r="D156" s="1493"/>
      <c r="E156" s="1493"/>
      <c r="F156" s="1493"/>
      <c r="G156" s="1493"/>
      <c r="H156" s="1493"/>
      <c r="I156" s="1493"/>
      <c r="J156" s="1493"/>
      <c r="K156" s="1494"/>
    </row>
    <row r="157" spans="1:13" customHeight="1" ht="15">
      <c r="A157" s="402"/>
      <c r="B157" s="402"/>
      <c r="C157" s="1489"/>
      <c r="D157" s="1490"/>
      <c r="E157" s="1490"/>
      <c r="F157" s="1490"/>
      <c r="G157" s="1490"/>
      <c r="H157" s="1490"/>
      <c r="I157" s="1490"/>
      <c r="J157" s="1490"/>
      <c r="K157" s="1491"/>
    </row>
    <row r="158" spans="1:13" customHeight="1" ht="15">
      <c r="A158" s="402"/>
      <c r="B158" s="402"/>
      <c r="C158" s="1492"/>
      <c r="D158" s="1493"/>
      <c r="E158" s="1493"/>
      <c r="F158" s="1493"/>
      <c r="G158" s="1493"/>
      <c r="H158" s="1493"/>
      <c r="I158" s="1493"/>
      <c r="J158" s="1493"/>
      <c r="K158" s="1494"/>
    </row>
    <row r="159" spans="1:13" customHeight="1" ht="15">
      <c r="A159" s="402"/>
      <c r="B159" s="402"/>
      <c r="C159" s="1489"/>
      <c r="D159" s="1490"/>
      <c r="E159" s="1490"/>
      <c r="F159" s="1490"/>
      <c r="G159" s="1490"/>
      <c r="H159" s="1490"/>
      <c r="I159" s="1490"/>
      <c r="J159" s="1490"/>
      <c r="K159" s="1491"/>
    </row>
    <row r="160" spans="1:13" customHeight="1" ht="15">
      <c r="A160" s="402"/>
      <c r="B160" s="402"/>
      <c r="C160" s="1492"/>
      <c r="D160" s="1493"/>
      <c r="E160" s="1493"/>
      <c r="F160" s="1493"/>
      <c r="G160" s="1493"/>
      <c r="H160" s="1493"/>
      <c r="I160" s="1493"/>
      <c r="J160" s="1493"/>
      <c r="K160" s="1494"/>
    </row>
    <row r="161" spans="1:13" customHeight="1" ht="15">
      <c r="A161" s="99"/>
      <c r="B161" s="99"/>
      <c r="C161" s="2132" t="s">
        <v>1613</v>
      </c>
      <c r="D161" s="2133"/>
      <c r="E161" s="2133"/>
      <c r="F161" s="2133"/>
      <c r="G161" s="2133"/>
      <c r="H161" s="2133"/>
      <c r="I161" s="2133"/>
      <c r="J161" s="2133"/>
      <c r="K161" s="2134"/>
    </row>
    <row r="162" spans="1:13" customHeight="1" ht="15">
      <c r="F162" s="100"/>
    </row>
    <row r="163" spans="1:13" customHeight="1" ht="15">
      <c r="F163" s="100"/>
    </row>
    <row r="164" spans="1:13" customHeight="1" ht="15">
      <c r="F164" s="100"/>
    </row>
    <row r="165" spans="1:13" customHeight="1" ht="15">
      <c r="F165" s="100"/>
    </row>
    <row r="166" spans="1:13" customHeight="1" ht="15">
      <c r="F166" s="100"/>
    </row>
    <row r="167" spans="1:13" customHeight="1" ht="15">
      <c r="F167" s="100"/>
    </row>
    <row r="168" spans="1:13" customHeight="1" ht="15">
      <c r="F168" s="100"/>
    </row>
    <row r="169" spans="1:13" customHeight="1" ht="15">
      <c r="F169" s="100"/>
    </row>
    <row r="170" spans="1:13" customHeight="1" ht="15">
      <c r="F170" s="100"/>
    </row>
    <row r="171" spans="1:13" customHeight="1" ht="15">
      <c r="F171" s="100"/>
    </row>
  </sheetData>
  <sheetProtection password="CC59" sheet="true" objects="true" scenarios="true" formatCells="true" formatColumns="true" formatRows="true" insertColumns="true" insertRows="true" insertHyperlinks="true" deleteColumns="true" deleteRows="true" selectLockedCells="true" sort="true" autoFilter="true" pivotTables="true" selectUnlockedCells="false"/>
  <mergeCells>
    <mergeCell ref="C6:K6"/>
    <mergeCell ref="G8:K13"/>
    <mergeCell ref="G35:K48"/>
    <mergeCell ref="G108:K111"/>
    <mergeCell ref="D48:E48"/>
    <mergeCell ref="G95:K98"/>
    <mergeCell ref="G102:K104"/>
    <mergeCell ref="G59:K66"/>
    <mergeCell ref="G28:K34"/>
    <mergeCell ref="D56:E56"/>
    <mergeCell ref="C57:K57"/>
    <mergeCell ref="C1:E1"/>
    <mergeCell ref="G1:H1"/>
    <mergeCell ref="C2:E2"/>
    <mergeCell ref="G3:H3"/>
    <mergeCell ref="G2:H2"/>
    <mergeCell ref="G14:K16"/>
    <mergeCell ref="D16:E16"/>
    <mergeCell ref="G7:K7"/>
    <mergeCell ref="D7:E7"/>
    <mergeCell ref="C3:E4"/>
    <mergeCell ref="G85:K92"/>
    <mergeCell ref="G80:K84"/>
    <mergeCell ref="D92:E92"/>
    <mergeCell ref="D94:E94"/>
    <mergeCell ref="D98:E98"/>
    <mergeCell ref="G4:H4"/>
    <mergeCell ref="G17:K27"/>
    <mergeCell ref="D27:E27"/>
    <mergeCell ref="D34:E34"/>
    <mergeCell ref="C5:K5"/>
    <mergeCell ref="C159:K160"/>
    <mergeCell ref="C157:K158"/>
    <mergeCell ref="G114:K116"/>
    <mergeCell ref="G144:K150"/>
    <mergeCell ref="G141:K143"/>
    <mergeCell ref="D13:E13"/>
    <mergeCell ref="G49:K56"/>
    <mergeCell ref="C112:K112"/>
    <mergeCell ref="D113:E113"/>
    <mergeCell ref="G113:K113"/>
    <mergeCell ref="D150:E150"/>
    <mergeCell ref="C155:K156"/>
    <mergeCell ref="C153:K154"/>
    <mergeCell ref="D123:E123"/>
    <mergeCell ref="G124:K140"/>
    <mergeCell ref="D140:E140"/>
    <mergeCell ref="D66:E66"/>
    <mergeCell ref="G73:K79"/>
    <mergeCell ref="G67:K72"/>
    <mergeCell ref="D72:E72"/>
    <mergeCell ref="D58:E58"/>
    <mergeCell ref="C161:K161"/>
    <mergeCell ref="C151:K152"/>
    <mergeCell ref="D116:E116"/>
    <mergeCell ref="G117:K123"/>
    <mergeCell ref="D143:E143"/>
    <mergeCell ref="D111:E111"/>
    <mergeCell ref="G58:K58"/>
    <mergeCell ref="D84:E84"/>
    <mergeCell ref="G93:K94"/>
    <mergeCell ref="G99:K101"/>
    <mergeCell ref="D107:E107"/>
    <mergeCell ref="D104:E104"/>
    <mergeCell ref="G105:K107"/>
    <mergeCell ref="D101:E101"/>
    <mergeCell ref="D79:E79"/>
  </mergeCells>
  <dataValidations count="1">
    <dataValidation type="none" errorStyle="stop" operator="between" allowBlank="1" showDropDown="0" showInputMessage="1" showErrorMessage="1" prompt="Enter Self-Audit Date Here" sqref="F1"/>
  </dataValidations>
  <printOptions gridLines="false" gridLinesSet="true" horizontalCentered="true"/>
  <pageMargins left="0" right="0" top="0.75" bottom="0.25" header="0" footer="0"/>
  <pageSetup paperSize="1" orientation="portrait" scale="76" fitToHeight="0" fitToWidth="1"/>
  <headerFooter differentOddEven="false" differentFirst="false" scaleWithDoc="true" alignWithMargins="true">
    <oddHeader>&amp;C&amp;16&amp;A</oddHeader>
    <oddFooter>&amp;L__________/__________         Brodley&amp;CPage &amp;P of &amp;N     &amp;D&amp;R&amp;F</oddFooter>
    <evenHeader>&amp;C&amp;16&amp;A</evenHeader>
    <evenFooter>&amp;L__________/__________         Brodley&amp;CPage &amp;P of &amp;N     &amp;D&amp;R&amp;F</evenFooter>
    <firstHeader/>
    <firstFooter/>
  </headerFooter>
  <rowBreaks count="2" manualBreakCount="2">
    <brk id="57" man="1"/>
    <brk id="112" man="1"/>
  </rowBreaks>
  <legacyDrawing r:id="rId_comments_vml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pageSetUpPr fitToPage="1"/>
  </sheetPr>
  <dimension ref="A1:L237"/>
  <sheetViews>
    <sheetView tabSelected="0" workbookViewId="0" showGridLines="false" showRowColHeaders="1">
      <pane ySplit="5" topLeftCell="A6" activePane="bottomLeft" state="frozen"/>
      <selection pane="bottomLeft" activeCell="A6" sqref="A6"/>
    </sheetView>
  </sheetViews>
  <sheetFormatPr customHeight="true" defaultRowHeight="15" defaultColWidth="9.140625" outlineLevelRow="0" outlineLevelCol="0"/>
  <cols>
    <col min="1" max="1" width="6.140625" hidden="true" customWidth="true" style="96"/>
    <col min="2" max="2" width="6.140625" hidden="true" customWidth="true" style="96"/>
    <col min="3" max="3" width="4.7109375" customWidth="true" style="4"/>
    <col min="4" max="4" width="4.7109375" customWidth="true" style="4"/>
    <col min="5" max="5" width="4.7109375" customWidth="true" style="22"/>
    <col min="6" max="6" width="87.7109375" customWidth="true" style="1064"/>
    <col min="7" max="7" width="6.7109375" customWidth="true" style="96"/>
    <col min="8" max="8" width="8.7109375" customWidth="true" style="132"/>
    <col min="9" max="9" width="6.7109375" customWidth="true" style="132"/>
    <col min="10" max="10" width="6.7109375" customWidth="true" style="132"/>
    <col min="11" max="11" width="6.7109375" customWidth="true" style="132"/>
  </cols>
  <sheetData>
    <row r="1" spans="1:12" customHeight="1" ht="15">
      <c r="C1" s="1532">
        <v>44113</v>
      </c>
      <c r="D1" s="1533"/>
      <c r="E1" s="1534"/>
      <c r="F1" s="771" t="s">
        <v>132</v>
      </c>
      <c r="G1" s="1535" t="s">
        <v>133</v>
      </c>
      <c r="H1" s="2149"/>
      <c r="I1" s="641" t="s">
        <v>76</v>
      </c>
      <c r="J1" s="642" t="s">
        <v>77</v>
      </c>
      <c r="K1" s="643" t="s">
        <v>69</v>
      </c>
    </row>
    <row r="2" spans="1:12" customHeight="1" ht="15">
      <c r="C2" s="1561">
        <f>TODAY()</f>
        <v>44200</v>
      </c>
      <c r="D2" s="1562"/>
      <c r="E2" s="1563"/>
      <c r="F2" s="772" t="s">
        <v>2178</v>
      </c>
      <c r="G2" s="1537" t="s">
        <v>1547</v>
      </c>
      <c r="H2" s="2150"/>
      <c r="I2" s="644">
        <f>A12+A17+A26+A38+A40+A55+A70+A77+A201+A81+A34+A85+A93+A95+A100+A103+A106+A114+A142+A152+A155+A160+A166+A182+A189+A195+A131+A169+A134</f>
        <v>310</v>
      </c>
      <c r="J2" s="644">
        <f>B12+B17+B26+B38+B40+B55+B70+B77+B201+B81+B34+B85+B93+B95+B100+B103+B106+B114+B142+B152+B155+B160+B166+B182+B189+B195+B131+B169+B134</f>
        <v>306</v>
      </c>
      <c r="K2" s="653">
        <f>J2/I2</f>
        <v>0.98709677419355</v>
      </c>
    </row>
    <row r="3" spans="1:12" customHeight="1" ht="15">
      <c r="C3" s="1564"/>
      <c r="D3" s="1565"/>
      <c r="E3" s="1566"/>
      <c r="F3" s="770" t="s">
        <v>135</v>
      </c>
      <c r="G3" s="1541" t="s">
        <v>28</v>
      </c>
      <c r="H3" s="1959"/>
      <c r="I3" s="654">
        <f>A205+A207</f>
        <v>12</v>
      </c>
      <c r="J3" s="654">
        <f>B205+B207</f>
        <v>12</v>
      </c>
      <c r="K3" s="655">
        <f>J3/I3</f>
        <v>1</v>
      </c>
    </row>
    <row r="4" spans="1:12" customHeight="1" ht="15">
      <c r="C4" s="1567" t="str">
        <f>TEXT((C2-DATEVALUE("1/1/"&amp;TEXT(C2,"yy"))+1),"000")</f>
        <v>7289</v>
      </c>
      <c r="D4" s="1568"/>
      <c r="E4" s="1569"/>
      <c r="F4" s="773" t="s">
        <v>2179</v>
      </c>
      <c r="G4" s="1541" t="s">
        <v>67</v>
      </c>
      <c r="H4" s="1959"/>
      <c r="I4" s="654">
        <f>A224+A218+A186</f>
        <v>39</v>
      </c>
      <c r="J4" s="654">
        <f>B224+B218+B186</f>
        <v>39</v>
      </c>
      <c r="K4" s="655">
        <f>J4/I4</f>
        <v>1</v>
      </c>
    </row>
    <row r="5" spans="1:12" customHeight="1" ht="15">
      <c r="C5" s="1570"/>
      <c r="D5" s="1571"/>
      <c r="E5" s="1572"/>
      <c r="F5" s="692" t="s">
        <v>2180</v>
      </c>
      <c r="G5" s="1523" t="s">
        <v>60</v>
      </c>
      <c r="H5" s="2152"/>
      <c r="I5" s="656">
        <f>SUM(I2,I3,I4)</f>
        <v>361</v>
      </c>
      <c r="J5" s="656">
        <f>SUM(J2,J3,J4)</f>
        <v>357</v>
      </c>
      <c r="K5" s="659">
        <f>J5/I5</f>
        <v>0.98891966759003</v>
      </c>
    </row>
    <row r="6" spans="1:12" customHeight="1" ht="15" s="0" customFormat="1">
      <c r="C6" s="1520" t="s">
        <v>148</v>
      </c>
      <c r="D6" s="1521"/>
      <c r="E6" s="1521"/>
      <c r="F6" s="1521"/>
      <c r="G6" s="1521"/>
      <c r="H6" s="1521"/>
      <c r="I6" s="1521"/>
      <c r="J6" s="1521"/>
      <c r="K6" s="1522"/>
    </row>
    <row r="7" spans="1:12" customHeight="1" ht="15" s="0" customFormat="1">
      <c r="C7" s="1545" t="s">
        <v>149</v>
      </c>
      <c r="D7" s="1546"/>
      <c r="E7" s="1546"/>
      <c r="F7" s="1546"/>
      <c r="G7" s="1546"/>
      <c r="H7" s="1546"/>
      <c r="I7" s="1546"/>
      <c r="J7" s="1546"/>
      <c r="K7" s="1547"/>
    </row>
    <row r="8" spans="1:12" customHeight="1" ht="15">
      <c r="A8" s="105" t="s">
        <v>21</v>
      </c>
      <c r="B8" s="752" t="s">
        <v>21</v>
      </c>
      <c r="C8" s="697" t="s">
        <v>150</v>
      </c>
      <c r="D8" s="1530" t="s">
        <v>151</v>
      </c>
      <c r="E8" s="1531"/>
      <c r="F8" s="759" t="s">
        <v>2181</v>
      </c>
      <c r="G8" s="1529" t="s">
        <v>4</v>
      </c>
      <c r="H8" s="1530"/>
      <c r="I8" s="1530"/>
      <c r="J8" s="1530"/>
      <c r="K8" s="1531"/>
    </row>
    <row r="9" spans="1:12" customHeight="1" ht="14.1">
      <c r="C9" s="61"/>
      <c r="D9" s="61"/>
      <c r="E9" s="76">
        <v>1</v>
      </c>
      <c r="F9" s="830" t="s">
        <v>2182</v>
      </c>
      <c r="G9" s="1458"/>
      <c r="H9" s="1459"/>
      <c r="I9" s="1459"/>
      <c r="J9" s="1459"/>
      <c r="K9" s="1460"/>
    </row>
    <row r="10" spans="1:12" customHeight="1" ht="14.1">
      <c r="C10" s="42"/>
      <c r="D10" s="2147"/>
      <c r="E10" s="2151"/>
      <c r="F10" s="337" t="s">
        <v>2183</v>
      </c>
      <c r="G10" s="1458"/>
      <c r="H10" s="1459"/>
      <c r="I10" s="1459"/>
      <c r="J10" s="1459"/>
      <c r="K10" s="1460"/>
    </row>
    <row r="11" spans="1:12" customHeight="1" ht="14.1">
      <c r="A11" s="96" t="s">
        <v>190</v>
      </c>
      <c r="C11" s="42"/>
      <c r="D11" s="2147"/>
      <c r="E11" s="2151"/>
      <c r="F11" s="337" t="s">
        <v>2184</v>
      </c>
      <c r="G11" s="1458"/>
      <c r="H11" s="1459"/>
      <c r="I11" s="1459"/>
      <c r="J11" s="1459"/>
      <c r="K11" s="1460"/>
    </row>
    <row r="12" spans="1:12" customHeight="1" ht="14.1">
      <c r="A12" s="125">
        <f>IF(D12="x",C12,IF(D12="n",0,C12))</f>
        <v>8</v>
      </c>
      <c r="B12" s="125">
        <f>IF(D12="x",0,IF(D12="n",0,C12))</f>
        <v>8</v>
      </c>
      <c r="C12" s="40">
        <v>8</v>
      </c>
      <c r="D12" s="1452"/>
      <c r="E12" s="1453"/>
      <c r="F12" s="324" t="s">
        <v>2185</v>
      </c>
      <c r="G12" s="1440"/>
      <c r="H12" s="1441"/>
      <c r="I12" s="1441"/>
      <c r="J12" s="1441"/>
      <c r="K12" s="1442"/>
    </row>
    <row r="13" spans="1:12" customHeight="1" ht="14.1">
      <c r="C13" s="30"/>
      <c r="D13" s="38"/>
      <c r="E13" s="76">
        <v>2</v>
      </c>
      <c r="F13" s="859" t="s">
        <v>2186</v>
      </c>
      <c r="G13" s="1576"/>
      <c r="H13" s="1548"/>
      <c r="I13" s="1548"/>
      <c r="J13" s="1548"/>
      <c r="K13" s="1549"/>
    </row>
    <row r="14" spans="1:12" customHeight="1" ht="14.1">
      <c r="C14" s="30"/>
      <c r="D14" s="30"/>
      <c r="E14" s="303"/>
      <c r="F14" s="330" t="s">
        <v>2187</v>
      </c>
      <c r="G14" s="1458"/>
      <c r="H14" s="1459"/>
      <c r="I14" s="1459"/>
      <c r="J14" s="1459"/>
      <c r="K14" s="1460"/>
    </row>
    <row r="15" spans="1:12" customHeight="1" ht="14.1">
      <c r="C15" s="30"/>
      <c r="D15" s="30"/>
      <c r="E15" s="362"/>
      <c r="F15" s="330" t="s">
        <v>2188</v>
      </c>
      <c r="G15" s="1458"/>
      <c r="H15" s="1459"/>
      <c r="I15" s="1459"/>
      <c r="J15" s="1459"/>
      <c r="K15" s="1460"/>
    </row>
    <row r="16" spans="1:12" customHeight="1" ht="14.1">
      <c r="A16" s="96" t="s">
        <v>190</v>
      </c>
      <c r="C16" s="30"/>
      <c r="D16" s="30"/>
      <c r="E16" s="303"/>
      <c r="F16" s="330" t="s">
        <v>2189</v>
      </c>
      <c r="G16" s="1458"/>
      <c r="H16" s="1459"/>
      <c r="I16" s="1459"/>
      <c r="J16" s="1459"/>
      <c r="K16" s="1460"/>
    </row>
    <row r="17" spans="1:12" customHeight="1" ht="26.25">
      <c r="A17" s="125">
        <f>IF(D17="x",C17,IF(D17="n",0,C17))</f>
        <v>6</v>
      </c>
      <c r="B17" s="125">
        <f>IF(D17="x",0,IF(D17="n",0,C17))</f>
        <v>6</v>
      </c>
      <c r="C17" s="40">
        <v>6</v>
      </c>
      <c r="D17" s="1452"/>
      <c r="E17" s="1453"/>
      <c r="F17" s="330" t="s">
        <v>2190</v>
      </c>
      <c r="G17" s="1440"/>
      <c r="H17" s="1441"/>
      <c r="I17" s="1441"/>
      <c r="J17" s="1441"/>
      <c r="K17" s="1442"/>
    </row>
    <row r="18" spans="1:12" customHeight="1" ht="14.1">
      <c r="C18" s="30"/>
      <c r="D18" s="30"/>
      <c r="E18" s="73">
        <v>3</v>
      </c>
      <c r="F18" s="859" t="s">
        <v>2191</v>
      </c>
      <c r="G18" s="1548"/>
      <c r="H18" s="1548"/>
      <c r="I18" s="1548"/>
      <c r="J18" s="1548"/>
      <c r="K18" s="1549"/>
    </row>
    <row r="19" spans="1:12" customHeight="1" ht="14.1">
      <c r="C19" s="30"/>
      <c r="D19" s="2147"/>
      <c r="E19" s="2148"/>
      <c r="F19" s="347" t="s">
        <v>2192</v>
      </c>
      <c r="G19" s="1459"/>
      <c r="H19" s="1459"/>
      <c r="I19" s="1459"/>
      <c r="J19" s="1459"/>
      <c r="K19" s="1460"/>
    </row>
    <row r="20" spans="1:12" customHeight="1" ht="14.1">
      <c r="C20" s="30"/>
      <c r="D20" s="2147"/>
      <c r="E20" s="2148"/>
      <c r="F20" s="1049" t="s">
        <v>2193</v>
      </c>
      <c r="G20" s="1459"/>
      <c r="H20" s="1459"/>
      <c r="I20" s="1459"/>
      <c r="J20" s="1459"/>
      <c r="K20" s="1460"/>
    </row>
    <row r="21" spans="1:12" customHeight="1" ht="14.1">
      <c r="C21" s="30"/>
      <c r="D21" s="301"/>
      <c r="E21" s="302"/>
      <c r="F21" s="1049" t="s">
        <v>2194</v>
      </c>
      <c r="G21" s="1459"/>
      <c r="H21" s="1459"/>
      <c r="I21" s="1459"/>
      <c r="J21" s="1459"/>
      <c r="K21" s="1460"/>
    </row>
    <row r="22" spans="1:12" customHeight="1" ht="14.1">
      <c r="C22" s="30"/>
      <c r="D22" s="44"/>
      <c r="E22" s="52"/>
      <c r="F22" s="1049" t="s">
        <v>2195</v>
      </c>
      <c r="G22" s="1459"/>
      <c r="H22" s="1459"/>
      <c r="I22" s="1459"/>
      <c r="J22" s="1459"/>
      <c r="K22" s="1460"/>
    </row>
    <row r="23" spans="1:12" customHeight="1" ht="14.1">
      <c r="C23" s="30"/>
      <c r="D23" s="44"/>
      <c r="E23" s="52"/>
      <c r="F23" s="347" t="s">
        <v>2196</v>
      </c>
      <c r="G23" s="1459"/>
      <c r="H23" s="1459"/>
      <c r="I23" s="1459"/>
      <c r="J23" s="1459"/>
      <c r="K23" s="1460"/>
    </row>
    <row r="24" spans="1:12" customHeight="1" ht="14.1">
      <c r="C24" s="30"/>
      <c r="D24" s="44"/>
      <c r="E24" s="52"/>
      <c r="F24" s="347" t="s">
        <v>2197</v>
      </c>
      <c r="G24" s="1459"/>
      <c r="H24" s="1459"/>
      <c r="I24" s="1459"/>
      <c r="J24" s="1459"/>
      <c r="K24" s="1460"/>
    </row>
    <row r="25" spans="1:12" customHeight="1" ht="14.1">
      <c r="A25" s="96" t="s">
        <v>190</v>
      </c>
      <c r="C25" s="30"/>
      <c r="D25" s="2147"/>
      <c r="E25" s="2148"/>
      <c r="F25" s="347" t="s">
        <v>2198</v>
      </c>
      <c r="G25" s="1459"/>
      <c r="H25" s="1459"/>
      <c r="I25" s="1459"/>
      <c r="J25" s="1459"/>
      <c r="K25" s="1460"/>
    </row>
    <row r="26" spans="1:12" customHeight="1" ht="30.75">
      <c r="A26" s="125">
        <f>IF(D26="x",C26,IF(D26="n",0,C26))</f>
        <v>15</v>
      </c>
      <c r="B26" s="125">
        <f>IF(D26="x",0,IF(D26="n",0,C26))</f>
        <v>15</v>
      </c>
      <c r="C26" s="30">
        <v>15</v>
      </c>
      <c r="D26" s="1506"/>
      <c r="E26" s="1519"/>
      <c r="F26" s="348" t="s">
        <v>2199</v>
      </c>
      <c r="G26" s="1441"/>
      <c r="H26" s="1441"/>
      <c r="I26" s="1441"/>
      <c r="J26" s="1441"/>
      <c r="K26" s="1442"/>
    </row>
    <row r="27" spans="1:12" customHeight="1" ht="15">
      <c r="C27" s="49"/>
      <c r="D27" s="38"/>
      <c r="E27" s="76">
        <v>4</v>
      </c>
      <c r="F27" s="859" t="s">
        <v>2200</v>
      </c>
      <c r="G27" s="1576"/>
      <c r="H27" s="1548"/>
      <c r="I27" s="1548"/>
      <c r="J27" s="1548"/>
      <c r="K27" s="1549"/>
    </row>
    <row r="28" spans="1:12" customHeight="1" ht="15.75">
      <c r="C28" s="54"/>
      <c r="D28" s="44"/>
      <c r="E28" s="24"/>
      <c r="F28" s="330" t="s">
        <v>2201</v>
      </c>
      <c r="G28" s="1458"/>
      <c r="H28" s="1459"/>
      <c r="I28" s="1459"/>
      <c r="J28" s="1459"/>
      <c r="K28" s="1460"/>
    </row>
    <row r="29" spans="1:12" customHeight="1" ht="15.75">
      <c r="C29" s="44"/>
      <c r="D29" s="44"/>
      <c r="E29" s="24"/>
      <c r="F29" s="1050" t="s">
        <v>2202</v>
      </c>
      <c r="G29" s="1458"/>
      <c r="H29" s="1459"/>
      <c r="I29" s="1459"/>
      <c r="J29" s="1459"/>
      <c r="K29" s="1460"/>
    </row>
    <row r="30" spans="1:12" customHeight="1" ht="15.75">
      <c r="C30" s="44"/>
      <c r="D30" s="44"/>
      <c r="E30" s="24"/>
      <c r="F30" s="330" t="s">
        <v>2203</v>
      </c>
      <c r="G30" s="1458"/>
      <c r="H30" s="1459"/>
      <c r="I30" s="1459"/>
      <c r="J30" s="1459"/>
      <c r="K30" s="1460"/>
    </row>
    <row r="31" spans="1:12" customHeight="1" ht="25.5">
      <c r="C31" s="44"/>
      <c r="D31" s="44"/>
      <c r="E31" s="24"/>
      <c r="F31" s="330" t="s">
        <v>2204</v>
      </c>
      <c r="G31" s="1458"/>
      <c r="H31" s="1459"/>
      <c r="I31" s="1459"/>
      <c r="J31" s="1459"/>
      <c r="K31" s="1460"/>
    </row>
    <row r="32" spans="1:12" customHeight="1" ht="15.75">
      <c r="C32" s="44"/>
      <c r="D32" s="44"/>
      <c r="E32" s="24"/>
      <c r="F32" s="330" t="s">
        <v>2205</v>
      </c>
      <c r="G32" s="1458"/>
      <c r="H32" s="1459"/>
      <c r="I32" s="1459"/>
      <c r="J32" s="1459"/>
      <c r="K32" s="1460"/>
    </row>
    <row r="33" spans="1:12" customHeight="1" ht="38.25">
      <c r="A33" s="96" t="s">
        <v>190</v>
      </c>
      <c r="C33" s="44"/>
      <c r="D33" s="44"/>
      <c r="E33" s="24"/>
      <c r="F33" s="330" t="s">
        <v>2206</v>
      </c>
      <c r="G33" s="1458"/>
      <c r="H33" s="1459"/>
      <c r="I33" s="1459"/>
      <c r="J33" s="1459"/>
      <c r="K33" s="1460"/>
    </row>
    <row r="34" spans="1:12" customHeight="1" ht="26.25">
      <c r="A34" s="125">
        <f>IF(D34="x",C34,IF(D34="n",0,C34))</f>
        <v>30</v>
      </c>
      <c r="B34" s="125">
        <f>IF(D34="x",0,IF(D34="n",0,C34))</f>
        <v>30</v>
      </c>
      <c r="C34" s="40">
        <v>30</v>
      </c>
      <c r="D34" s="1452"/>
      <c r="E34" s="1453"/>
      <c r="F34" s="330" t="s">
        <v>2207</v>
      </c>
      <c r="G34" s="1440"/>
      <c r="H34" s="1441"/>
      <c r="I34" s="1441"/>
      <c r="J34" s="1441"/>
      <c r="K34" s="1442"/>
    </row>
    <row r="35" spans="1:12" customHeight="1" ht="14.1">
      <c r="C35" s="114"/>
      <c r="D35" s="114"/>
      <c r="E35" s="76">
        <v>5</v>
      </c>
      <c r="F35" s="833" t="s">
        <v>2208</v>
      </c>
      <c r="G35" s="1576"/>
      <c r="H35" s="1548"/>
      <c r="I35" s="1548"/>
      <c r="J35" s="1548"/>
      <c r="K35" s="1549"/>
    </row>
    <row r="36" spans="1:12" customHeight="1" ht="14.1">
      <c r="A36" s="96" t="s">
        <v>190</v>
      </c>
      <c r="C36" s="111"/>
      <c r="D36" s="248"/>
      <c r="E36" s="367"/>
      <c r="F36" s="352" t="s">
        <v>2209</v>
      </c>
      <c r="G36" s="1458"/>
      <c r="H36" s="1459"/>
      <c r="I36" s="1459"/>
      <c r="J36" s="1459"/>
      <c r="K36" s="1460"/>
    </row>
    <row r="37" spans="1:12" customHeight="1" ht="14.1">
      <c r="C37" s="111"/>
      <c r="D37" s="248"/>
      <c r="E37" s="368"/>
      <c r="F37" s="352" t="s">
        <v>2210</v>
      </c>
      <c r="G37" s="1458"/>
      <c r="H37" s="1459"/>
      <c r="I37" s="1459"/>
      <c r="J37" s="1459"/>
      <c r="K37" s="1460"/>
    </row>
    <row r="38" spans="1:12" customHeight="1" ht="14.1">
      <c r="A38" s="125">
        <f>IF(D38="x",C38,IF(D38="n",0,C38))</f>
        <v>20</v>
      </c>
      <c r="B38" s="125">
        <f>IF(D38="x",0,IF(D38="n",0,C38))</f>
        <v>20</v>
      </c>
      <c r="C38" s="45">
        <v>20</v>
      </c>
      <c r="D38" s="1452"/>
      <c r="E38" s="1507"/>
      <c r="F38" s="349" t="s">
        <v>2211</v>
      </c>
      <c r="G38" s="1440"/>
      <c r="H38" s="1441"/>
      <c r="I38" s="1441"/>
      <c r="J38" s="1441"/>
      <c r="K38" s="1442"/>
    </row>
    <row r="39" spans="1:12" customHeight="1" ht="14.1">
      <c r="A39" s="96" t="s">
        <v>190</v>
      </c>
      <c r="B39" s="125"/>
      <c r="C39" s="38"/>
      <c r="D39" s="520"/>
      <c r="E39" s="76">
        <v>6</v>
      </c>
      <c r="F39" s="833" t="s">
        <v>2212</v>
      </c>
      <c r="G39" s="1576" t="s">
        <v>2213</v>
      </c>
      <c r="H39" s="1548"/>
      <c r="I39" s="1548"/>
      <c r="J39" s="1548"/>
      <c r="K39" s="1549"/>
    </row>
    <row r="40" spans="1:12" customHeight="1" ht="14.1">
      <c r="A40" s="125">
        <f>IF(D40="x",C40,IF(D40="n",0,C40))</f>
        <v>4</v>
      </c>
      <c r="B40" s="125">
        <f>IF(D40="x",0,IF(D40="n",0,C40))</f>
        <v>0</v>
      </c>
      <c r="C40" s="40">
        <v>4</v>
      </c>
      <c r="D40" s="1452" t="s">
        <v>203</v>
      </c>
      <c r="E40" s="1453"/>
      <c r="F40" s="337" t="s">
        <v>2214</v>
      </c>
      <c r="G40" s="1440"/>
      <c r="H40" s="1441"/>
      <c r="I40" s="1441"/>
      <c r="J40" s="1441"/>
      <c r="K40" s="1442"/>
    </row>
    <row r="41" spans="1:12" customHeight="1" ht="14.1">
      <c r="C41" s="54"/>
      <c r="D41" s="44"/>
      <c r="E41" s="74">
        <v>7</v>
      </c>
      <c r="F41" s="859" t="s">
        <v>2215</v>
      </c>
      <c r="G41" s="1576"/>
      <c r="H41" s="1548"/>
      <c r="I41" s="1548"/>
      <c r="J41" s="1548"/>
      <c r="K41" s="1549"/>
    </row>
    <row r="42" spans="1:12" customHeight="1" ht="14.1">
      <c r="C42" s="54"/>
      <c r="D42" s="2147"/>
      <c r="E42" s="2148"/>
      <c r="F42" s="333" t="s">
        <v>2216</v>
      </c>
      <c r="G42" s="1458"/>
      <c r="H42" s="1459"/>
      <c r="I42" s="1459"/>
      <c r="J42" s="1459"/>
      <c r="K42" s="1460"/>
    </row>
    <row r="43" spans="1:12" customHeight="1" ht="25.5">
      <c r="C43" s="42"/>
      <c r="D43" s="2147"/>
      <c r="E43" s="2148"/>
      <c r="F43" s="333" t="s">
        <v>2217</v>
      </c>
      <c r="G43" s="1458"/>
      <c r="H43" s="1459"/>
      <c r="I43" s="1459"/>
      <c r="J43" s="1459"/>
      <c r="K43" s="1460"/>
    </row>
    <row r="44" spans="1:12" customHeight="1" ht="14.1">
      <c r="C44" s="42"/>
      <c r="D44" s="2147"/>
      <c r="E44" s="2148"/>
      <c r="F44" s="333" t="s">
        <v>2218</v>
      </c>
      <c r="G44" s="1458"/>
      <c r="H44" s="1459"/>
      <c r="I44" s="1459"/>
      <c r="J44" s="1459"/>
      <c r="K44" s="1460"/>
    </row>
    <row r="45" spans="1:12" customHeight="1" ht="14.1">
      <c r="C45" s="42"/>
      <c r="D45" s="2147"/>
      <c r="E45" s="2148"/>
      <c r="F45" s="1051" t="s">
        <v>2219</v>
      </c>
      <c r="G45" s="1458"/>
      <c r="H45" s="1459"/>
      <c r="I45" s="1459"/>
      <c r="J45" s="1459"/>
      <c r="K45" s="1460"/>
    </row>
    <row r="46" spans="1:12" customHeight="1" ht="14.1">
      <c r="C46" s="42"/>
      <c r="D46" s="2147"/>
      <c r="E46" s="2148"/>
      <c r="F46" s="1051" t="s">
        <v>2220</v>
      </c>
      <c r="G46" s="1458"/>
      <c r="H46" s="1459"/>
      <c r="I46" s="1459"/>
      <c r="J46" s="1459"/>
      <c r="K46" s="1460"/>
    </row>
    <row r="47" spans="1:12" customHeight="1" ht="14.1">
      <c r="C47" s="42"/>
      <c r="D47" s="2147"/>
      <c r="E47" s="2148"/>
      <c r="F47" s="1051" t="s">
        <v>2221</v>
      </c>
      <c r="G47" s="1458"/>
      <c r="H47" s="1459"/>
      <c r="I47" s="1459"/>
      <c r="J47" s="1459"/>
      <c r="K47" s="1460"/>
    </row>
    <row r="48" spans="1:12" customHeight="1" ht="14.1">
      <c r="C48" s="42"/>
      <c r="D48" s="2147"/>
      <c r="E48" s="2148"/>
      <c r="F48" s="1051" t="s">
        <v>2222</v>
      </c>
      <c r="G48" s="1458"/>
      <c r="H48" s="1459"/>
      <c r="I48" s="1459"/>
      <c r="J48" s="1459"/>
      <c r="K48" s="1460"/>
    </row>
    <row r="49" spans="1:12" customHeight="1" ht="14.1">
      <c r="C49" s="42"/>
      <c r="D49" s="2147"/>
      <c r="E49" s="2148"/>
      <c r="F49" s="1052" t="s">
        <v>2223</v>
      </c>
      <c r="G49" s="1458"/>
      <c r="H49" s="1459"/>
      <c r="I49" s="1459"/>
      <c r="J49" s="1459"/>
      <c r="K49" s="1460"/>
    </row>
    <row r="50" spans="1:12" customHeight="1" ht="14.1">
      <c r="C50" s="42"/>
      <c r="D50" s="2147"/>
      <c r="E50" s="2148"/>
      <c r="F50" s="369" t="s">
        <v>2224</v>
      </c>
      <c r="G50" s="1458"/>
      <c r="H50" s="1459"/>
      <c r="I50" s="1459"/>
      <c r="J50" s="1459"/>
      <c r="K50" s="1460"/>
    </row>
    <row r="51" spans="1:12" customHeight="1" ht="14.1">
      <c r="C51" s="42"/>
      <c r="D51" s="2147"/>
      <c r="E51" s="2148"/>
      <c r="F51" s="326" t="s">
        <v>2225</v>
      </c>
      <c r="G51" s="1458"/>
      <c r="H51" s="1459"/>
      <c r="I51" s="1459"/>
      <c r="J51" s="1459"/>
      <c r="K51" s="1460"/>
    </row>
    <row r="52" spans="1:12" customHeight="1" ht="14.1">
      <c r="C52" s="42"/>
      <c r="D52" s="2147"/>
      <c r="E52" s="2148"/>
      <c r="F52" s="326" t="s">
        <v>2226</v>
      </c>
      <c r="G52" s="1458"/>
      <c r="H52" s="1459"/>
      <c r="I52" s="1459"/>
      <c r="J52" s="1459"/>
      <c r="K52" s="1460"/>
    </row>
    <row r="53" spans="1:12" customHeight="1" ht="14.1">
      <c r="C53" s="42"/>
      <c r="D53" s="2147"/>
      <c r="E53" s="2148"/>
      <c r="F53" s="326" t="s">
        <v>2227</v>
      </c>
      <c r="G53" s="1458"/>
      <c r="H53" s="1459"/>
      <c r="I53" s="1459"/>
      <c r="J53" s="1459"/>
      <c r="K53" s="1460"/>
    </row>
    <row r="54" spans="1:12" customHeight="1" ht="14.1">
      <c r="A54" s="96" t="s">
        <v>190</v>
      </c>
      <c r="C54" s="42"/>
      <c r="D54" s="2147"/>
      <c r="E54" s="2148"/>
      <c r="F54" s="326" t="s">
        <v>2228</v>
      </c>
      <c r="G54" s="1458"/>
      <c r="H54" s="1459"/>
      <c r="I54" s="1459"/>
      <c r="J54" s="1459"/>
      <c r="K54" s="1460"/>
    </row>
    <row r="55" spans="1:12" customHeight="1" ht="14.1">
      <c r="A55" s="125">
        <f>IF(D55="x",C55,IF(D55="n",0,C55))</f>
        <v>8</v>
      </c>
      <c r="B55" s="125">
        <f>IF(D55="x",0,IF(D55="n",0,C55))</f>
        <v>8</v>
      </c>
      <c r="C55" s="40">
        <v>8</v>
      </c>
      <c r="D55" s="1452"/>
      <c r="E55" s="1457"/>
      <c r="F55" s="349" t="s">
        <v>2229</v>
      </c>
      <c r="G55" s="1440"/>
      <c r="H55" s="1441"/>
      <c r="I55" s="1441"/>
      <c r="J55" s="1441"/>
      <c r="K55" s="1442"/>
    </row>
    <row r="56" spans="1:12" customHeight="1" ht="15">
      <c r="A56" s="402"/>
      <c r="B56" s="402"/>
      <c r="C56" s="744"/>
      <c r="D56" s="975"/>
      <c r="E56" s="975"/>
      <c r="F56" s="975"/>
      <c r="G56" s="975"/>
      <c r="H56" s="975"/>
      <c r="I56" s="975"/>
      <c r="J56" s="975"/>
      <c r="K56" s="976"/>
    </row>
    <row r="57" spans="1:12" customHeight="1" ht="15">
      <c r="A57" s="402"/>
      <c r="B57" s="402"/>
      <c r="C57" s="977"/>
      <c r="D57" s="978"/>
      <c r="E57" s="978"/>
      <c r="F57" s="978"/>
      <c r="G57" s="978"/>
      <c r="H57" s="978"/>
      <c r="I57" s="978"/>
      <c r="J57" s="978"/>
      <c r="K57" s="979"/>
    </row>
    <row r="58" spans="1:12" customHeight="1" ht="15">
      <c r="A58" s="402"/>
      <c r="B58" s="402"/>
      <c r="C58" s="744"/>
      <c r="D58" s="975"/>
      <c r="E58" s="975"/>
      <c r="F58" s="975"/>
      <c r="G58" s="975"/>
      <c r="H58" s="975"/>
      <c r="I58" s="975"/>
      <c r="J58" s="975"/>
      <c r="K58" s="976"/>
    </row>
    <row r="59" spans="1:12" customHeight="1" ht="15">
      <c r="A59" s="402"/>
      <c r="B59" s="402"/>
      <c r="C59" s="977"/>
      <c r="D59" s="978"/>
      <c r="E59" s="978"/>
      <c r="F59" s="978"/>
      <c r="G59" s="978"/>
      <c r="H59" s="978"/>
      <c r="I59" s="978"/>
      <c r="J59" s="978"/>
      <c r="K59" s="979"/>
    </row>
    <row r="60" spans="1:12" customHeight="1" ht="15">
      <c r="A60" s="105" t="s">
        <v>21</v>
      </c>
      <c r="B60" s="752" t="s">
        <v>21</v>
      </c>
      <c r="C60" s="2008" t="s">
        <v>2230</v>
      </c>
      <c r="D60" s="1791"/>
      <c r="E60" s="1791"/>
      <c r="F60" s="1791"/>
      <c r="G60" s="1791"/>
      <c r="H60" s="1791"/>
      <c r="I60" s="1791"/>
      <c r="J60" s="1791"/>
      <c r="K60" s="1792"/>
    </row>
    <row r="61" spans="1:12" customHeight="1" ht="15">
      <c r="A61" s="105" t="s">
        <v>21</v>
      </c>
      <c r="B61" s="752" t="s">
        <v>21</v>
      </c>
      <c r="C61" s="697" t="s">
        <v>150</v>
      </c>
      <c r="D61" s="1530" t="s">
        <v>151</v>
      </c>
      <c r="E61" s="1531"/>
      <c r="F61" s="1048" t="s">
        <v>2180</v>
      </c>
      <c r="G61" s="1529" t="s">
        <v>4</v>
      </c>
      <c r="H61" s="1530"/>
      <c r="I61" s="1530"/>
      <c r="J61" s="1530"/>
      <c r="K61" s="1531"/>
    </row>
    <row r="62" spans="1:12" customHeight="1" ht="14.1">
      <c r="C62" s="49"/>
      <c r="D62" s="50"/>
      <c r="E62" s="73">
        <v>8</v>
      </c>
      <c r="F62" s="859" t="s">
        <v>2231</v>
      </c>
      <c r="G62" s="1576"/>
      <c r="H62" s="1548"/>
      <c r="I62" s="1548"/>
      <c r="J62" s="1548"/>
      <c r="K62" s="1549"/>
    </row>
    <row r="63" spans="1:12" customHeight="1" ht="14.1">
      <c r="C63" s="42"/>
      <c r="D63" s="33"/>
      <c r="E63" s="25"/>
      <c r="F63" s="333" t="s">
        <v>2232</v>
      </c>
      <c r="G63" s="1458"/>
      <c r="H63" s="1459"/>
      <c r="I63" s="1459"/>
      <c r="J63" s="1459"/>
      <c r="K63" s="1460"/>
    </row>
    <row r="64" spans="1:12" customHeight="1" ht="14.1">
      <c r="C64" s="42"/>
      <c r="D64" s="33"/>
      <c r="E64" s="25"/>
      <c r="F64" s="333" t="s">
        <v>2233</v>
      </c>
      <c r="G64" s="1458"/>
      <c r="H64" s="1459"/>
      <c r="I64" s="1459"/>
      <c r="J64" s="1459"/>
      <c r="K64" s="1460"/>
    </row>
    <row r="65" spans="1:12" customHeight="1" ht="15">
      <c r="C65" s="42"/>
      <c r="D65" s="33"/>
      <c r="E65" s="27"/>
      <c r="F65" s="333" t="s">
        <v>2234</v>
      </c>
      <c r="G65" s="1458"/>
      <c r="H65" s="1459"/>
      <c r="I65" s="1459"/>
      <c r="J65" s="1459"/>
      <c r="K65" s="1460"/>
    </row>
    <row r="66" spans="1:12" customHeight="1" ht="15">
      <c r="C66" s="42"/>
      <c r="D66" s="33"/>
      <c r="E66" s="27"/>
      <c r="F66" s="333" t="s">
        <v>2235</v>
      </c>
      <c r="G66" s="1458"/>
      <c r="H66" s="1459"/>
      <c r="I66" s="1459"/>
      <c r="J66" s="1459"/>
      <c r="K66" s="1460"/>
    </row>
    <row r="67" spans="1:12" customHeight="1" ht="15">
      <c r="C67" s="42"/>
      <c r="D67" s="33"/>
      <c r="E67" s="27"/>
      <c r="F67" s="1051" t="s">
        <v>2236</v>
      </c>
      <c r="G67" s="1458"/>
      <c r="H67" s="1459"/>
      <c r="I67" s="1459"/>
      <c r="J67" s="1459"/>
      <c r="K67" s="1460"/>
    </row>
    <row r="68" spans="1:12" customHeight="1" ht="26.25">
      <c r="C68" s="42"/>
      <c r="D68" s="33"/>
      <c r="E68" s="27"/>
      <c r="F68" s="1051" t="s">
        <v>2237</v>
      </c>
      <c r="G68" s="1458"/>
      <c r="H68" s="1459"/>
      <c r="I68" s="1459"/>
      <c r="J68" s="1459"/>
      <c r="K68" s="1460"/>
    </row>
    <row r="69" spans="1:12" customHeight="1" ht="26.25">
      <c r="A69" s="96" t="s">
        <v>190</v>
      </c>
      <c r="C69" s="42"/>
      <c r="D69" s="33"/>
      <c r="E69" s="27"/>
      <c r="F69" s="1051" t="s">
        <v>2238</v>
      </c>
      <c r="G69" s="1458"/>
      <c r="H69" s="1459"/>
      <c r="I69" s="1459"/>
      <c r="J69" s="1459"/>
      <c r="K69" s="1460"/>
    </row>
    <row r="70" spans="1:12" customHeight="1" ht="13.5">
      <c r="A70" s="125">
        <f>IF(D70="x",C70,IF(D70="n",0,C70))</f>
        <v>6</v>
      </c>
      <c r="B70" s="125">
        <f>IF(D70="x",0,IF(D70="n",0,C70))</f>
        <v>6</v>
      </c>
      <c r="C70" s="40">
        <v>6</v>
      </c>
      <c r="D70" s="1452"/>
      <c r="E70" s="1457"/>
      <c r="F70" s="348" t="s">
        <v>2239</v>
      </c>
      <c r="G70" s="1440"/>
      <c r="H70" s="1441"/>
      <c r="I70" s="1441"/>
      <c r="J70" s="1441"/>
      <c r="K70" s="1442"/>
    </row>
    <row r="71" spans="1:12" customHeight="1" ht="14.1">
      <c r="C71" s="30"/>
      <c r="D71" s="30"/>
      <c r="E71" s="73">
        <v>9</v>
      </c>
      <c r="F71" s="830" t="s">
        <v>2240</v>
      </c>
      <c r="G71" s="1576"/>
      <c r="H71" s="1548"/>
      <c r="I71" s="1548"/>
      <c r="J71" s="1548"/>
      <c r="K71" s="1549"/>
    </row>
    <row r="72" spans="1:12" customHeight="1" ht="25.5">
      <c r="C72" s="42"/>
      <c r="D72" s="33"/>
      <c r="E72" s="25"/>
      <c r="F72" s="404" t="s">
        <v>2241</v>
      </c>
      <c r="G72" s="1458"/>
      <c r="H72" s="1459"/>
      <c r="I72" s="1459"/>
      <c r="J72" s="1459"/>
      <c r="K72" s="1460"/>
    </row>
    <row r="73" spans="1:12" customHeight="1" ht="14.1">
      <c r="C73" s="42"/>
      <c r="D73" s="33"/>
      <c r="E73" s="25"/>
      <c r="F73" s="333" t="s">
        <v>2242</v>
      </c>
      <c r="G73" s="1458"/>
      <c r="H73" s="1459"/>
      <c r="I73" s="1459"/>
      <c r="J73" s="1459"/>
      <c r="K73" s="1460"/>
    </row>
    <row r="74" spans="1:12" customHeight="1" ht="14.1">
      <c r="C74" s="42"/>
      <c r="D74" s="33"/>
      <c r="E74" s="25"/>
      <c r="F74" s="333" t="s">
        <v>2243</v>
      </c>
      <c r="G74" s="1458"/>
      <c r="H74" s="1459"/>
      <c r="I74" s="1459"/>
      <c r="J74" s="1459"/>
      <c r="K74" s="1460"/>
    </row>
    <row r="75" spans="1:12" customHeight="1" ht="25.5">
      <c r="C75" s="42"/>
      <c r="D75" s="33"/>
      <c r="E75" s="25"/>
      <c r="F75" s="333" t="s">
        <v>2244</v>
      </c>
      <c r="G75" s="1458"/>
      <c r="H75" s="1459"/>
      <c r="I75" s="1459"/>
      <c r="J75" s="1459"/>
      <c r="K75" s="1460"/>
    </row>
    <row r="76" spans="1:12" customHeight="1" ht="14.1">
      <c r="A76" s="96" t="s">
        <v>190</v>
      </c>
      <c r="C76" s="42"/>
      <c r="D76" s="33"/>
      <c r="E76" s="25"/>
      <c r="F76" s="333" t="s">
        <v>2245</v>
      </c>
      <c r="G76" s="1458"/>
      <c r="H76" s="1459"/>
      <c r="I76" s="1459"/>
      <c r="J76" s="1459"/>
      <c r="K76" s="1460"/>
    </row>
    <row r="77" spans="1:12" customHeight="1" ht="14.1">
      <c r="A77" s="125">
        <f>IF(D77="x",C77,IF(D77="n",0,C77))</f>
        <v>8</v>
      </c>
      <c r="B77" s="125">
        <f>IF(D77="x",0,IF(D77="n",0,C77))</f>
        <v>8</v>
      </c>
      <c r="C77" s="40">
        <v>8</v>
      </c>
      <c r="D77" s="1452"/>
      <c r="E77" s="1457"/>
      <c r="F77" s="1053" t="s">
        <v>2246</v>
      </c>
      <c r="G77" s="1440"/>
      <c r="H77" s="1441"/>
      <c r="I77" s="1441"/>
      <c r="J77" s="1441"/>
      <c r="K77" s="1442"/>
    </row>
    <row r="78" spans="1:12" customHeight="1" ht="15">
      <c r="C78" s="61"/>
      <c r="D78" s="61"/>
      <c r="E78" s="73">
        <v>10</v>
      </c>
      <c r="F78" s="833" t="s">
        <v>2247</v>
      </c>
      <c r="G78" s="1576"/>
      <c r="H78" s="1548"/>
      <c r="I78" s="1548"/>
      <c r="J78" s="1548"/>
      <c r="K78" s="1549"/>
    </row>
    <row r="79" spans="1:12" customHeight="1" ht="15">
      <c r="C79" s="53"/>
      <c r="D79" s="53"/>
      <c r="E79" s="311"/>
      <c r="F79" s="326" t="s">
        <v>2248</v>
      </c>
      <c r="G79" s="1458"/>
      <c r="H79" s="1459"/>
      <c r="I79" s="1459"/>
      <c r="J79" s="1459"/>
      <c r="K79" s="1460"/>
    </row>
    <row r="80" spans="1:12" customHeight="1" ht="15">
      <c r="A80" s="96" t="s">
        <v>190</v>
      </c>
      <c r="C80" s="30"/>
      <c r="D80" s="30"/>
      <c r="E80" s="25"/>
      <c r="F80" s="326" t="s">
        <v>2249</v>
      </c>
      <c r="G80" s="1458"/>
      <c r="H80" s="1459"/>
      <c r="I80" s="1459"/>
      <c r="J80" s="1459"/>
      <c r="K80" s="1460"/>
    </row>
    <row r="81" spans="1:12" customHeight="1" ht="15">
      <c r="A81" s="125">
        <f>IF(D81="x",C81,IF(D81="n",0,C81))</f>
        <v>4</v>
      </c>
      <c r="B81" s="125">
        <f>IF(D81="x",0,IF(D81="n",0,C81))</f>
        <v>4</v>
      </c>
      <c r="C81" s="40">
        <v>4</v>
      </c>
      <c r="D81" s="1452"/>
      <c r="E81" s="1457"/>
      <c r="F81" s="349" t="s">
        <v>2250</v>
      </c>
      <c r="G81" s="1440"/>
      <c r="H81" s="1441"/>
      <c r="I81" s="1441"/>
      <c r="J81" s="1441"/>
      <c r="K81" s="1442"/>
    </row>
    <row r="82" spans="1:12" customHeight="1" ht="15">
      <c r="C82" s="49"/>
      <c r="D82" s="38"/>
      <c r="E82" s="76">
        <v>11</v>
      </c>
      <c r="F82" s="720" t="s">
        <v>2251</v>
      </c>
      <c r="G82" s="1576"/>
      <c r="H82" s="1548"/>
      <c r="I82" s="1548"/>
      <c r="J82" s="1548"/>
      <c r="K82" s="1549"/>
    </row>
    <row r="83" spans="1:12" customHeight="1" ht="15">
      <c r="C83" s="42"/>
      <c r="D83" s="30"/>
      <c r="E83" s="24"/>
      <c r="F83" s="333" t="s">
        <v>2252</v>
      </c>
      <c r="G83" s="1458"/>
      <c r="H83" s="1459"/>
      <c r="I83" s="1459"/>
      <c r="J83" s="1459"/>
      <c r="K83" s="1460"/>
    </row>
    <row r="84" spans="1:12" customHeight="1" ht="25.5">
      <c r="A84" s="96" t="s">
        <v>190</v>
      </c>
      <c r="C84" s="30"/>
      <c r="D84" s="30"/>
      <c r="E84" s="24"/>
      <c r="F84" s="333" t="s">
        <v>2253</v>
      </c>
      <c r="G84" s="1458"/>
      <c r="H84" s="1459"/>
      <c r="I84" s="1459"/>
      <c r="J84" s="1459"/>
      <c r="K84" s="1460"/>
    </row>
    <row r="85" spans="1:12" customHeight="1" ht="15">
      <c r="A85" s="125">
        <f>IF(D85="x",C85,IF(D85="n",0,C85))</f>
        <v>15</v>
      </c>
      <c r="B85" s="125">
        <f>IF(D85="x",0,IF(D85="n",0,C85))</f>
        <v>15</v>
      </c>
      <c r="C85" s="40">
        <v>15</v>
      </c>
      <c r="D85" s="1452"/>
      <c r="E85" s="1453"/>
      <c r="F85" s="348" t="s">
        <v>2254</v>
      </c>
      <c r="G85" s="1440"/>
      <c r="H85" s="1441"/>
      <c r="I85" s="1441"/>
      <c r="J85" s="1441"/>
      <c r="K85" s="1442"/>
    </row>
    <row r="86" spans="1:12" customHeight="1" ht="15">
      <c r="C86" s="51" t="s">
        <v>21</v>
      </c>
      <c r="D86" s="51"/>
      <c r="E86" s="73">
        <v>12</v>
      </c>
      <c r="F86" s="720" t="s">
        <v>2255</v>
      </c>
      <c r="G86" s="1548"/>
      <c r="H86" s="1548"/>
      <c r="I86" s="1548"/>
      <c r="J86" s="1548"/>
      <c r="K86" s="1549"/>
    </row>
    <row r="87" spans="1:12" customHeight="1" ht="15">
      <c r="C87" s="30"/>
      <c r="D87" s="30"/>
      <c r="E87" s="25"/>
      <c r="F87" s="333" t="s">
        <v>2256</v>
      </c>
      <c r="G87" s="1459"/>
      <c r="H87" s="1459"/>
      <c r="I87" s="1459"/>
      <c r="J87" s="1459"/>
      <c r="K87" s="1460"/>
    </row>
    <row r="88" spans="1:12" customHeight="1" ht="15">
      <c r="C88" s="30"/>
      <c r="D88" s="30"/>
      <c r="E88" s="25"/>
      <c r="F88" s="333" t="s">
        <v>2257</v>
      </c>
      <c r="G88" s="1459"/>
      <c r="H88" s="1459"/>
      <c r="I88" s="1459"/>
      <c r="J88" s="1459"/>
      <c r="K88" s="1460"/>
    </row>
    <row r="89" spans="1:12" customHeight="1" ht="15">
      <c r="C89" s="30"/>
      <c r="D89" s="30"/>
      <c r="E89" s="25"/>
      <c r="F89" s="333" t="s">
        <v>2258</v>
      </c>
      <c r="G89" s="1459"/>
      <c r="H89" s="1459"/>
      <c r="I89" s="1459"/>
      <c r="J89" s="1459"/>
      <c r="K89" s="1460"/>
    </row>
    <row r="90" spans="1:12" customHeight="1" ht="25.5">
      <c r="C90" s="30"/>
      <c r="D90" s="30"/>
      <c r="E90" s="25"/>
      <c r="F90" s="333" t="s">
        <v>2259</v>
      </c>
      <c r="G90" s="1459"/>
      <c r="H90" s="1459"/>
      <c r="I90" s="1459"/>
      <c r="J90" s="1459"/>
      <c r="K90" s="1460"/>
    </row>
    <row r="91" spans="1:12" customHeight="1" ht="15">
      <c r="C91" s="30"/>
      <c r="D91" s="30"/>
      <c r="E91" s="25"/>
      <c r="F91" s="333" t="s">
        <v>2260</v>
      </c>
      <c r="G91" s="1459"/>
      <c r="H91" s="1459"/>
      <c r="I91" s="1459"/>
      <c r="J91" s="1459"/>
      <c r="K91" s="1460"/>
    </row>
    <row r="92" spans="1:12" customHeight="1" ht="15">
      <c r="A92" s="96" t="s">
        <v>190</v>
      </c>
      <c r="C92" s="30"/>
      <c r="D92" s="30"/>
      <c r="E92" s="25"/>
      <c r="F92" s="730" t="s">
        <v>2261</v>
      </c>
      <c r="G92" s="1459"/>
      <c r="H92" s="1459"/>
      <c r="I92" s="1459"/>
      <c r="J92" s="1459"/>
      <c r="K92" s="1460"/>
    </row>
    <row r="93" spans="1:12" customHeight="1" ht="15">
      <c r="A93" s="125">
        <f>IF(D93="x",C93,IF(D93="n",0,C93))</f>
        <v>20</v>
      </c>
      <c r="B93" s="125">
        <f>IF(D93="x",0,IF(D93="n",0,C93))</f>
        <v>20</v>
      </c>
      <c r="C93" s="40">
        <v>20</v>
      </c>
      <c r="D93" s="1452"/>
      <c r="E93" s="1457"/>
      <c r="F93" s="732" t="s">
        <v>2262</v>
      </c>
      <c r="G93" s="1441"/>
      <c r="H93" s="1441"/>
      <c r="I93" s="1441"/>
      <c r="J93" s="1441"/>
      <c r="K93" s="1442"/>
    </row>
    <row r="94" spans="1:12" customHeight="1" ht="15">
      <c r="A94" s="96" t="s">
        <v>190</v>
      </c>
      <c r="C94" s="49"/>
      <c r="D94" s="38"/>
      <c r="E94" s="76">
        <v>13</v>
      </c>
      <c r="F94" s="859" t="s">
        <v>2263</v>
      </c>
      <c r="G94" s="1576"/>
      <c r="H94" s="1548"/>
      <c r="I94" s="1548"/>
      <c r="J94" s="1548"/>
      <c r="K94" s="1549"/>
    </row>
    <row r="95" spans="1:12" customHeight="1" ht="15">
      <c r="A95" s="125">
        <f>IF(D95="x",C95,IF(D95="n",0,C95))</f>
        <v>4</v>
      </c>
      <c r="B95" s="125">
        <f>IF(D95="x",0,IF(D95="n",0,C95))</f>
        <v>4</v>
      </c>
      <c r="C95" s="40">
        <v>4</v>
      </c>
      <c r="D95" s="1452"/>
      <c r="E95" s="1453"/>
      <c r="F95" s="337" t="s">
        <v>2264</v>
      </c>
      <c r="G95" s="1440"/>
      <c r="H95" s="1441"/>
      <c r="I95" s="1441"/>
      <c r="J95" s="1441"/>
      <c r="K95" s="1442"/>
    </row>
    <row r="96" spans="1:12" customHeight="1" ht="15">
      <c r="C96" s="49"/>
      <c r="D96" s="38"/>
      <c r="E96" s="76">
        <v>14</v>
      </c>
      <c r="F96" s="859" t="s">
        <v>2265</v>
      </c>
      <c r="G96" s="1576"/>
      <c r="H96" s="1548"/>
      <c r="I96" s="1548"/>
      <c r="J96" s="1548"/>
      <c r="K96" s="1549"/>
    </row>
    <row r="97" spans="1:12" customHeight="1" ht="15">
      <c r="C97" s="42"/>
      <c r="D97" s="30"/>
      <c r="E97" s="24"/>
      <c r="F97" s="324" t="s">
        <v>2266</v>
      </c>
      <c r="G97" s="1458"/>
      <c r="H97" s="1459"/>
      <c r="I97" s="1459"/>
      <c r="J97" s="1459"/>
      <c r="K97" s="1460"/>
    </row>
    <row r="98" spans="1:12" customHeight="1" ht="15">
      <c r="C98" s="42"/>
      <c r="D98" s="30"/>
      <c r="E98" s="24"/>
      <c r="F98" s="1054" t="s">
        <v>2267</v>
      </c>
      <c r="G98" s="1458"/>
      <c r="H98" s="1459"/>
      <c r="I98" s="1459"/>
      <c r="J98" s="1459"/>
      <c r="K98" s="1460"/>
    </row>
    <row r="99" spans="1:12" customHeight="1" ht="15">
      <c r="A99" s="96" t="s">
        <v>190</v>
      </c>
      <c r="C99" s="42"/>
      <c r="D99" s="30"/>
      <c r="E99" s="24"/>
      <c r="F99" s="1054" t="s">
        <v>2268</v>
      </c>
      <c r="G99" s="1458"/>
      <c r="H99" s="1459"/>
      <c r="I99" s="1459"/>
      <c r="J99" s="1459"/>
      <c r="K99" s="1460"/>
    </row>
    <row r="100" spans="1:12" customHeight="1" ht="15">
      <c r="A100" s="125">
        <f>IF(D100="x",C100,IF(D100="n",0,C100))</f>
        <v>15</v>
      </c>
      <c r="B100" s="125">
        <f>IF(D100="x",0,IF(D100="n",0,C100))</f>
        <v>15</v>
      </c>
      <c r="C100" s="40">
        <v>15</v>
      </c>
      <c r="D100" s="1452"/>
      <c r="E100" s="1453"/>
      <c r="F100" s="337" t="s">
        <v>2269</v>
      </c>
      <c r="G100" s="1440"/>
      <c r="H100" s="1441"/>
      <c r="I100" s="1441"/>
      <c r="J100" s="1441"/>
      <c r="K100" s="1442"/>
    </row>
    <row r="101" spans="1:12" customHeight="1" ht="15">
      <c r="C101" s="49"/>
      <c r="D101" s="38"/>
      <c r="E101" s="73">
        <v>15</v>
      </c>
      <c r="F101" s="859" t="s">
        <v>2270</v>
      </c>
      <c r="G101" s="1576"/>
      <c r="H101" s="1548"/>
      <c r="I101" s="1548"/>
      <c r="J101" s="1548"/>
      <c r="K101" s="1549"/>
    </row>
    <row r="102" spans="1:12" customHeight="1" ht="15">
      <c r="A102" s="96" t="s">
        <v>190</v>
      </c>
      <c r="C102" s="42"/>
      <c r="D102" s="33"/>
      <c r="E102" s="25"/>
      <c r="F102" s="326" t="s">
        <v>2271</v>
      </c>
      <c r="G102" s="1458"/>
      <c r="H102" s="1459"/>
      <c r="I102" s="1459"/>
      <c r="J102" s="1459"/>
      <c r="K102" s="1460"/>
    </row>
    <row r="103" spans="1:12" customHeight="1" ht="15">
      <c r="A103" s="125">
        <f>IF(D103="x",C103,IF(D103="n",0,C103))</f>
        <v>15</v>
      </c>
      <c r="B103" s="125">
        <f>IF(D103="x",0,IF(D103="n",0,C103))</f>
        <v>15</v>
      </c>
      <c r="C103" s="40">
        <v>15</v>
      </c>
      <c r="D103" s="1452"/>
      <c r="E103" s="1457"/>
      <c r="F103" s="349" t="s">
        <v>2272</v>
      </c>
      <c r="G103" s="1440"/>
      <c r="H103" s="1441"/>
      <c r="I103" s="1441"/>
      <c r="J103" s="1441"/>
      <c r="K103" s="1442"/>
    </row>
    <row r="104" spans="1:12" customHeight="1" ht="15">
      <c r="C104" s="49"/>
      <c r="D104" s="38"/>
      <c r="E104" s="73">
        <v>16</v>
      </c>
      <c r="F104" s="877" t="s">
        <v>2273</v>
      </c>
      <c r="G104" s="1576"/>
      <c r="H104" s="1548"/>
      <c r="I104" s="1548"/>
      <c r="J104" s="1548"/>
      <c r="K104" s="1549"/>
    </row>
    <row r="105" spans="1:12" customHeight="1" ht="15">
      <c r="A105" s="96" t="s">
        <v>190</v>
      </c>
      <c r="C105" s="42"/>
      <c r="D105" s="30"/>
      <c r="E105" s="25"/>
      <c r="F105" s="371" t="s">
        <v>2274</v>
      </c>
      <c r="G105" s="1458"/>
      <c r="H105" s="1459"/>
      <c r="I105" s="1459"/>
      <c r="J105" s="1459"/>
      <c r="K105" s="1460"/>
    </row>
    <row r="106" spans="1:12" customHeight="1" ht="15">
      <c r="A106" s="125">
        <f>IF(D106="x",C106,IF(D106="n",0,C106))</f>
        <v>4</v>
      </c>
      <c r="B106" s="125">
        <f>IF(D106="x",0,IF(D106="n",0,C106))</f>
        <v>4</v>
      </c>
      <c r="C106" s="40">
        <v>4</v>
      </c>
      <c r="D106" s="1452"/>
      <c r="E106" s="1457"/>
      <c r="F106" s="349" t="s">
        <v>2275</v>
      </c>
      <c r="G106" s="1440"/>
      <c r="H106" s="1441"/>
      <c r="I106" s="1441"/>
      <c r="J106" s="1441"/>
      <c r="K106" s="1442"/>
    </row>
    <row r="107" spans="1:12" customHeight="1" ht="15">
      <c r="C107" s="42"/>
      <c r="D107" s="30"/>
      <c r="E107" s="75">
        <v>17</v>
      </c>
      <c r="F107" s="892" t="s">
        <v>2276</v>
      </c>
      <c r="G107" s="1458"/>
      <c r="H107" s="1459"/>
      <c r="I107" s="1459"/>
      <c r="J107" s="1459"/>
      <c r="K107" s="1460"/>
    </row>
    <row r="108" spans="1:12" customHeight="1" ht="15">
      <c r="C108" s="42"/>
      <c r="D108" s="30"/>
      <c r="E108" s="24"/>
      <c r="F108" s="371" t="s">
        <v>2277</v>
      </c>
      <c r="G108" s="1458"/>
      <c r="H108" s="1459"/>
      <c r="I108" s="1459"/>
      <c r="J108" s="1459"/>
      <c r="K108" s="1460"/>
    </row>
    <row r="109" spans="1:12" customHeight="1" ht="15">
      <c r="C109" s="42"/>
      <c r="D109" s="30"/>
      <c r="E109" s="24"/>
      <c r="F109" s="340" t="s">
        <v>2278</v>
      </c>
      <c r="G109" s="1458"/>
      <c r="H109" s="1459"/>
      <c r="I109" s="1459"/>
      <c r="J109" s="1459"/>
      <c r="K109" s="1460"/>
    </row>
    <row r="110" spans="1:12" customHeight="1" ht="15">
      <c r="C110" s="30"/>
      <c r="D110" s="30"/>
      <c r="E110" s="24"/>
      <c r="F110" s="340" t="s">
        <v>2279</v>
      </c>
      <c r="G110" s="1458"/>
      <c r="H110" s="1459"/>
      <c r="I110" s="1459"/>
      <c r="J110" s="1459"/>
      <c r="K110" s="1460"/>
    </row>
    <row r="111" spans="1:12" customHeight="1" ht="15">
      <c r="C111" s="42"/>
      <c r="D111" s="30"/>
      <c r="E111" s="24"/>
      <c r="F111" s="340" t="s">
        <v>2280</v>
      </c>
      <c r="G111" s="1458"/>
      <c r="H111" s="1459"/>
      <c r="I111" s="1459"/>
      <c r="J111" s="1459"/>
      <c r="K111" s="1460"/>
    </row>
    <row r="112" spans="1:12" customHeight="1" ht="15">
      <c r="C112" s="42"/>
      <c r="D112" s="30"/>
      <c r="E112" s="24"/>
      <c r="F112" s="326" t="s">
        <v>2281</v>
      </c>
      <c r="G112" s="1458"/>
      <c r="H112" s="1459"/>
      <c r="I112" s="1459"/>
      <c r="J112" s="1459"/>
      <c r="K112" s="1460"/>
    </row>
    <row r="113" spans="1:12" customHeight="1" ht="15">
      <c r="A113" s="96" t="s">
        <v>190</v>
      </c>
      <c r="C113" s="42"/>
      <c r="D113" s="30"/>
      <c r="E113" s="24"/>
      <c r="F113" s="918" t="s">
        <v>2282</v>
      </c>
      <c r="G113" s="1458"/>
      <c r="H113" s="1459"/>
      <c r="I113" s="1459"/>
      <c r="J113" s="1459"/>
      <c r="K113" s="1460"/>
    </row>
    <row r="114" spans="1:12" customHeight="1" ht="15">
      <c r="A114" s="125">
        <f>IF(D114="x",C114,IF(D114="n",0,C114))</f>
        <v>6</v>
      </c>
      <c r="B114" s="125">
        <f>IF(D114="x",0,IF(D114="n",0,C114))</f>
        <v>6</v>
      </c>
      <c r="C114" s="40">
        <v>6</v>
      </c>
      <c r="D114" s="1452"/>
      <c r="E114" s="1453"/>
      <c r="F114" s="352" t="s">
        <v>2283</v>
      </c>
      <c r="G114" s="1440"/>
      <c r="H114" s="1441"/>
      <c r="I114" s="1441"/>
      <c r="J114" s="1441"/>
      <c r="K114" s="1442"/>
    </row>
    <row r="115" spans="1:12" customHeight="1" ht="15">
      <c r="A115" s="402"/>
      <c r="B115" s="402"/>
      <c r="C115" s="744"/>
      <c r="D115" s="975"/>
      <c r="E115" s="975"/>
      <c r="F115" s="975"/>
      <c r="G115" s="975"/>
      <c r="H115" s="975"/>
      <c r="I115" s="975"/>
      <c r="J115" s="975"/>
      <c r="K115" s="976"/>
    </row>
    <row r="116" spans="1:12" customHeight="1" ht="15">
      <c r="A116" s="402"/>
      <c r="B116" s="402"/>
      <c r="C116" s="977"/>
      <c r="D116" s="978"/>
      <c r="E116" s="978"/>
      <c r="F116" s="978"/>
      <c r="G116" s="978"/>
      <c r="H116" s="978"/>
      <c r="I116" s="978"/>
      <c r="J116" s="978"/>
      <c r="K116" s="979"/>
    </row>
    <row r="117" spans="1:12" customHeight="1" ht="15">
      <c r="A117" s="402"/>
      <c r="B117" s="402"/>
      <c r="C117" s="744"/>
      <c r="D117" s="975"/>
      <c r="E117" s="975"/>
      <c r="F117" s="975"/>
      <c r="G117" s="975"/>
      <c r="H117" s="975"/>
      <c r="I117" s="975"/>
      <c r="J117" s="975"/>
      <c r="K117" s="976"/>
    </row>
    <row r="118" spans="1:12" customHeight="1" ht="15">
      <c r="A118" s="402"/>
      <c r="B118" s="402"/>
      <c r="C118" s="977"/>
      <c r="D118" s="978"/>
      <c r="E118" s="978"/>
      <c r="F118" s="978"/>
      <c r="G118" s="978"/>
      <c r="H118" s="978"/>
      <c r="I118" s="978"/>
      <c r="J118" s="978"/>
      <c r="K118" s="979"/>
    </row>
    <row r="119" spans="1:12" customHeight="1" ht="15">
      <c r="A119" s="402"/>
      <c r="B119" s="402"/>
      <c r="C119" s="744"/>
      <c r="D119" s="975"/>
      <c r="E119" s="975"/>
      <c r="F119" s="975"/>
      <c r="G119" s="975"/>
      <c r="H119" s="975"/>
      <c r="I119" s="975"/>
      <c r="J119" s="975"/>
      <c r="K119" s="976"/>
    </row>
    <row r="120" spans="1:12" customHeight="1" ht="15">
      <c r="A120" s="402"/>
      <c r="B120" s="402"/>
      <c r="C120" s="977"/>
      <c r="D120" s="978"/>
      <c r="E120" s="978"/>
      <c r="F120" s="978"/>
      <c r="G120" s="978"/>
      <c r="H120" s="978"/>
      <c r="I120" s="978"/>
      <c r="J120" s="978"/>
      <c r="K120" s="979"/>
    </row>
    <row r="121" spans="1:12" customHeight="1" ht="15">
      <c r="A121" s="105" t="s">
        <v>21</v>
      </c>
      <c r="B121" s="752" t="s">
        <v>21</v>
      </c>
      <c r="C121" s="2008" t="s">
        <v>2230</v>
      </c>
      <c r="D121" s="1791"/>
      <c r="E121" s="1791"/>
      <c r="F121" s="1791"/>
      <c r="G121" s="1791"/>
      <c r="H121" s="1791"/>
      <c r="I121" s="1791"/>
      <c r="J121" s="1791"/>
      <c r="K121" s="1792"/>
    </row>
    <row r="122" spans="1:12" customHeight="1" ht="15">
      <c r="A122" s="105" t="s">
        <v>21</v>
      </c>
      <c r="B122" s="752" t="s">
        <v>21</v>
      </c>
      <c r="C122" s="697" t="s">
        <v>150</v>
      </c>
      <c r="D122" s="1530" t="s">
        <v>151</v>
      </c>
      <c r="E122" s="1531"/>
      <c r="F122" s="1048" t="s">
        <v>2180</v>
      </c>
      <c r="G122" s="1529" t="s">
        <v>4</v>
      </c>
      <c r="H122" s="1530"/>
      <c r="I122" s="1530"/>
      <c r="J122" s="1530"/>
      <c r="K122" s="1531"/>
    </row>
    <row r="123" spans="1:12" customHeight="1" ht="15">
      <c r="A123" s="402"/>
      <c r="B123" s="402"/>
      <c r="C123" s="744"/>
      <c r="D123" s="744"/>
      <c r="E123" s="76">
        <v>18</v>
      </c>
      <c r="F123" s="826" t="s">
        <v>2284</v>
      </c>
      <c r="G123" s="1576"/>
      <c r="H123" s="1548"/>
      <c r="I123" s="1548"/>
      <c r="J123" s="1548"/>
      <c r="K123" s="1549"/>
    </row>
    <row r="124" spans="1:12" customHeight="1" ht="12.75">
      <c r="A124" s="402"/>
      <c r="B124" s="402"/>
      <c r="C124" s="750"/>
      <c r="D124" s="750"/>
      <c r="E124" s="751"/>
      <c r="F124" s="855" t="s">
        <v>2285</v>
      </c>
      <c r="G124" s="1458"/>
      <c r="H124" s="1459"/>
      <c r="I124" s="1459"/>
      <c r="J124" s="1459"/>
      <c r="K124" s="1460"/>
    </row>
    <row r="125" spans="1:12" customHeight="1" ht="13.5">
      <c r="A125" s="402"/>
      <c r="B125" s="402"/>
      <c r="C125" s="750"/>
      <c r="D125" s="750"/>
      <c r="E125" s="751"/>
      <c r="F125" s="1056" t="s">
        <v>2286</v>
      </c>
      <c r="G125" s="1458"/>
      <c r="H125" s="1459"/>
      <c r="I125" s="1459"/>
      <c r="J125" s="1459"/>
      <c r="K125" s="1460"/>
    </row>
    <row r="126" spans="1:12" customHeight="1" ht="26.25">
      <c r="A126" s="402"/>
      <c r="B126" s="402"/>
      <c r="C126" s="750"/>
      <c r="D126" s="750"/>
      <c r="E126" s="751"/>
      <c r="F126" s="1056" t="s">
        <v>2287</v>
      </c>
      <c r="G126" s="1458"/>
      <c r="H126" s="1459"/>
      <c r="I126" s="1459"/>
      <c r="J126" s="1459"/>
      <c r="K126" s="1460"/>
    </row>
    <row r="127" spans="1:12" customHeight="1" ht="25.5">
      <c r="A127" s="402"/>
      <c r="B127" s="402"/>
      <c r="C127" s="750"/>
      <c r="D127" s="750"/>
      <c r="E127" s="751"/>
      <c r="F127" s="856" t="s">
        <v>2288</v>
      </c>
      <c r="G127" s="1458"/>
      <c r="H127" s="1459"/>
      <c r="I127" s="1459"/>
      <c r="J127" s="1459"/>
      <c r="K127" s="1460"/>
    </row>
    <row r="128" spans="1:12" customHeight="1" ht="13.5">
      <c r="A128" s="402"/>
      <c r="B128" s="402"/>
      <c r="C128" s="750"/>
      <c r="D128" s="750"/>
      <c r="E128" s="751"/>
      <c r="F128" s="1056" t="s">
        <v>2289</v>
      </c>
      <c r="G128" s="1458"/>
      <c r="H128" s="1459"/>
      <c r="I128" s="1459"/>
      <c r="J128" s="1459"/>
      <c r="K128" s="1460"/>
    </row>
    <row r="129" spans="1:12" customHeight="1" ht="13.5">
      <c r="A129" s="402"/>
      <c r="B129" s="402"/>
      <c r="C129" s="750"/>
      <c r="D129" s="750"/>
      <c r="E129" s="751"/>
      <c r="F129" s="1056" t="s">
        <v>2290</v>
      </c>
      <c r="G129" s="1458"/>
      <c r="H129" s="1459"/>
      <c r="I129" s="1459"/>
      <c r="J129" s="1459"/>
      <c r="K129" s="1460"/>
    </row>
    <row r="130" spans="1:12" customHeight="1" ht="12.75">
      <c r="A130" s="96" t="s">
        <v>190</v>
      </c>
      <c r="B130" s="402"/>
      <c r="C130" s="750"/>
      <c r="D130" s="750"/>
      <c r="E130" s="751"/>
      <c r="F130" s="856" t="s">
        <v>2291</v>
      </c>
      <c r="G130" s="1458"/>
      <c r="H130" s="1459"/>
      <c r="I130" s="1459"/>
      <c r="J130" s="1459"/>
      <c r="K130" s="1460"/>
    </row>
    <row r="131" spans="1:12" customHeight="1" ht="14.25">
      <c r="A131" s="125">
        <f>IF(D131="x",C131,IF(D131="n",0,C131))</f>
        <v>30</v>
      </c>
      <c r="B131" s="125">
        <f>IF(D131="x",0,IF(D131="n",0,C131))</f>
        <v>30</v>
      </c>
      <c r="C131" s="753">
        <v>30</v>
      </c>
      <c r="D131" s="2153"/>
      <c r="E131" s="2154"/>
      <c r="F131" s="1057" t="s">
        <v>2292</v>
      </c>
      <c r="G131" s="1440"/>
      <c r="H131" s="1441"/>
      <c r="I131" s="1441"/>
      <c r="J131" s="1441"/>
      <c r="K131" s="1442"/>
    </row>
    <row r="132" spans="1:12" customHeight="1" ht="14.1">
      <c r="C132" s="30"/>
      <c r="D132" s="30"/>
      <c r="E132" s="73">
        <v>19</v>
      </c>
      <c r="F132" s="1058" t="s">
        <v>2293</v>
      </c>
      <c r="G132" s="1576"/>
      <c r="H132" s="1548"/>
      <c r="I132" s="1548"/>
      <c r="J132" s="1548"/>
      <c r="K132" s="1549"/>
    </row>
    <row r="133" spans="1:12" customHeight="1" ht="12.75">
      <c r="A133" s="96" t="s">
        <v>190</v>
      </c>
      <c r="C133" s="42"/>
      <c r="D133" s="33"/>
      <c r="E133" s="25"/>
      <c r="F133" s="730" t="s">
        <v>2294</v>
      </c>
      <c r="G133" s="1458"/>
      <c r="H133" s="1459"/>
      <c r="I133" s="1459"/>
      <c r="J133" s="1459"/>
      <c r="K133" s="1460"/>
    </row>
    <row r="134" spans="1:12" customHeight="1" ht="30">
      <c r="A134" s="125">
        <f>IF(D134="x",C134,IF(D134="n",0,C134))</f>
        <v>10</v>
      </c>
      <c r="B134" s="125">
        <f>IF(D134="x",0,IF(D134="n",0,C134))</f>
        <v>10</v>
      </c>
      <c r="C134" s="40">
        <v>10</v>
      </c>
      <c r="D134" s="1452"/>
      <c r="E134" s="1457"/>
      <c r="F134" s="333" t="s">
        <v>2295</v>
      </c>
      <c r="G134" s="1440"/>
      <c r="H134" s="1441"/>
      <c r="I134" s="1441"/>
      <c r="J134" s="1441"/>
      <c r="K134" s="1442"/>
    </row>
    <row r="135" spans="1:12" customHeight="1" ht="15">
      <c r="C135" s="49"/>
      <c r="D135" s="50"/>
      <c r="E135" s="73">
        <v>20</v>
      </c>
      <c r="F135" s="877" t="s">
        <v>2296</v>
      </c>
      <c r="G135" s="1548"/>
      <c r="H135" s="1548"/>
      <c r="I135" s="1548"/>
      <c r="J135" s="1548"/>
      <c r="K135" s="1549"/>
    </row>
    <row r="136" spans="1:12" customHeight="1" ht="15">
      <c r="C136" s="42"/>
      <c r="D136" s="33"/>
      <c r="E136" s="25"/>
      <c r="F136" s="372" t="s">
        <v>2297</v>
      </c>
      <c r="G136" s="1459"/>
      <c r="H136" s="1459"/>
      <c r="I136" s="1459"/>
      <c r="J136" s="1459"/>
      <c r="K136" s="1460"/>
      <c r="L136" s="100" t="s">
        <v>21</v>
      </c>
    </row>
    <row r="137" spans="1:12" customHeight="1" ht="15">
      <c r="C137" s="42"/>
      <c r="D137" s="33"/>
      <c r="E137" s="25"/>
      <c r="F137" s="333" t="s">
        <v>2298</v>
      </c>
      <c r="G137" s="1459"/>
      <c r="H137" s="1459"/>
      <c r="I137" s="1459"/>
      <c r="J137" s="1459"/>
      <c r="K137" s="1460"/>
    </row>
    <row r="138" spans="1:12" customHeight="1" ht="25.5">
      <c r="C138" s="42"/>
      <c r="D138" s="33"/>
      <c r="E138" s="25"/>
      <c r="F138" s="333" t="s">
        <v>2299</v>
      </c>
      <c r="G138" s="1459"/>
      <c r="H138" s="1459"/>
      <c r="I138" s="1459"/>
      <c r="J138" s="1459"/>
      <c r="K138" s="1460"/>
    </row>
    <row r="139" spans="1:12" customHeight="1" ht="38.25">
      <c r="C139" s="42"/>
      <c r="D139" s="33"/>
      <c r="E139" s="25"/>
      <c r="F139" s="333" t="s">
        <v>2300</v>
      </c>
      <c r="G139" s="1459"/>
      <c r="H139" s="1459"/>
      <c r="I139" s="1459"/>
      <c r="J139" s="1459"/>
      <c r="K139" s="1460"/>
    </row>
    <row r="140" spans="1:12" customHeight="1" ht="38.25">
      <c r="C140" s="42"/>
      <c r="D140" s="33"/>
      <c r="E140" s="25"/>
      <c r="F140" s="333" t="s">
        <v>2301</v>
      </c>
      <c r="G140" s="1459"/>
      <c r="H140" s="1459"/>
      <c r="I140" s="1459"/>
      <c r="J140" s="1459"/>
      <c r="K140" s="1460"/>
    </row>
    <row r="141" spans="1:12" customHeight="1" ht="38.25">
      <c r="A141" s="96" t="s">
        <v>190</v>
      </c>
      <c r="C141" s="42"/>
      <c r="D141" s="33"/>
      <c r="E141" s="25"/>
      <c r="F141" s="333" t="s">
        <v>2302</v>
      </c>
      <c r="G141" s="1459"/>
      <c r="H141" s="1459"/>
      <c r="I141" s="1459"/>
      <c r="J141" s="1459"/>
      <c r="K141" s="1460"/>
    </row>
    <row r="142" spans="1:12" customHeight="1" ht="40.5">
      <c r="A142" s="125">
        <f>IF(D142="x",C142,IF(D142="n",0,C142))</f>
        <v>20</v>
      </c>
      <c r="B142" s="125">
        <f>IF(D142="x",0,IF(D142="n",0,C142))</f>
        <v>20</v>
      </c>
      <c r="C142" s="45">
        <v>20</v>
      </c>
      <c r="D142" s="1457"/>
      <c r="E142" s="1457"/>
      <c r="F142" s="348" t="s">
        <v>2303</v>
      </c>
      <c r="G142" s="1441"/>
      <c r="H142" s="1441"/>
      <c r="I142" s="1441"/>
      <c r="J142" s="1441"/>
      <c r="K142" s="1442"/>
    </row>
    <row r="143" spans="1:12" customHeight="1" ht="15">
      <c r="C143" s="61"/>
      <c r="D143" s="61"/>
      <c r="E143" s="76">
        <v>21</v>
      </c>
      <c r="F143" s="877" t="s">
        <v>2304</v>
      </c>
      <c r="G143" s="1548"/>
      <c r="H143" s="1548"/>
      <c r="I143" s="1548"/>
      <c r="J143" s="1548"/>
      <c r="K143" s="1549"/>
    </row>
    <row r="144" spans="1:12" customHeight="1" ht="15">
      <c r="C144" s="30"/>
      <c r="D144" s="30"/>
      <c r="E144" s="25"/>
      <c r="F144" s="371" t="s">
        <v>2305</v>
      </c>
      <c r="G144" s="1459"/>
      <c r="H144" s="1459"/>
      <c r="I144" s="1459"/>
      <c r="J144" s="1459"/>
      <c r="K144" s="1460"/>
    </row>
    <row r="145" spans="1:12" customHeight="1" ht="15">
      <c r="C145" s="30"/>
      <c r="D145" s="30"/>
      <c r="E145" s="25"/>
      <c r="F145" s="326" t="s">
        <v>2306</v>
      </c>
      <c r="G145" s="1459"/>
      <c r="H145" s="1459"/>
      <c r="I145" s="1459"/>
      <c r="J145" s="1459"/>
      <c r="K145" s="1460"/>
    </row>
    <row r="146" spans="1:12" customHeight="1" ht="15">
      <c r="C146" s="30"/>
      <c r="D146" s="30"/>
      <c r="E146" s="25"/>
      <c r="F146" s="326" t="s">
        <v>2307</v>
      </c>
      <c r="G146" s="1459"/>
      <c r="H146" s="1459"/>
      <c r="I146" s="1459"/>
      <c r="J146" s="1459"/>
      <c r="K146" s="1460"/>
    </row>
    <row r="147" spans="1:12" customHeight="1" ht="15">
      <c r="C147" s="30"/>
      <c r="D147" s="30"/>
      <c r="E147" s="25"/>
      <c r="F147" s="326" t="s">
        <v>2308</v>
      </c>
      <c r="G147" s="1459"/>
      <c r="H147" s="1459"/>
      <c r="I147" s="1459"/>
      <c r="J147" s="1459"/>
      <c r="K147" s="1460"/>
    </row>
    <row r="148" spans="1:12" customHeight="1" ht="15">
      <c r="C148" s="30"/>
      <c r="D148" s="30"/>
      <c r="E148" s="25"/>
      <c r="F148" s="326" t="s">
        <v>2309</v>
      </c>
      <c r="G148" s="1459"/>
      <c r="H148" s="1459"/>
      <c r="I148" s="1459"/>
      <c r="J148" s="1459"/>
      <c r="K148" s="1460"/>
    </row>
    <row r="149" spans="1:12" customHeight="1" ht="15">
      <c r="C149" s="30"/>
      <c r="D149" s="30"/>
      <c r="E149" s="25"/>
      <c r="F149" s="326" t="s">
        <v>2310</v>
      </c>
      <c r="G149" s="1459"/>
      <c r="H149" s="1459"/>
      <c r="I149" s="1459"/>
      <c r="J149" s="1459"/>
      <c r="K149" s="1460"/>
    </row>
    <row r="150" spans="1:12" customHeight="1" ht="15" s="16" customFormat="1">
      <c r="A150" s="98"/>
      <c r="B150" s="98"/>
      <c r="C150" s="30"/>
      <c r="D150" s="30"/>
      <c r="E150" s="25"/>
      <c r="F150" s="326" t="s">
        <v>2311</v>
      </c>
      <c r="G150" s="1459"/>
      <c r="H150" s="1459"/>
      <c r="I150" s="1459"/>
      <c r="J150" s="1459"/>
      <c r="K150" s="1460"/>
    </row>
    <row r="151" spans="1:12" customHeight="1" ht="15">
      <c r="A151" s="96" t="s">
        <v>190</v>
      </c>
      <c r="C151" s="30"/>
      <c r="D151" s="30"/>
      <c r="E151" s="25"/>
      <c r="F151" s="326" t="s">
        <v>2312</v>
      </c>
      <c r="G151" s="1459"/>
      <c r="H151" s="1459"/>
      <c r="I151" s="1459"/>
      <c r="J151" s="1459"/>
      <c r="K151" s="1460"/>
    </row>
    <row r="152" spans="1:12" customHeight="1" ht="15">
      <c r="A152" s="125">
        <f>IF(D152="x",C152,IF(D152="n",0,C152))</f>
        <v>4</v>
      </c>
      <c r="B152" s="125">
        <f>IF(D152="x",0,IF(D152="n",0,C152))</f>
        <v>4</v>
      </c>
      <c r="C152" s="40">
        <v>4</v>
      </c>
      <c r="D152" s="1452"/>
      <c r="E152" s="1457"/>
      <c r="F152" s="349" t="s">
        <v>1987</v>
      </c>
      <c r="G152" s="1441"/>
      <c r="H152" s="1441"/>
      <c r="I152" s="1441"/>
      <c r="J152" s="1441"/>
      <c r="K152" s="1442"/>
    </row>
    <row r="153" spans="1:12" customHeight="1" ht="15">
      <c r="C153" s="51" t="s">
        <v>21</v>
      </c>
      <c r="D153" s="51"/>
      <c r="E153" s="76">
        <v>22</v>
      </c>
      <c r="F153" s="878" t="s">
        <v>2313</v>
      </c>
      <c r="G153" s="1576"/>
      <c r="H153" s="1548"/>
      <c r="I153" s="1548"/>
      <c r="J153" s="1548"/>
      <c r="K153" s="1549"/>
    </row>
    <row r="154" spans="1:12" customHeight="1" ht="15">
      <c r="A154" s="96" t="s">
        <v>190</v>
      </c>
      <c r="C154" s="30"/>
      <c r="D154" s="30"/>
      <c r="E154" s="24"/>
      <c r="F154" s="371" t="s">
        <v>2314</v>
      </c>
      <c r="G154" s="1458"/>
      <c r="H154" s="1459"/>
      <c r="I154" s="1459"/>
      <c r="J154" s="1459"/>
      <c r="K154" s="1460"/>
    </row>
    <row r="155" spans="1:12" customHeight="1" ht="15">
      <c r="A155" s="125">
        <f>IF(D155="x",C155,IF(D155="n",0,C155))</f>
        <v>4</v>
      </c>
      <c r="B155" s="125">
        <f>IF(D155="x",0,IF(D155="n",0,C155))</f>
        <v>4</v>
      </c>
      <c r="C155" s="40">
        <v>4</v>
      </c>
      <c r="D155" s="1452"/>
      <c r="E155" s="1453"/>
      <c r="F155" s="349" t="s">
        <v>2315</v>
      </c>
      <c r="G155" s="1440"/>
      <c r="H155" s="1441"/>
      <c r="I155" s="1441"/>
      <c r="J155" s="1441"/>
      <c r="K155" s="1442"/>
    </row>
    <row r="156" spans="1:12" customHeight="1" ht="15">
      <c r="C156" s="51" t="s">
        <v>21</v>
      </c>
      <c r="D156" s="51"/>
      <c r="E156" s="73">
        <v>23</v>
      </c>
      <c r="F156" s="874" t="s">
        <v>337</v>
      </c>
      <c r="G156" s="1576"/>
      <c r="H156" s="1548"/>
      <c r="I156" s="1548"/>
      <c r="J156" s="1548"/>
      <c r="K156" s="1549"/>
    </row>
    <row r="157" spans="1:12" customHeight="1" ht="25.5">
      <c r="C157" s="30"/>
      <c r="D157" s="30"/>
      <c r="E157" s="25"/>
      <c r="F157" s="372" t="s">
        <v>2316</v>
      </c>
      <c r="G157" s="1458"/>
      <c r="H157" s="1459"/>
      <c r="I157" s="1459"/>
      <c r="J157" s="1459"/>
      <c r="K157" s="1460"/>
    </row>
    <row r="158" spans="1:12" customHeight="1" ht="25.5">
      <c r="C158" s="30"/>
      <c r="D158" s="30"/>
      <c r="E158" s="25"/>
      <c r="F158" s="333" t="s">
        <v>2317</v>
      </c>
      <c r="G158" s="1458"/>
      <c r="H158" s="1459"/>
      <c r="I158" s="1459"/>
      <c r="J158" s="1459"/>
      <c r="K158" s="1460"/>
    </row>
    <row r="159" spans="1:12" customHeight="1" ht="15">
      <c r="A159" s="96" t="s">
        <v>190</v>
      </c>
      <c r="C159" s="30"/>
      <c r="D159" s="30"/>
      <c r="E159" s="25"/>
      <c r="F159" s="404" t="s">
        <v>2318</v>
      </c>
      <c r="G159" s="1458"/>
      <c r="H159" s="1459"/>
      <c r="I159" s="1459"/>
      <c r="J159" s="1459"/>
      <c r="K159" s="1460"/>
    </row>
    <row r="160" spans="1:12" customHeight="1" ht="15">
      <c r="A160" s="125">
        <f>IF(D160="x",C160,IF(D160="n",0,C160))</f>
        <v>15</v>
      </c>
      <c r="B160" s="125">
        <f>IF(D160="x",0,IF(D160="n",0,C160))</f>
        <v>15</v>
      </c>
      <c r="C160" s="40">
        <v>15</v>
      </c>
      <c r="D160" s="1452"/>
      <c r="E160" s="1457"/>
      <c r="F160" s="348" t="s">
        <v>341</v>
      </c>
      <c r="G160" s="1440"/>
      <c r="H160" s="1441"/>
      <c r="I160" s="1441"/>
      <c r="J160" s="1441"/>
      <c r="K160" s="1442"/>
    </row>
    <row r="161" spans="1:12" customHeight="1" ht="15">
      <c r="C161" s="51" t="s">
        <v>21</v>
      </c>
      <c r="D161" s="51"/>
      <c r="E161" s="73">
        <v>24</v>
      </c>
      <c r="F161" s="826" t="s">
        <v>2319</v>
      </c>
      <c r="G161" s="1576"/>
      <c r="H161" s="1548"/>
      <c r="I161" s="1548"/>
      <c r="J161" s="1548"/>
      <c r="K161" s="1549"/>
    </row>
    <row r="162" spans="1:12" customHeight="1" ht="15">
      <c r="C162" s="42"/>
      <c r="D162" s="30"/>
      <c r="E162" s="24"/>
      <c r="F162" s="371" t="s">
        <v>2320</v>
      </c>
      <c r="G162" s="1458"/>
      <c r="H162" s="1459"/>
      <c r="I162" s="1459"/>
      <c r="J162" s="1459"/>
      <c r="K162" s="1460"/>
    </row>
    <row r="163" spans="1:12" customHeight="1" ht="15">
      <c r="C163" s="42"/>
      <c r="D163" s="30"/>
      <c r="E163" s="24"/>
      <c r="F163" s="1055" t="s">
        <v>2321</v>
      </c>
      <c r="G163" s="1458"/>
      <c r="H163" s="1459"/>
      <c r="I163" s="1459"/>
      <c r="J163" s="1459"/>
      <c r="K163" s="1460"/>
    </row>
    <row r="164" spans="1:12" customHeight="1" ht="15">
      <c r="C164" s="42"/>
      <c r="D164" s="30"/>
      <c r="E164" s="24"/>
      <c r="F164" s="1055" t="s">
        <v>2322</v>
      </c>
      <c r="G164" s="1458"/>
      <c r="H164" s="1459"/>
      <c r="I164" s="1459"/>
      <c r="J164" s="1459"/>
      <c r="K164" s="1460"/>
    </row>
    <row r="165" spans="1:12" customHeight="1" ht="15">
      <c r="A165" s="96" t="s">
        <v>190</v>
      </c>
      <c r="C165" s="42"/>
      <c r="D165" s="30"/>
      <c r="E165" s="24"/>
      <c r="F165" s="1055" t="s">
        <v>2323</v>
      </c>
      <c r="G165" s="1458"/>
      <c r="H165" s="1459"/>
      <c r="I165" s="1459"/>
      <c r="J165" s="1459"/>
      <c r="K165" s="1460"/>
    </row>
    <row r="166" spans="1:12" customHeight="1" ht="15">
      <c r="A166" s="125">
        <f>IF(D166="x",C166,IF(D166="n",0,C166))</f>
        <v>4</v>
      </c>
      <c r="B166" s="125">
        <f>IF(D166="x",0,IF(D166="n",0,C166))</f>
        <v>4</v>
      </c>
      <c r="C166" s="40">
        <v>4</v>
      </c>
      <c r="D166" s="1452"/>
      <c r="E166" s="1453"/>
      <c r="F166" s="1059" t="s">
        <v>2324</v>
      </c>
      <c r="G166" s="1440"/>
      <c r="H166" s="1441"/>
      <c r="I166" s="1441"/>
      <c r="J166" s="1441"/>
      <c r="K166" s="1442"/>
    </row>
    <row r="167" spans="1:12" customHeight="1" ht="14.25">
      <c r="A167" s="33"/>
      <c r="B167" s="33"/>
      <c r="C167" s="47" t="s">
        <v>21</v>
      </c>
      <c r="D167" s="51" t="s">
        <v>21</v>
      </c>
      <c r="E167" s="144">
        <v>25</v>
      </c>
      <c r="F167" s="1060" t="s">
        <v>1871</v>
      </c>
      <c r="G167" s="1434"/>
      <c r="H167" s="1435"/>
      <c r="I167" s="1435"/>
      <c r="J167" s="1435"/>
      <c r="K167" s="1436"/>
    </row>
    <row r="168" spans="1:12" customHeight="1" ht="14.25">
      <c r="A168" s="96" t="s">
        <v>190</v>
      </c>
      <c r="B168" s="33"/>
      <c r="C168" s="42"/>
      <c r="D168" s="30"/>
      <c r="E168" s="37"/>
      <c r="F168" s="957" t="s">
        <v>2325</v>
      </c>
      <c r="G168" s="1458"/>
      <c r="H168" s="1459"/>
      <c r="I168" s="1459"/>
      <c r="J168" s="1459"/>
      <c r="K168" s="1460"/>
    </row>
    <row r="169" spans="1:12" customHeight="1" ht="14.25">
      <c r="A169" s="125">
        <f>IF(D169="x",C169,IF(D169="n",0,C169))</f>
        <v>4</v>
      </c>
      <c r="B169" s="125">
        <f>IF(D169="x",0,IF(D169="n",0,C169))</f>
        <v>4</v>
      </c>
      <c r="C169" s="45">
        <v>4</v>
      </c>
      <c r="D169" s="1452"/>
      <c r="E169" s="1457"/>
      <c r="F169" s="1061" t="s">
        <v>1873</v>
      </c>
      <c r="G169" s="1440"/>
      <c r="H169" s="1441"/>
      <c r="I169" s="1441"/>
      <c r="J169" s="1441"/>
      <c r="K169" s="1442"/>
    </row>
    <row r="170" spans="1:12" customHeight="1" ht="15">
      <c r="A170" s="402"/>
      <c r="B170" s="402"/>
      <c r="C170" s="744"/>
      <c r="D170" s="975"/>
      <c r="E170" s="975"/>
      <c r="F170" s="975"/>
      <c r="G170" s="975"/>
      <c r="H170" s="975"/>
      <c r="I170" s="975"/>
      <c r="J170" s="975"/>
      <c r="K170" s="976"/>
    </row>
    <row r="171" spans="1:12" customHeight="1" ht="15">
      <c r="A171" s="402"/>
      <c r="B171" s="402"/>
      <c r="C171" s="977"/>
      <c r="D171" s="978"/>
      <c r="E171" s="978"/>
      <c r="F171" s="978"/>
      <c r="G171" s="978"/>
      <c r="H171" s="978"/>
      <c r="I171" s="978"/>
      <c r="J171" s="978"/>
      <c r="K171" s="979"/>
    </row>
    <row r="172" spans="1:12" customHeight="1" ht="15">
      <c r="A172" s="402"/>
      <c r="B172" s="402"/>
      <c r="C172" s="744"/>
      <c r="D172" s="975"/>
      <c r="E172" s="975"/>
      <c r="F172" s="975"/>
      <c r="G172" s="975"/>
      <c r="H172" s="975"/>
      <c r="I172" s="975"/>
      <c r="J172" s="975"/>
      <c r="K172" s="976"/>
    </row>
    <row r="173" spans="1:12" customHeight="1" ht="15">
      <c r="A173" s="402"/>
      <c r="B173" s="402"/>
      <c r="C173" s="977"/>
      <c r="D173" s="978"/>
      <c r="E173" s="978"/>
      <c r="F173" s="978"/>
      <c r="G173" s="978"/>
      <c r="H173" s="978"/>
      <c r="I173" s="978"/>
      <c r="J173" s="978"/>
      <c r="K173" s="979"/>
    </row>
    <row r="174" spans="1:12" customHeight="1" ht="15">
      <c r="A174" s="402"/>
      <c r="B174" s="402"/>
      <c r="C174" s="744"/>
      <c r="D174" s="975"/>
      <c r="E174" s="975"/>
      <c r="F174" s="975"/>
      <c r="G174" s="975"/>
      <c r="H174" s="975"/>
      <c r="I174" s="975"/>
      <c r="J174" s="975"/>
      <c r="K174" s="976"/>
    </row>
    <row r="175" spans="1:12" customHeight="1" ht="15">
      <c r="A175" s="402"/>
      <c r="B175" s="402"/>
      <c r="C175" s="977"/>
      <c r="D175" s="978"/>
      <c r="E175" s="978"/>
      <c r="F175" s="978"/>
      <c r="G175" s="978"/>
      <c r="H175" s="978"/>
      <c r="I175" s="978"/>
      <c r="J175" s="978"/>
      <c r="K175" s="979"/>
    </row>
    <row r="176" spans="1:12" customHeight="1" ht="15">
      <c r="A176" s="105" t="s">
        <v>21</v>
      </c>
      <c r="B176" s="752" t="s">
        <v>21</v>
      </c>
      <c r="C176" s="2008" t="s">
        <v>2230</v>
      </c>
      <c r="D176" s="1791"/>
      <c r="E176" s="1791"/>
      <c r="F176" s="1791"/>
      <c r="G176" s="1791"/>
      <c r="H176" s="1791"/>
      <c r="I176" s="1791"/>
      <c r="J176" s="1791"/>
      <c r="K176" s="1792"/>
    </row>
    <row r="177" spans="1:12" customHeight="1" ht="15">
      <c r="A177" s="105" t="s">
        <v>21</v>
      </c>
      <c r="B177" s="752" t="s">
        <v>21</v>
      </c>
      <c r="C177" s="697" t="s">
        <v>150</v>
      </c>
      <c r="D177" s="1530" t="s">
        <v>151</v>
      </c>
      <c r="E177" s="1531"/>
      <c r="F177" s="1048" t="s">
        <v>2180</v>
      </c>
      <c r="G177" s="1529" t="s">
        <v>4</v>
      </c>
      <c r="H177" s="1530"/>
      <c r="I177" s="1530"/>
      <c r="J177" s="1530"/>
      <c r="K177" s="1531"/>
    </row>
    <row r="178" spans="1:12" customHeight="1" ht="15">
      <c r="C178" s="30"/>
      <c r="D178" s="30"/>
      <c r="E178" s="74">
        <v>26</v>
      </c>
      <c r="F178" s="859" t="s">
        <v>2326</v>
      </c>
      <c r="G178" s="1576"/>
      <c r="H178" s="1548"/>
      <c r="I178" s="1548"/>
      <c r="J178" s="1548"/>
      <c r="K178" s="1549"/>
    </row>
    <row r="179" spans="1:12" customHeight="1" ht="25.5">
      <c r="C179" s="30"/>
      <c r="D179" s="30"/>
      <c r="E179" s="25"/>
      <c r="F179" s="372" t="s">
        <v>2327</v>
      </c>
      <c r="G179" s="1458"/>
      <c r="H179" s="1459"/>
      <c r="I179" s="1459"/>
      <c r="J179" s="1459"/>
      <c r="K179" s="1460"/>
    </row>
    <row r="180" spans="1:12" customHeight="1" ht="12.75">
      <c r="C180" s="30"/>
      <c r="D180" s="30"/>
      <c r="E180" s="25"/>
      <c r="F180" s="333" t="s">
        <v>2328</v>
      </c>
      <c r="G180" s="1458"/>
      <c r="H180" s="1459"/>
      <c r="I180" s="1459"/>
      <c r="J180" s="1459"/>
      <c r="K180" s="1460"/>
    </row>
    <row r="181" spans="1:12" customHeight="1" ht="15">
      <c r="A181" s="96" t="s">
        <v>190</v>
      </c>
      <c r="C181" s="30"/>
      <c r="D181" s="30"/>
      <c r="E181" s="25"/>
      <c r="F181" s="1051" t="s">
        <v>2329</v>
      </c>
      <c r="G181" s="1458"/>
      <c r="H181" s="1459"/>
      <c r="I181" s="1459"/>
      <c r="J181" s="1459"/>
      <c r="K181" s="1460"/>
    </row>
    <row r="182" spans="1:12" customHeight="1" ht="15">
      <c r="A182" s="125">
        <f>IF(D182="x",C182,IF(D182="n",0,C182))</f>
        <v>6</v>
      </c>
      <c r="B182" s="125">
        <f>IF(D182="x",0,IF(D182="n",0,C182))</f>
        <v>6</v>
      </c>
      <c r="C182" s="40">
        <v>6</v>
      </c>
      <c r="D182" s="1452"/>
      <c r="E182" s="1457"/>
      <c r="F182" s="348" t="s">
        <v>2330</v>
      </c>
      <c r="G182" s="1440"/>
      <c r="H182" s="1441"/>
      <c r="I182" s="1441"/>
      <c r="J182" s="1441"/>
      <c r="K182" s="1442"/>
    </row>
    <row r="183" spans="1:12" customHeight="1" ht="15">
      <c r="C183" s="59"/>
      <c r="D183" s="57"/>
      <c r="E183" s="73">
        <v>27</v>
      </c>
      <c r="F183" s="877" t="s">
        <v>2331</v>
      </c>
      <c r="G183" s="1576"/>
      <c r="H183" s="1548"/>
      <c r="I183" s="1548"/>
      <c r="J183" s="1548"/>
      <c r="K183" s="1549"/>
    </row>
    <row r="184" spans="1:12" customHeight="1" ht="15">
      <c r="C184" s="60"/>
      <c r="D184" s="58"/>
      <c r="E184" s="25"/>
      <c r="F184" s="371" t="s">
        <v>2332</v>
      </c>
      <c r="G184" s="1458"/>
      <c r="H184" s="1459"/>
      <c r="I184" s="1459"/>
      <c r="J184" s="1459"/>
      <c r="K184" s="1460"/>
    </row>
    <row r="185" spans="1:12" customHeight="1" ht="15">
      <c r="A185" s="96" t="s">
        <v>214</v>
      </c>
      <c r="C185" s="60"/>
      <c r="D185" s="58"/>
      <c r="E185" s="25"/>
      <c r="F185" s="326" t="s">
        <v>2333</v>
      </c>
      <c r="G185" s="1458"/>
      <c r="H185" s="1459"/>
      <c r="I185" s="1459"/>
      <c r="J185" s="1459"/>
      <c r="K185" s="1460"/>
    </row>
    <row r="186" spans="1:12" customHeight="1" ht="15">
      <c r="A186" s="125">
        <f>IF(D186="x",C186,IF(D186="n",0,C186))</f>
        <v>4</v>
      </c>
      <c r="B186" s="125">
        <f>IF(D186="x",0,IF(D186="n",0,C186))</f>
        <v>4</v>
      </c>
      <c r="C186" s="40">
        <v>4</v>
      </c>
      <c r="D186" s="1452"/>
      <c r="E186" s="1457"/>
      <c r="F186" s="349" t="s">
        <v>2334</v>
      </c>
      <c r="G186" s="1440"/>
      <c r="H186" s="1441"/>
      <c r="I186" s="1441"/>
      <c r="J186" s="1441"/>
      <c r="K186" s="1442"/>
    </row>
    <row r="187" spans="1:12" customHeight="1" ht="15">
      <c r="C187" s="51" t="s">
        <v>21</v>
      </c>
      <c r="D187" s="51"/>
      <c r="E187" s="74">
        <v>28</v>
      </c>
      <c r="F187" s="1062" t="s">
        <v>2335</v>
      </c>
      <c r="G187" s="1576"/>
      <c r="H187" s="1548"/>
      <c r="I187" s="1548"/>
      <c r="J187" s="1548"/>
      <c r="K187" s="1549"/>
    </row>
    <row r="188" spans="1:12" customHeight="1" ht="15">
      <c r="A188" s="96" t="s">
        <v>190</v>
      </c>
      <c r="C188" s="44"/>
      <c r="D188" s="44"/>
      <c r="E188" s="25"/>
      <c r="F188" s="371" t="s">
        <v>2336</v>
      </c>
      <c r="G188" s="1458"/>
      <c r="H188" s="1459"/>
      <c r="I188" s="1459"/>
      <c r="J188" s="1459"/>
      <c r="K188" s="1460"/>
    </row>
    <row r="189" spans="1:12" customHeight="1" ht="15">
      <c r="A189" s="125">
        <f>IF(D189="x",C189,IF(D189="n",0,C189))</f>
        <v>4</v>
      </c>
      <c r="B189" s="125">
        <f>IF(D189="x",0,IF(D189="n",0,C189))</f>
        <v>4</v>
      </c>
      <c r="C189" s="40">
        <v>4</v>
      </c>
      <c r="D189" s="1452"/>
      <c r="E189" s="1457"/>
      <c r="F189" s="349" t="s">
        <v>2337</v>
      </c>
      <c r="G189" s="1440"/>
      <c r="H189" s="1441"/>
      <c r="I189" s="1441"/>
      <c r="J189" s="1441"/>
      <c r="K189" s="1442"/>
    </row>
    <row r="190" spans="1:12" customHeight="1" ht="15">
      <c r="A190" s="105" t="s">
        <v>21</v>
      </c>
      <c r="B190" s="752" t="s">
        <v>21</v>
      </c>
      <c r="C190" s="697" t="s">
        <v>150</v>
      </c>
      <c r="D190" s="1530" t="s">
        <v>151</v>
      </c>
      <c r="E190" s="1531"/>
      <c r="F190" s="1048" t="s">
        <v>2180</v>
      </c>
      <c r="G190" s="1529" t="s">
        <v>4</v>
      </c>
      <c r="H190" s="1530"/>
      <c r="I190" s="1530"/>
      <c r="J190" s="1530"/>
      <c r="K190" s="1531"/>
    </row>
    <row r="191" spans="1:12" customHeight="1" ht="15">
      <c r="C191" s="51" t="s">
        <v>21</v>
      </c>
      <c r="D191" s="51"/>
      <c r="E191" s="73">
        <v>29</v>
      </c>
      <c r="F191" s="721" t="s">
        <v>2338</v>
      </c>
      <c r="G191" s="1576"/>
      <c r="H191" s="1548"/>
      <c r="I191" s="1548"/>
      <c r="J191" s="1548"/>
      <c r="K191" s="1549"/>
    </row>
    <row r="192" spans="1:12" customHeight="1" ht="25.5">
      <c r="C192" s="44"/>
      <c r="D192" s="44"/>
      <c r="E192" s="25"/>
      <c r="F192" s="333" t="s">
        <v>2339</v>
      </c>
      <c r="G192" s="1458"/>
      <c r="H192" s="1459"/>
      <c r="I192" s="1459"/>
      <c r="J192" s="1459"/>
      <c r="K192" s="1460"/>
    </row>
    <row r="193" spans="1:12" customHeight="1" ht="26.25">
      <c r="C193" s="42"/>
      <c r="D193" s="30"/>
      <c r="E193" s="25"/>
      <c r="F193" s="1063" t="s">
        <v>2340</v>
      </c>
      <c r="G193" s="1458"/>
      <c r="H193" s="1459"/>
      <c r="I193" s="1459"/>
      <c r="J193" s="1459"/>
      <c r="K193" s="1460"/>
    </row>
    <row r="194" spans="1:12" customHeight="1" ht="13.5">
      <c r="A194" s="96" t="s">
        <v>190</v>
      </c>
      <c r="C194" s="30"/>
      <c r="D194" s="30"/>
      <c r="E194" s="25"/>
      <c r="F194" s="1063" t="s">
        <v>2341</v>
      </c>
      <c r="G194" s="1458"/>
      <c r="H194" s="1459"/>
      <c r="I194" s="1459"/>
      <c r="J194" s="1459"/>
      <c r="K194" s="1460"/>
    </row>
    <row r="195" spans="1:12" customHeight="1" ht="13.5">
      <c r="A195" s="125">
        <f>IF(D195="x",C195,IF(D195="n",0,C195))</f>
        <v>15</v>
      </c>
      <c r="B195" s="125">
        <f>IF(D195="x",0,IF(D195="n",0,C195))</f>
        <v>15</v>
      </c>
      <c r="C195" s="40">
        <v>15</v>
      </c>
      <c r="D195" s="1452"/>
      <c r="E195" s="1457"/>
      <c r="F195" s="333" t="s">
        <v>2342</v>
      </c>
      <c r="G195" s="1440"/>
      <c r="H195" s="1441"/>
      <c r="I195" s="1441"/>
      <c r="J195" s="1441"/>
      <c r="K195" s="1442"/>
    </row>
    <row r="196" spans="1:12" customHeight="1" ht="15">
      <c r="C196" s="1067"/>
      <c r="D196" s="1068"/>
      <c r="E196" s="1068"/>
      <c r="F196" s="1045" t="s">
        <v>28</v>
      </c>
      <c r="G196" s="65"/>
      <c r="H196" s="1065"/>
      <c r="I196" s="1065"/>
      <c r="J196" s="1065"/>
      <c r="K196" s="1066"/>
    </row>
    <row r="197" spans="1:12" customHeight="1" ht="15">
      <c r="C197" s="30"/>
      <c r="D197" s="30"/>
      <c r="E197" s="74">
        <v>30</v>
      </c>
      <c r="F197" s="830" t="s">
        <v>2343</v>
      </c>
      <c r="G197" s="1576"/>
      <c r="H197" s="1548"/>
      <c r="I197" s="1548"/>
      <c r="J197" s="1548"/>
      <c r="K197" s="1549"/>
    </row>
    <row r="198" spans="1:12" customHeight="1" ht="15">
      <c r="C198" s="30"/>
      <c r="D198" s="30"/>
      <c r="E198" s="25"/>
      <c r="F198" s="834" t="s">
        <v>2344</v>
      </c>
      <c r="G198" s="1458"/>
      <c r="H198" s="1459"/>
      <c r="I198" s="1459"/>
      <c r="J198" s="1459"/>
      <c r="K198" s="1460"/>
    </row>
    <row r="199" spans="1:12" customHeight="1" ht="15">
      <c r="C199" s="30"/>
      <c r="D199" s="30"/>
      <c r="E199" s="25"/>
      <c r="F199" s="326" t="s">
        <v>2345</v>
      </c>
      <c r="G199" s="1458"/>
      <c r="H199" s="1459"/>
      <c r="I199" s="1459"/>
      <c r="J199" s="1459"/>
      <c r="K199" s="1460"/>
    </row>
    <row r="200" spans="1:12" customHeight="1" ht="15">
      <c r="A200" s="96" t="s">
        <v>190</v>
      </c>
      <c r="C200" s="30"/>
      <c r="D200" s="30"/>
      <c r="E200" s="25"/>
      <c r="F200" s="1055" t="s">
        <v>2346</v>
      </c>
      <c r="G200" s="1458"/>
      <c r="H200" s="1459"/>
      <c r="I200" s="1459"/>
      <c r="J200" s="1459"/>
      <c r="K200" s="1460"/>
    </row>
    <row r="201" spans="1:12" customHeight="1" ht="15">
      <c r="A201" s="125">
        <f>IF(D201="x",C201,IF(D201="n",0,C201))</f>
        <v>6</v>
      </c>
      <c r="B201" s="125">
        <f>IF(D201="x",0,IF(D201="n",0,C201))</f>
        <v>6</v>
      </c>
      <c r="C201" s="40">
        <v>6</v>
      </c>
      <c r="D201" s="1452"/>
      <c r="E201" s="1457"/>
      <c r="F201" s="349" t="s">
        <v>2347</v>
      </c>
      <c r="G201" s="1440"/>
      <c r="H201" s="1441"/>
      <c r="I201" s="1441"/>
      <c r="J201" s="1441"/>
      <c r="K201" s="1442"/>
    </row>
    <row r="202" spans="1:12" customHeight="1" ht="15">
      <c r="C202" s="5"/>
      <c r="D202" s="8"/>
      <c r="E202" s="79">
        <v>31</v>
      </c>
      <c r="F202" s="1043" t="s">
        <v>2348</v>
      </c>
      <c r="G202" s="1576"/>
      <c r="H202" s="1548"/>
      <c r="I202" s="1548"/>
      <c r="J202" s="1548"/>
      <c r="K202" s="1549"/>
    </row>
    <row r="203" spans="1:12" customHeight="1" ht="15">
      <c r="C203" s="6"/>
      <c r="D203" s="7"/>
      <c r="E203" s="374"/>
      <c r="F203" s="371" t="s">
        <v>2349</v>
      </c>
      <c r="G203" s="1458"/>
      <c r="H203" s="1459"/>
      <c r="I203" s="1459"/>
      <c r="J203" s="1459"/>
      <c r="K203" s="1460"/>
    </row>
    <row r="204" spans="1:12" customHeight="1" ht="15">
      <c r="A204" s="96" t="s">
        <v>2350</v>
      </c>
      <c r="C204" s="6"/>
      <c r="D204" s="7"/>
      <c r="E204" s="25"/>
      <c r="F204" s="326" t="s">
        <v>2351</v>
      </c>
      <c r="G204" s="1458"/>
      <c r="H204" s="1459"/>
      <c r="I204" s="1459"/>
      <c r="J204" s="1459"/>
      <c r="K204" s="1460"/>
    </row>
    <row r="205" spans="1:12" customHeight="1" ht="15">
      <c r="A205" s="125">
        <f>IF(D205="x",C205,IF(D205="n",0,C205))</f>
        <v>10</v>
      </c>
      <c r="B205" s="125">
        <f>IF(D205="x",0,IF(D205="n",0,C205))</f>
        <v>10</v>
      </c>
      <c r="C205" s="40">
        <v>10</v>
      </c>
      <c r="D205" s="1452"/>
      <c r="E205" s="1457"/>
      <c r="F205" s="349" t="s">
        <v>2352</v>
      </c>
      <c r="G205" s="1440"/>
      <c r="H205" s="1441"/>
      <c r="I205" s="1441"/>
      <c r="J205" s="1441"/>
      <c r="K205" s="1442"/>
    </row>
    <row r="206" spans="1:12" customHeight="1" ht="15">
      <c r="A206" s="96" t="s">
        <v>2350</v>
      </c>
      <c r="C206" s="13" t="s">
        <v>21</v>
      </c>
      <c r="D206" s="13"/>
      <c r="E206" s="78">
        <v>32</v>
      </c>
      <c r="F206" s="907" t="s">
        <v>2353</v>
      </c>
      <c r="G206" s="1576"/>
      <c r="H206" s="1548"/>
      <c r="I206" s="1548"/>
      <c r="J206" s="1548"/>
      <c r="K206" s="1549"/>
    </row>
    <row r="207" spans="1:12" customHeight="1" ht="15">
      <c r="A207" s="125">
        <f>IF(D207="x",C207,IF(D207="n",0,C207))</f>
        <v>2</v>
      </c>
      <c r="B207" s="125">
        <f>IF(D207="x",0,IF(D207="n",0,C207))</f>
        <v>2</v>
      </c>
      <c r="C207" s="40">
        <v>2</v>
      </c>
      <c r="D207" s="1452"/>
      <c r="E207" s="1453"/>
      <c r="F207" s="375" t="s">
        <v>2354</v>
      </c>
      <c r="G207" s="1440"/>
      <c r="H207" s="1441"/>
      <c r="I207" s="1441"/>
      <c r="J207" s="1441"/>
      <c r="K207" s="1442"/>
    </row>
    <row r="208" spans="1:12" customHeight="1" ht="15">
      <c r="C208" s="2157" t="s">
        <v>67</v>
      </c>
      <c r="D208" s="1735"/>
      <c r="E208" s="1735"/>
      <c r="F208" s="1735"/>
      <c r="G208" s="1735"/>
      <c r="H208" s="1735"/>
      <c r="I208" s="1735"/>
      <c r="J208" s="1735"/>
      <c r="K208" s="1736"/>
    </row>
    <row r="209" spans="1:12" customHeight="1" ht="15">
      <c r="C209" s="5"/>
      <c r="D209" s="8"/>
      <c r="E209" s="78">
        <v>33</v>
      </c>
      <c r="F209" s="859" t="s">
        <v>2355</v>
      </c>
      <c r="G209" s="1576"/>
      <c r="H209" s="1548"/>
      <c r="I209" s="1548"/>
      <c r="J209" s="1548"/>
      <c r="K209" s="1549"/>
    </row>
    <row r="210" spans="1:12" customHeight="1" ht="14.1">
      <c r="C210" s="6"/>
      <c r="D210" s="7"/>
      <c r="E210" s="20"/>
      <c r="F210" s="333" t="s">
        <v>218</v>
      </c>
      <c r="G210" s="1458"/>
      <c r="H210" s="1459"/>
      <c r="I210" s="1459"/>
      <c r="J210" s="1459"/>
      <c r="K210" s="1460"/>
    </row>
    <row r="211" spans="1:12" customHeight="1" ht="15">
      <c r="C211" s="6"/>
      <c r="D211" s="7"/>
      <c r="E211" s="20"/>
      <c r="F211" s="1051" t="s">
        <v>219</v>
      </c>
      <c r="G211" s="1458"/>
      <c r="H211" s="1459"/>
      <c r="I211" s="1459"/>
      <c r="J211" s="1459"/>
      <c r="K211" s="1460"/>
    </row>
    <row r="212" spans="1:12" customHeight="1" ht="15">
      <c r="C212" s="6"/>
      <c r="D212" s="7"/>
      <c r="E212" s="20"/>
      <c r="F212" s="1051" t="s">
        <v>220</v>
      </c>
      <c r="G212" s="1458"/>
      <c r="H212" s="1459"/>
      <c r="I212" s="1459"/>
      <c r="J212" s="1459"/>
      <c r="K212" s="1460"/>
    </row>
    <row r="213" spans="1:12" customHeight="1" ht="15" s="96" customFormat="1">
      <c r="C213" s="6"/>
      <c r="D213" s="7"/>
      <c r="E213" s="20"/>
      <c r="F213" s="1051" t="s">
        <v>221</v>
      </c>
      <c r="G213" s="1458"/>
      <c r="H213" s="1459"/>
      <c r="I213" s="1459"/>
      <c r="J213" s="1459"/>
      <c r="K213" s="1460"/>
    </row>
    <row r="214" spans="1:12" customHeight="1" ht="15" s="96" customFormat="1">
      <c r="C214" s="42"/>
      <c r="D214" s="30"/>
      <c r="E214" s="25"/>
      <c r="F214" s="1051" t="s">
        <v>222</v>
      </c>
      <c r="G214" s="1458"/>
      <c r="H214" s="1459"/>
      <c r="I214" s="1459"/>
      <c r="J214" s="1459"/>
      <c r="K214" s="1460"/>
    </row>
    <row r="215" spans="1:12" customHeight="1" ht="15">
      <c r="C215" s="6"/>
      <c r="D215" s="7"/>
      <c r="E215" s="20"/>
      <c r="F215" s="1051" t="s">
        <v>223</v>
      </c>
      <c r="G215" s="1458"/>
      <c r="H215" s="1459"/>
      <c r="I215" s="1459"/>
      <c r="J215" s="1459"/>
      <c r="K215" s="1460"/>
    </row>
    <row r="216" spans="1:12" customHeight="1" ht="15">
      <c r="C216" s="6"/>
      <c r="D216" s="7"/>
      <c r="E216" s="20"/>
      <c r="F216" s="1051" t="s">
        <v>224</v>
      </c>
      <c r="G216" s="1458"/>
      <c r="H216" s="1459"/>
      <c r="I216" s="1459"/>
      <c r="J216" s="1459"/>
      <c r="K216" s="1460"/>
    </row>
    <row r="217" spans="1:12" customHeight="1" ht="15">
      <c r="A217" s="96" t="s">
        <v>214</v>
      </c>
      <c r="C217" s="30"/>
      <c r="D217" s="30"/>
      <c r="E217" s="27"/>
      <c r="F217" s="333" t="s">
        <v>225</v>
      </c>
      <c r="G217" s="1458"/>
      <c r="H217" s="1459"/>
      <c r="I217" s="1459"/>
      <c r="J217" s="1459"/>
      <c r="K217" s="1460"/>
    </row>
    <row r="218" spans="1:12" customHeight="1" ht="27.75">
      <c r="A218" s="125">
        <f>IF(D218="x",C218,IF(D218="n",0,C218))</f>
        <v>20</v>
      </c>
      <c r="B218" s="125">
        <f>IF(D218="x",0,IF(D218="n",0,C218))</f>
        <v>20</v>
      </c>
      <c r="C218" s="40">
        <v>20</v>
      </c>
      <c r="D218" s="1452"/>
      <c r="E218" s="1453"/>
      <c r="F218" s="348" t="s">
        <v>2356</v>
      </c>
      <c r="G218" s="1440"/>
      <c r="H218" s="1441"/>
      <c r="I218" s="1441"/>
      <c r="J218" s="1441"/>
      <c r="K218" s="1442"/>
    </row>
    <row r="219" spans="1:12" customHeight="1" ht="15">
      <c r="C219" s="61"/>
      <c r="D219" s="61"/>
      <c r="E219" s="78">
        <v>34</v>
      </c>
      <c r="F219" s="883" t="s">
        <v>2357</v>
      </c>
      <c r="G219" s="1576"/>
      <c r="H219" s="1548"/>
      <c r="I219" s="1548"/>
      <c r="J219" s="1548"/>
      <c r="K219" s="1549"/>
    </row>
    <row r="220" spans="1:12" customHeight="1" ht="25.5">
      <c r="C220" s="30"/>
      <c r="D220" s="30"/>
      <c r="E220" s="25"/>
      <c r="F220" s="372" t="s">
        <v>2358</v>
      </c>
      <c r="G220" s="1458"/>
      <c r="H220" s="1459"/>
      <c r="I220" s="1459"/>
      <c r="J220" s="1459"/>
      <c r="K220" s="1460"/>
    </row>
    <row r="221" spans="1:12" customHeight="1" ht="25.5">
      <c r="C221" s="30"/>
      <c r="D221" s="30"/>
      <c r="E221" s="25"/>
      <c r="F221" s="333" t="s">
        <v>2359</v>
      </c>
      <c r="G221" s="1458"/>
      <c r="H221" s="1459"/>
      <c r="I221" s="1459"/>
      <c r="J221" s="1459"/>
      <c r="K221" s="1460"/>
    </row>
    <row r="222" spans="1:12" customHeight="1" ht="15">
      <c r="C222" s="30"/>
      <c r="D222" s="30"/>
      <c r="E222" s="25"/>
      <c r="F222" s="333" t="s">
        <v>2360</v>
      </c>
      <c r="G222" s="1458"/>
      <c r="H222" s="1459"/>
      <c r="I222" s="1459"/>
      <c r="J222" s="1459"/>
      <c r="K222" s="1460"/>
    </row>
    <row r="223" spans="1:12" customHeight="1" ht="15">
      <c r="A223" s="96" t="s">
        <v>214</v>
      </c>
      <c r="C223" s="6"/>
      <c r="D223" s="7"/>
      <c r="E223" s="20"/>
      <c r="F223" s="333" t="s">
        <v>2361</v>
      </c>
      <c r="G223" s="1458"/>
      <c r="H223" s="1459"/>
      <c r="I223" s="1459"/>
      <c r="J223" s="1459"/>
      <c r="K223" s="1460"/>
    </row>
    <row r="224" spans="1:12" customHeight="1" ht="15">
      <c r="A224" s="125">
        <f>IF(D224="x",C224,IF(D224="n",0,C224))</f>
        <v>15</v>
      </c>
      <c r="B224" s="125">
        <f>IF(D224="x",0,IF(D224="n",0,C224))</f>
        <v>15</v>
      </c>
      <c r="C224" s="40">
        <v>15</v>
      </c>
      <c r="D224" s="1452"/>
      <c r="E224" s="1457"/>
      <c r="F224" s="732" t="s">
        <v>2362</v>
      </c>
      <c r="G224" s="1440"/>
      <c r="H224" s="1441"/>
      <c r="I224" s="1441"/>
      <c r="J224" s="1441"/>
      <c r="K224" s="1442"/>
    </row>
    <row r="225" spans="1:12" customHeight="1" ht="15">
      <c r="A225" s="402"/>
      <c r="B225" s="402"/>
      <c r="C225" s="2119" t="s">
        <v>2363</v>
      </c>
      <c r="D225" s="2155"/>
      <c r="E225" s="2155"/>
      <c r="F225" s="2155"/>
      <c r="G225" s="2155"/>
      <c r="H225" s="2155"/>
      <c r="I225" s="2155"/>
      <c r="J225" s="2155"/>
      <c r="K225" s="2156"/>
    </row>
    <row r="226" spans="1:12" customHeight="1" ht="15">
      <c r="A226" s="402"/>
      <c r="B226" s="402"/>
      <c r="C226" s="1685"/>
      <c r="D226" s="1686"/>
      <c r="E226" s="1686"/>
      <c r="F226" s="1686"/>
      <c r="G226" s="1686"/>
      <c r="H226" s="1686"/>
      <c r="I226" s="1686"/>
      <c r="J226" s="1686"/>
      <c r="K226" s="1687"/>
    </row>
    <row r="227" spans="1:12" customHeight="1" ht="15">
      <c r="A227" s="402"/>
      <c r="B227" s="402"/>
      <c r="C227" s="1489"/>
      <c r="D227" s="1490"/>
      <c r="E227" s="1490"/>
      <c r="F227" s="1490"/>
      <c r="G227" s="1490"/>
      <c r="H227" s="1490"/>
      <c r="I227" s="1490"/>
      <c r="J227" s="1490"/>
      <c r="K227" s="1491"/>
    </row>
    <row r="228" spans="1:12" customHeight="1" ht="15">
      <c r="A228" s="402"/>
      <c r="B228" s="402"/>
      <c r="C228" s="1492"/>
      <c r="D228" s="1493"/>
      <c r="E228" s="1493"/>
      <c r="F228" s="1493"/>
      <c r="G228" s="1493"/>
      <c r="H228" s="1493"/>
      <c r="I228" s="1493"/>
      <c r="J228" s="1493"/>
      <c r="K228" s="1494"/>
    </row>
    <row r="229" spans="1:12" customHeight="1" ht="15">
      <c r="A229" s="402"/>
      <c r="B229" s="402"/>
      <c r="C229" s="1489"/>
      <c r="D229" s="1490"/>
      <c r="E229" s="1490"/>
      <c r="F229" s="1490"/>
      <c r="G229" s="1490"/>
      <c r="H229" s="1490"/>
      <c r="I229" s="1490"/>
      <c r="J229" s="1490"/>
      <c r="K229" s="1491"/>
    </row>
    <row r="230" spans="1:12" customHeight="1" ht="15">
      <c r="A230" s="402"/>
      <c r="B230" s="402"/>
      <c r="C230" s="1492"/>
      <c r="D230" s="1493"/>
      <c r="E230" s="1493"/>
      <c r="F230" s="1493"/>
      <c r="G230" s="1493"/>
      <c r="H230" s="1493"/>
      <c r="I230" s="1493"/>
      <c r="J230" s="1493"/>
      <c r="K230" s="1494"/>
    </row>
    <row r="231" spans="1:12" customHeight="1" ht="15">
      <c r="A231" s="402"/>
      <c r="B231" s="402"/>
      <c r="C231" s="1489"/>
      <c r="D231" s="1490"/>
      <c r="E231" s="1490"/>
      <c r="F231" s="1490"/>
      <c r="G231" s="1490"/>
      <c r="H231" s="1490"/>
      <c r="I231" s="1490"/>
      <c r="J231" s="1490"/>
      <c r="K231" s="1491"/>
    </row>
    <row r="232" spans="1:12" customHeight="1" ht="15">
      <c r="A232" s="402"/>
      <c r="B232" s="402"/>
      <c r="C232" s="1492"/>
      <c r="D232" s="1493"/>
      <c r="E232" s="1493"/>
      <c r="F232" s="1493"/>
      <c r="G232" s="1493"/>
      <c r="H232" s="1493"/>
      <c r="I232" s="1493"/>
      <c r="J232" s="1493"/>
      <c r="K232" s="1494"/>
    </row>
    <row r="233" spans="1:12" customHeight="1" ht="15">
      <c r="A233" s="402"/>
      <c r="B233" s="402"/>
      <c r="C233" s="1489"/>
      <c r="D233" s="1490"/>
      <c r="E233" s="1490"/>
      <c r="F233" s="1490"/>
      <c r="G233" s="1490"/>
      <c r="H233" s="1490"/>
      <c r="I233" s="1490"/>
      <c r="J233" s="1490"/>
      <c r="K233" s="1491"/>
    </row>
    <row r="234" spans="1:12" customHeight="1" ht="15">
      <c r="A234" s="402"/>
      <c r="B234" s="402"/>
      <c r="C234" s="1492"/>
      <c r="D234" s="1493"/>
      <c r="E234" s="1493"/>
      <c r="F234" s="1493"/>
      <c r="G234" s="1493"/>
      <c r="H234" s="1493"/>
      <c r="I234" s="1493"/>
      <c r="J234" s="1493"/>
      <c r="K234" s="1494"/>
    </row>
    <row r="235" spans="1:12" customHeight="1" ht="15">
      <c r="A235" s="402"/>
      <c r="B235" s="402"/>
      <c r="C235" s="1489"/>
      <c r="D235" s="1490"/>
      <c r="E235" s="1490"/>
      <c r="F235" s="1490"/>
      <c r="G235" s="1490"/>
      <c r="H235" s="1490"/>
      <c r="I235" s="1490"/>
      <c r="J235" s="1490"/>
      <c r="K235" s="1491"/>
    </row>
    <row r="236" spans="1:12" customHeight="1" ht="15">
      <c r="A236" s="402"/>
      <c r="B236" s="402"/>
      <c r="C236" s="1492"/>
      <c r="D236" s="1493"/>
      <c r="E236" s="1493"/>
      <c r="F236" s="1493"/>
      <c r="G236" s="1493"/>
      <c r="H236" s="1493"/>
      <c r="I236" s="1493"/>
      <c r="J236" s="1493"/>
      <c r="K236" s="1494"/>
    </row>
    <row r="237" spans="1:12" customHeight="1" ht="15">
      <c r="C237" s="2008" t="s">
        <v>1613</v>
      </c>
      <c r="D237" s="1791"/>
      <c r="E237" s="1791"/>
      <c r="F237" s="1791"/>
      <c r="G237" s="1791"/>
      <c r="H237" s="1791"/>
      <c r="I237" s="1791"/>
      <c r="J237" s="1791"/>
      <c r="K237" s="1792"/>
    </row>
  </sheetData>
  <sheetProtection password="CC59" sheet="true" objects="true" scenarios="true" formatCells="true" formatColumns="true" formatRows="true" insertColumns="true" insertRows="true" insertHyperlinks="true" deleteColumns="true" deleteRows="true" selectLockedCells="true" sort="true" autoFilter="true" pivotTables="true" selectUnlockedCells="false"/>
  <mergeCells>
    <mergeCell ref="G197:K201"/>
    <mergeCell ref="D182:E182"/>
    <mergeCell ref="D195:E195"/>
    <mergeCell ref="D218:E218"/>
    <mergeCell ref="G219:K224"/>
    <mergeCell ref="D224:E224"/>
    <mergeCell ref="G209:K218"/>
    <mergeCell ref="D201:E201"/>
    <mergeCell ref="D207:E207"/>
    <mergeCell ref="D205:E205"/>
    <mergeCell ref="G202:K205"/>
    <mergeCell ref="C237:K237"/>
    <mergeCell ref="C235:K236"/>
    <mergeCell ref="C225:K226"/>
    <mergeCell ref="C227:K228"/>
    <mergeCell ref="C229:K230"/>
    <mergeCell ref="C231:K232"/>
    <mergeCell ref="C233:K234"/>
    <mergeCell ref="C208:K208"/>
    <mergeCell ref="G96:K100"/>
    <mergeCell ref="G104:K106"/>
    <mergeCell ref="G135:K142"/>
    <mergeCell ref="G156:K160"/>
    <mergeCell ref="D155:E155"/>
    <mergeCell ref="D55:E55"/>
    <mergeCell ref="G132:K134"/>
    <mergeCell ref="G153:K155"/>
    <mergeCell ref="D160:E160"/>
    <mergeCell ref="G123:K131"/>
    <mergeCell ref="G161:K166"/>
    <mergeCell ref="D142:E142"/>
    <mergeCell ref="G206:K207"/>
    <mergeCell ref="D190:E190"/>
    <mergeCell ref="G183:K186"/>
    <mergeCell ref="G178:K182"/>
    <mergeCell ref="D189:E189"/>
    <mergeCell ref="G190:K190"/>
    <mergeCell ref="G187:K189"/>
    <mergeCell ref="G191:K195"/>
    <mergeCell ref="C121:K121"/>
    <mergeCell ref="D122:E122"/>
    <mergeCell ref="G122:K122"/>
    <mergeCell ref="C176:K176"/>
    <mergeCell ref="D177:E177"/>
    <mergeCell ref="G177:K177"/>
    <mergeCell ref="D134:E134"/>
    <mergeCell ref="G167:K169"/>
    <mergeCell ref="D169:E169"/>
    <mergeCell ref="D131:E131"/>
    <mergeCell ref="D103:E103"/>
    <mergeCell ref="D100:E100"/>
    <mergeCell ref="D42:E42"/>
    <mergeCell ref="D46:E46"/>
    <mergeCell ref="D49:E49"/>
    <mergeCell ref="D44:E44"/>
    <mergeCell ref="D43:E43"/>
    <mergeCell ref="D47:E47"/>
    <mergeCell ref="D77:E77"/>
    <mergeCell ref="D50:E50"/>
    <mergeCell ref="G8:K8"/>
    <mergeCell ref="D81:E81"/>
    <mergeCell ref="D85:E85"/>
    <mergeCell ref="G143:K152"/>
    <mergeCell ref="G86:K93"/>
    <mergeCell ref="D106:E106"/>
    <mergeCell ref="D114:E114"/>
    <mergeCell ref="D93:E93"/>
    <mergeCell ref="D152:E152"/>
    <mergeCell ref="G94:K95"/>
    <mergeCell ref="D8:E8"/>
    <mergeCell ref="D95:E95"/>
    <mergeCell ref="D17:E17"/>
    <mergeCell ref="D12:E12"/>
    <mergeCell ref="D70:E70"/>
    <mergeCell ref="D186:E186"/>
    <mergeCell ref="D38:E38"/>
    <mergeCell ref="D11:E11"/>
    <mergeCell ref="D34:E34"/>
    <mergeCell ref="C60:K60"/>
    <mergeCell ref="C6:K6"/>
    <mergeCell ref="C7:K7"/>
    <mergeCell ref="G101:K103"/>
    <mergeCell ref="G82:K85"/>
    <mergeCell ref="G62:K70"/>
    <mergeCell ref="D48:E48"/>
    <mergeCell ref="D61:E61"/>
    <mergeCell ref="G78:K81"/>
    <mergeCell ref="D52:E52"/>
    <mergeCell ref="D40:E40"/>
    <mergeCell ref="C4:E5"/>
    <mergeCell ref="C2:E3"/>
    <mergeCell ref="G61:K61"/>
    <mergeCell ref="D166:E166"/>
    <mergeCell ref="G27:K34"/>
    <mergeCell ref="G71:K77"/>
    <mergeCell ref="G9:K12"/>
    <mergeCell ref="D10:E10"/>
    <mergeCell ref="G5:H5"/>
    <mergeCell ref="G41:K55"/>
    <mergeCell ref="D19:E19"/>
    <mergeCell ref="D25:E25"/>
    <mergeCell ref="D20:E20"/>
    <mergeCell ref="D51:E51"/>
    <mergeCell ref="G18:K26"/>
    <mergeCell ref="D26:E26"/>
    <mergeCell ref="D45:E45"/>
    <mergeCell ref="G35:K38"/>
    <mergeCell ref="G13:K17"/>
    <mergeCell ref="G39:K40"/>
    <mergeCell ref="D54:E54"/>
    <mergeCell ref="G107:K114"/>
    <mergeCell ref="D53:E53"/>
    <mergeCell ref="C1:E1"/>
    <mergeCell ref="G1:H1"/>
    <mergeCell ref="G2:H2"/>
    <mergeCell ref="G3:H3"/>
    <mergeCell ref="G4:H4"/>
  </mergeCells>
  <dataValidations count="1">
    <dataValidation type="none" errorStyle="stop" operator="between" allowBlank="1" showDropDown="0" showInputMessage="1" showErrorMessage="1" prompt="Enter Self-Audit Date Here" sqref="F1"/>
  </dataValidations>
  <printOptions gridLines="false" gridLinesSet="true" horizontalCentered="true"/>
  <pageMargins left="0" right="0" top="0.75" bottom="0.25" header="0" footer="0"/>
  <pageSetup paperSize="1" orientation="portrait" scale="76" fitToHeight="0" fitToWidth="1"/>
  <headerFooter differentOddEven="false" differentFirst="false" scaleWithDoc="true" alignWithMargins="true">
    <oddHeader>&amp;C&amp;16&amp;A</oddHeader>
    <oddFooter>&amp;L__________/__________         Brodley&amp;CPage &amp;P of &amp;N      &amp;D&amp;R&amp;F</oddFooter>
    <evenHeader>&amp;C&amp;16&amp;A</evenHeader>
    <evenFooter>&amp;L__________/__________         Brodley&amp;CPage &amp;P of &amp;N      &amp;D&amp;R&amp;F</evenFooter>
    <firstHeader/>
    <firstFooter/>
  </headerFooter>
  <rowBreaks count="2" manualBreakCount="2">
    <brk id="60" man="1"/>
    <brk id="121" man="1"/>
  </rowBreaks>
  <legacyDrawing r:id="rId_comments_vml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pageSetUpPr fitToPage="1"/>
  </sheetPr>
  <dimension ref="A1:K372"/>
  <sheetViews>
    <sheetView tabSelected="0" workbookViewId="0" showGridLines="false" showRowColHeaders="1">
      <pane ySplit="5" topLeftCell="A6" activePane="bottomLeft" state="frozen"/>
      <selection pane="bottomLeft" activeCell="A6" sqref="A6"/>
    </sheetView>
  </sheetViews>
  <sheetFormatPr customHeight="true" defaultRowHeight="15" defaultColWidth="9.140625" outlineLevelRow="0" outlineLevelCol="0"/>
  <cols>
    <col min="1" max="1" width="9.140625" hidden="true" style="100"/>
    <col min="2" max="2" width="9.140625" hidden="true" style="100"/>
    <col min="3" max="3" width="4.7109375" customWidth="true" style="4"/>
    <col min="4" max="4" width="4.7109375" customWidth="true" style="4"/>
    <col min="5" max="5" width="4.7109375" customWidth="true" style="22"/>
    <col min="6" max="6" width="87.7109375" customWidth="true" style="1"/>
    <col min="7" max="7" width="6.7109375" customWidth="true" style="100"/>
    <col min="8" max="8" width="8.7109375" customWidth="true" style="100"/>
    <col min="9" max="9" width="6.7109375" customWidth="true" style="100"/>
    <col min="10" max="10" width="6.7109375" customWidth="true" style="100"/>
    <col min="11" max="11" width="6.7109375" customWidth="true" style="100"/>
  </cols>
  <sheetData>
    <row r="1" spans="1:11" customHeight="1" ht="15">
      <c r="C1" s="1532">
        <v>44147</v>
      </c>
      <c r="D1" s="1533"/>
      <c r="E1" s="1534"/>
      <c r="F1" s="771" t="s">
        <v>132</v>
      </c>
      <c r="G1" s="1535" t="s">
        <v>133</v>
      </c>
      <c r="H1" s="1536"/>
      <c r="I1" s="641" t="s">
        <v>76</v>
      </c>
      <c r="J1" s="642" t="s">
        <v>77</v>
      </c>
      <c r="K1" s="643" t="s">
        <v>69</v>
      </c>
    </row>
    <row r="2" spans="1:11" customHeight="1" ht="15">
      <c r="C2" s="1561">
        <f>TODAY()</f>
        <v>44200</v>
      </c>
      <c r="D2" s="1562"/>
      <c r="E2" s="1563"/>
      <c r="F2" s="772" t="s">
        <v>2364</v>
      </c>
      <c r="G2" s="1537" t="s">
        <v>1547</v>
      </c>
      <c r="H2" s="1538"/>
      <c r="I2" s="644">
        <f>A26+A31+A45+A50+A56+A72+A78+A91+A97+A101+A143+A156+A186+A104+A112+A131+A165</f>
        <v>207</v>
      </c>
      <c r="J2" s="644">
        <f>B26+B31+B45+B50+B56+B72+B78+B91+B97+B101+B143+B156+B186+B104+B112+B131+B165</f>
        <v>187</v>
      </c>
      <c r="K2" s="673">
        <f>J2/I2</f>
        <v>0.90338164251208</v>
      </c>
    </row>
    <row r="3" spans="1:11" customHeight="1" ht="15">
      <c r="C3" s="1564"/>
      <c r="D3" s="1565"/>
      <c r="E3" s="1566"/>
      <c r="F3" s="770" t="s">
        <v>135</v>
      </c>
      <c r="G3" s="1541" t="s">
        <v>28</v>
      </c>
      <c r="H3" s="1542"/>
      <c r="I3" s="654">
        <f>A320+A17+A317</f>
        <v>35</v>
      </c>
      <c r="J3" s="654">
        <f>B320+B17+B317</f>
        <v>35</v>
      </c>
      <c r="K3" s="671">
        <f>J3/I3</f>
        <v>1</v>
      </c>
    </row>
    <row r="4" spans="1:11" customHeight="1" ht="15">
      <c r="C4" s="1567" t="str">
        <f>TEXT((C2-DATEVALUE("1/1/"&amp;TEXT(C2,"yy"))+1),"000")</f>
        <v>7289</v>
      </c>
      <c r="D4" s="1568"/>
      <c r="E4" s="1569"/>
      <c r="F4" s="773" t="s">
        <v>2365</v>
      </c>
      <c r="G4" s="1541" t="s">
        <v>67</v>
      </c>
      <c r="H4" s="1542"/>
      <c r="I4" s="654">
        <f>A223+A230+A234+A262+A277+A287+A295+A306+A213+A23+A312</f>
        <v>136</v>
      </c>
      <c r="J4" s="654">
        <f>B223+B230+B234+B262+B277+B287+B295+B306+B213+B23+B312</f>
        <v>136</v>
      </c>
      <c r="K4" s="671">
        <f>J4/I4</f>
        <v>1</v>
      </c>
    </row>
    <row r="5" spans="1:11" customHeight="1" ht="15">
      <c r="C5" s="1570"/>
      <c r="D5" s="1571"/>
      <c r="E5" s="1572"/>
      <c r="F5" s="620"/>
      <c r="G5" s="1523" t="s">
        <v>60</v>
      </c>
      <c r="H5" s="1524"/>
      <c r="I5" s="656">
        <f>SUM(I2+I3+I4)</f>
        <v>378</v>
      </c>
      <c r="J5" s="657">
        <f>SUM(J2+J3+J4)</f>
        <v>358</v>
      </c>
      <c r="K5" s="672">
        <f>J5/I5</f>
        <v>0.94708994708995</v>
      </c>
    </row>
    <row r="6" spans="1:11" customHeight="1" ht="15">
      <c r="C6" s="1730"/>
      <c r="D6" s="1731"/>
      <c r="E6" s="1732"/>
      <c r="F6" s="696" t="s">
        <v>2366</v>
      </c>
      <c r="G6" s="2159"/>
      <c r="H6" s="2160"/>
      <c r="I6" s="2160"/>
      <c r="J6" s="2160"/>
      <c r="K6" s="2161"/>
    </row>
    <row r="7" spans="1:11" customHeight="1" ht="15" s="0" customFormat="1">
      <c r="C7" s="1520" t="s">
        <v>148</v>
      </c>
      <c r="D7" s="1521"/>
      <c r="E7" s="1521"/>
      <c r="F7" s="1521"/>
      <c r="G7" s="1521"/>
      <c r="H7" s="1521"/>
      <c r="I7" s="1521"/>
      <c r="J7" s="1521"/>
      <c r="K7" s="1522"/>
    </row>
    <row r="8" spans="1:11" customHeight="1" ht="15" s="0" customFormat="1">
      <c r="C8" s="1545" t="s">
        <v>149</v>
      </c>
      <c r="D8" s="1546"/>
      <c r="E8" s="1546"/>
      <c r="F8" s="1546"/>
      <c r="G8" s="1546"/>
      <c r="H8" s="1546"/>
      <c r="I8" s="1546"/>
      <c r="J8" s="1546"/>
      <c r="K8" s="1547"/>
    </row>
    <row r="9" spans="1:11" customHeight="1" ht="15">
      <c r="C9" s="695" t="s">
        <v>150</v>
      </c>
      <c r="D9" s="1952" t="s">
        <v>151</v>
      </c>
      <c r="E9" s="1953"/>
      <c r="F9" s="66" t="s">
        <v>2367</v>
      </c>
      <c r="G9" s="1730" t="s">
        <v>4</v>
      </c>
      <c r="H9" s="1731"/>
      <c r="I9" s="1731"/>
      <c r="J9" s="1731"/>
      <c r="K9" s="1732"/>
    </row>
    <row r="10" spans="1:11" customHeight="1" ht="15">
      <c r="C10" s="61"/>
      <c r="D10" s="61"/>
      <c r="E10" s="533">
        <v>1</v>
      </c>
      <c r="F10" s="858" t="s">
        <v>2368</v>
      </c>
      <c r="G10" s="2158"/>
      <c r="H10" s="1435"/>
      <c r="I10" s="1435"/>
      <c r="J10" s="1435"/>
      <c r="K10" s="1436"/>
    </row>
    <row r="11" spans="1:11" customHeight="1" ht="12.75">
      <c r="C11" s="30"/>
      <c r="D11" s="30"/>
      <c r="E11" s="25"/>
      <c r="F11" s="372" t="s">
        <v>2369</v>
      </c>
      <c r="G11" s="1459"/>
      <c r="H11" s="1459"/>
      <c r="I11" s="1459"/>
      <c r="J11" s="1459"/>
      <c r="K11" s="1460"/>
    </row>
    <row r="12" spans="1:11" customHeight="1" ht="12.75">
      <c r="C12" s="30"/>
      <c r="D12" s="30"/>
      <c r="E12" s="25"/>
      <c r="F12" s="333" t="s">
        <v>2370</v>
      </c>
      <c r="G12" s="1459"/>
      <c r="H12" s="1459"/>
      <c r="I12" s="1459"/>
      <c r="J12" s="1459"/>
      <c r="K12" s="1460"/>
    </row>
    <row r="13" spans="1:11" customHeight="1" ht="12.75">
      <c r="C13" s="30"/>
      <c r="D13" s="30"/>
      <c r="E13" s="25"/>
      <c r="F13" s="326" t="s">
        <v>2371</v>
      </c>
      <c r="G13" s="1459"/>
      <c r="H13" s="1459"/>
      <c r="I13" s="1459"/>
      <c r="J13" s="1459"/>
      <c r="K13" s="1460"/>
    </row>
    <row r="14" spans="1:11" customHeight="1" ht="13.5">
      <c r="C14" s="30"/>
      <c r="D14" s="30"/>
      <c r="E14" s="25"/>
      <c r="F14" s="364" t="s">
        <v>2372</v>
      </c>
      <c r="G14" s="1459"/>
      <c r="H14" s="1459"/>
      <c r="I14" s="1459"/>
      <c r="J14" s="1459"/>
      <c r="K14" s="1460"/>
    </row>
    <row r="15" spans="1:11" customHeight="1" ht="12.75">
      <c r="C15" s="30"/>
      <c r="D15" s="30"/>
      <c r="E15" s="25"/>
      <c r="F15" s="916" t="s">
        <v>2373</v>
      </c>
      <c r="G15" s="1459"/>
      <c r="H15" s="1459"/>
      <c r="I15" s="1459"/>
      <c r="J15" s="1459"/>
      <c r="K15" s="1460"/>
    </row>
    <row r="16" spans="1:11" customHeight="1" ht="14.25">
      <c r="A16" s="100" t="s">
        <v>2350</v>
      </c>
      <c r="C16" s="30"/>
      <c r="D16" s="30"/>
      <c r="E16" s="25"/>
      <c r="F16" s="352" t="s">
        <v>2374</v>
      </c>
      <c r="G16" s="1459"/>
      <c r="H16" s="1459"/>
      <c r="I16" s="1459"/>
      <c r="J16" s="1459"/>
      <c r="K16" s="1460"/>
    </row>
    <row r="17" spans="1:11" customHeight="1" ht="15">
      <c r="A17" s="124">
        <f>IF(D17="x",C17,IF(D17="n",0,C17))</f>
        <v>10</v>
      </c>
      <c r="B17" s="125">
        <f>IF(D17="x",0,IF(D17="n",0,C17))</f>
        <v>10</v>
      </c>
      <c r="C17" s="40">
        <v>10</v>
      </c>
      <c r="D17" s="1452"/>
      <c r="E17" s="1457"/>
      <c r="F17" s="348" t="s">
        <v>2375</v>
      </c>
      <c r="G17" s="1441"/>
      <c r="H17" s="1441"/>
      <c r="I17" s="1441"/>
      <c r="J17" s="1441"/>
      <c r="K17" s="1442"/>
    </row>
    <row r="18" spans="1:11" customHeight="1" ht="13.5">
      <c r="C18" s="38"/>
      <c r="D18" s="38"/>
      <c r="E18" s="534">
        <v>2</v>
      </c>
      <c r="F18" s="858" t="s">
        <v>2376</v>
      </c>
      <c r="G18" s="2158"/>
      <c r="H18" s="1435"/>
      <c r="I18" s="1435"/>
      <c r="J18" s="1435"/>
      <c r="K18" s="1436"/>
    </row>
    <row r="19" spans="1:11" customHeight="1" ht="12.75">
      <c r="C19" s="30"/>
      <c r="D19" s="30"/>
      <c r="E19" s="25"/>
      <c r="F19" s="372" t="s">
        <v>2377</v>
      </c>
      <c r="G19" s="1459"/>
      <c r="H19" s="1459"/>
      <c r="I19" s="1459"/>
      <c r="J19" s="1459"/>
      <c r="K19" s="1460"/>
    </row>
    <row r="20" spans="1:11" customHeight="1" ht="13.5">
      <c r="C20" s="30"/>
      <c r="D20" s="30"/>
      <c r="E20" s="25"/>
      <c r="F20" s="336" t="s">
        <v>2378</v>
      </c>
      <c r="G20" s="1459"/>
      <c r="H20" s="1459"/>
      <c r="I20" s="1459"/>
      <c r="J20" s="1459"/>
      <c r="K20" s="1460"/>
    </row>
    <row r="21" spans="1:11" customHeight="1" ht="25.5">
      <c r="A21" s="29"/>
      <c r="B21" s="31"/>
      <c r="C21" s="30"/>
      <c r="D21" s="30"/>
      <c r="E21" s="25"/>
      <c r="F21" s="915" t="s">
        <v>2379</v>
      </c>
      <c r="G21" s="1459"/>
      <c r="H21" s="1459"/>
      <c r="I21" s="1459"/>
      <c r="J21" s="1459"/>
      <c r="K21" s="1460"/>
    </row>
    <row r="22" spans="1:11" customHeight="1" ht="12.75">
      <c r="A22" s="100" t="s">
        <v>214</v>
      </c>
      <c r="C22" s="30"/>
      <c r="D22" s="30"/>
      <c r="E22" s="25"/>
      <c r="F22" s="333" t="s">
        <v>2380</v>
      </c>
      <c r="G22" s="1459"/>
      <c r="H22" s="1459"/>
      <c r="I22" s="1459"/>
      <c r="J22" s="1459"/>
      <c r="K22" s="1460"/>
    </row>
    <row r="23" spans="1:11" customHeight="1" ht="13.5">
      <c r="A23" s="124">
        <f>IF(D23="x",C23,IF(D23="n",0,C23))</f>
        <v>25</v>
      </c>
      <c r="B23" s="125">
        <f>IF(D23="x",0,IF(D23="n",0,C23))</f>
        <v>25</v>
      </c>
      <c r="C23" s="40">
        <v>25</v>
      </c>
      <c r="D23" s="1452"/>
      <c r="E23" s="1457"/>
      <c r="F23" s="1010" t="s">
        <v>2381</v>
      </c>
      <c r="G23" s="1441"/>
      <c r="H23" s="1441"/>
      <c r="I23" s="1441"/>
      <c r="J23" s="1441"/>
      <c r="K23" s="1442"/>
    </row>
    <row r="24" spans="1:11" customHeight="1" ht="13.5">
      <c r="C24" s="38"/>
      <c r="D24" s="38"/>
      <c r="E24" s="534">
        <v>3</v>
      </c>
      <c r="F24" s="858" t="s">
        <v>2382</v>
      </c>
      <c r="G24" s="2158"/>
      <c r="H24" s="1435"/>
      <c r="I24" s="1435"/>
      <c r="J24" s="1435"/>
      <c r="K24" s="1436"/>
    </row>
    <row r="25" spans="1:11" customHeight="1" ht="25.5">
      <c r="A25" s="100" t="s">
        <v>190</v>
      </c>
      <c r="C25" s="30"/>
      <c r="D25" s="30"/>
      <c r="E25" s="25"/>
      <c r="F25" s="372" t="s">
        <v>2383</v>
      </c>
      <c r="G25" s="1459"/>
      <c r="H25" s="1459"/>
      <c r="I25" s="1459"/>
      <c r="J25" s="1459"/>
      <c r="K25" s="1460"/>
    </row>
    <row r="26" spans="1:11" customHeight="1" ht="15" s="23" customFormat="1">
      <c r="A26" s="124">
        <f>IF(D26="x",C26,IF(D26="n",0,C26))</f>
        <v>10</v>
      </c>
      <c r="B26" s="125">
        <f>IF(D26="x",0,IF(D26="n",0,C26))</f>
        <v>10</v>
      </c>
      <c r="C26" s="40">
        <v>10</v>
      </c>
      <c r="D26" s="1452"/>
      <c r="E26" s="1457"/>
      <c r="F26" s="348" t="s">
        <v>2384</v>
      </c>
      <c r="G26" s="1441"/>
      <c r="H26" s="1441"/>
      <c r="I26" s="1441"/>
      <c r="J26" s="1441"/>
      <c r="K26" s="1442"/>
    </row>
    <row r="27" spans="1:11" customHeight="1" ht="13.5">
      <c r="C27" s="38"/>
      <c r="D27" s="38"/>
      <c r="E27" s="535">
        <v>4</v>
      </c>
      <c r="F27" s="858" t="s">
        <v>2385</v>
      </c>
      <c r="G27" s="2158"/>
      <c r="H27" s="1435"/>
      <c r="I27" s="1435"/>
      <c r="J27" s="1435"/>
      <c r="K27" s="1436"/>
    </row>
    <row r="28" spans="1:11" customHeight="1" ht="25.5">
      <c r="C28" s="30"/>
      <c r="D28" s="30"/>
      <c r="E28" s="25"/>
      <c r="F28" s="372" t="s">
        <v>2386</v>
      </c>
      <c r="G28" s="1438"/>
      <c r="H28" s="1438"/>
      <c r="I28" s="1438"/>
      <c r="J28" s="1438"/>
      <c r="K28" s="1439"/>
    </row>
    <row r="29" spans="1:11" customHeight="1" ht="12.75">
      <c r="C29" s="30"/>
      <c r="D29" s="30"/>
      <c r="E29" s="25"/>
      <c r="F29" s="326" t="s">
        <v>2387</v>
      </c>
      <c r="G29" s="1438"/>
      <c r="H29" s="1438"/>
      <c r="I29" s="1438"/>
      <c r="J29" s="1438"/>
      <c r="K29" s="1439"/>
    </row>
    <row r="30" spans="1:11" customHeight="1" ht="26.25">
      <c r="A30" s="100" t="s">
        <v>190</v>
      </c>
      <c r="C30" s="30"/>
      <c r="D30" s="30"/>
      <c r="E30" s="25"/>
      <c r="F30" s="336" t="s">
        <v>2388</v>
      </c>
      <c r="G30" s="1438"/>
      <c r="H30" s="1438"/>
      <c r="I30" s="1438"/>
      <c r="J30" s="1438"/>
      <c r="K30" s="1439"/>
    </row>
    <row r="31" spans="1:11" customHeight="1" ht="13.5">
      <c r="A31" s="124">
        <f>IF(D31="x",C31,IF(D31="n",0,C31))</f>
        <v>50</v>
      </c>
      <c r="B31" s="125">
        <f>IF(D31="x",0,IF(D31="n",0,C31))</f>
        <v>50</v>
      </c>
      <c r="C31" s="40">
        <v>50</v>
      </c>
      <c r="D31" s="1452"/>
      <c r="E31" s="1457"/>
      <c r="F31" s="358" t="s">
        <v>2389</v>
      </c>
      <c r="G31" s="1441"/>
      <c r="H31" s="1441"/>
      <c r="I31" s="1441"/>
      <c r="J31" s="1441"/>
      <c r="K31" s="1442"/>
    </row>
    <row r="32" spans="1:11" customHeight="1" ht="15">
      <c r="C32" s="38"/>
      <c r="D32" s="38"/>
      <c r="E32" s="534">
        <v>5</v>
      </c>
      <c r="F32" s="827" t="s">
        <v>2390</v>
      </c>
      <c r="G32" s="2158"/>
      <c r="H32" s="1435"/>
      <c r="I32" s="1435"/>
      <c r="J32" s="1435"/>
      <c r="K32" s="1436"/>
    </row>
    <row r="33" spans="1:11" customHeight="1" ht="12.75">
      <c r="C33" s="30"/>
      <c r="D33" s="30"/>
      <c r="E33" s="25"/>
      <c r="F33" s="372" t="s">
        <v>2391</v>
      </c>
      <c r="G33" s="1459"/>
      <c r="H33" s="1459"/>
      <c r="I33" s="1459"/>
      <c r="J33" s="1459"/>
      <c r="K33" s="1460"/>
    </row>
    <row r="34" spans="1:11" customHeight="1" ht="13.5">
      <c r="C34" s="30"/>
      <c r="D34" s="30"/>
      <c r="E34" s="25"/>
      <c r="F34" s="334" t="s">
        <v>2392</v>
      </c>
      <c r="G34" s="1459"/>
      <c r="H34" s="1459"/>
      <c r="I34" s="1459"/>
      <c r="J34" s="1459"/>
      <c r="K34" s="1460"/>
    </row>
    <row r="35" spans="1:11" customHeight="1" ht="13.5">
      <c r="C35" s="30"/>
      <c r="D35" s="30"/>
      <c r="E35" s="25"/>
      <c r="F35" s="334" t="s">
        <v>2393</v>
      </c>
      <c r="G35" s="1459"/>
      <c r="H35" s="1459"/>
      <c r="I35" s="1459"/>
      <c r="J35" s="1459"/>
      <c r="K35" s="1460"/>
    </row>
    <row r="36" spans="1:11" customHeight="1" ht="12.75">
      <c r="C36" s="30"/>
      <c r="D36" s="30"/>
      <c r="E36" s="25"/>
      <c r="F36" s="333" t="s">
        <v>2394</v>
      </c>
      <c r="G36" s="1459"/>
      <c r="H36" s="1459"/>
      <c r="I36" s="1459"/>
      <c r="J36" s="1459"/>
      <c r="K36" s="1460"/>
    </row>
    <row r="37" spans="1:11" customHeight="1" ht="26.25">
      <c r="C37" s="30"/>
      <c r="D37" s="30"/>
      <c r="E37" s="25"/>
      <c r="F37" s="334" t="s">
        <v>2395</v>
      </c>
      <c r="G37" s="1459"/>
      <c r="H37" s="1459"/>
      <c r="I37" s="1459"/>
      <c r="J37" s="1459"/>
      <c r="K37" s="1460"/>
    </row>
    <row r="38" spans="1:11" customHeight="1" ht="13.5">
      <c r="C38" s="30"/>
      <c r="D38" s="30"/>
      <c r="E38" s="25"/>
      <c r="F38" s="340" t="s">
        <v>2396</v>
      </c>
      <c r="G38" s="1459"/>
      <c r="H38" s="1459"/>
      <c r="I38" s="1459"/>
      <c r="J38" s="1459"/>
      <c r="K38" s="1460"/>
    </row>
    <row r="39" spans="1:11" customHeight="1" ht="26.25">
      <c r="C39" s="30"/>
      <c r="D39" s="30"/>
      <c r="E39" s="25"/>
      <c r="F39" s="334" t="s">
        <v>2397</v>
      </c>
      <c r="G39" s="1459"/>
      <c r="H39" s="1459"/>
      <c r="I39" s="1459"/>
      <c r="J39" s="1459"/>
      <c r="K39" s="1460"/>
    </row>
    <row r="40" spans="1:11" customHeight="1" ht="25.5">
      <c r="C40" s="30"/>
      <c r="D40" s="30"/>
      <c r="E40" s="25"/>
      <c r="F40" s="730" t="s">
        <v>2398</v>
      </c>
      <c r="G40" s="1459"/>
      <c r="H40" s="1459"/>
      <c r="I40" s="1459"/>
      <c r="J40" s="1459"/>
      <c r="K40" s="1460"/>
    </row>
    <row r="41" spans="1:11" customHeight="1" ht="12.75">
      <c r="C41" s="30"/>
      <c r="D41" s="30"/>
      <c r="E41" s="25"/>
      <c r="F41" s="333" t="s">
        <v>2399</v>
      </c>
      <c r="G41" s="1459"/>
      <c r="H41" s="1459"/>
      <c r="I41" s="1459"/>
      <c r="J41" s="1459"/>
      <c r="K41" s="1460"/>
    </row>
    <row r="42" spans="1:11" customHeight="1" ht="12.75">
      <c r="C42" s="30"/>
      <c r="D42" s="30"/>
      <c r="E42" s="25"/>
      <c r="F42" s="326" t="s">
        <v>2400</v>
      </c>
      <c r="G42" s="1459"/>
      <c r="H42" s="1459"/>
      <c r="I42" s="1459"/>
      <c r="J42" s="1459"/>
      <c r="K42" s="1460"/>
    </row>
    <row r="43" spans="1:11" customHeight="1" ht="12.75">
      <c r="C43" s="30"/>
      <c r="D43" s="30"/>
      <c r="E43" s="25"/>
      <c r="F43" s="333" t="s">
        <v>2401</v>
      </c>
      <c r="G43" s="1459"/>
      <c r="H43" s="1459"/>
      <c r="I43" s="1459"/>
      <c r="J43" s="1459"/>
      <c r="K43" s="1460"/>
    </row>
    <row r="44" spans="1:11" customHeight="1" ht="39">
      <c r="A44" s="100" t="s">
        <v>190</v>
      </c>
      <c r="C44" s="30"/>
      <c r="D44" s="30"/>
      <c r="E44" s="25"/>
      <c r="F44" s="334" t="s">
        <v>2402</v>
      </c>
      <c r="G44" s="1459"/>
      <c r="H44" s="1459"/>
      <c r="I44" s="1459"/>
      <c r="J44" s="1459"/>
      <c r="K44" s="1460"/>
    </row>
    <row r="45" spans="1:11" customHeight="1" ht="26.25">
      <c r="A45" s="124">
        <f>IF(D45="x",C45,IF(D45="n",0,C45))</f>
        <v>8</v>
      </c>
      <c r="B45" s="125">
        <f>IF(D45="x",0,IF(D45="n",0,C45))</f>
        <v>8</v>
      </c>
      <c r="C45" s="40">
        <v>8</v>
      </c>
      <c r="D45" s="1452"/>
      <c r="E45" s="1457"/>
      <c r="F45" s="358" t="s">
        <v>2403</v>
      </c>
      <c r="G45" s="1441"/>
      <c r="H45" s="1441"/>
      <c r="I45" s="1441"/>
      <c r="J45" s="1441"/>
      <c r="K45" s="1442"/>
    </row>
    <row r="46" spans="1:11" customHeight="1" ht="15">
      <c r="C46" s="30"/>
      <c r="D46" s="30"/>
      <c r="E46" s="534">
        <v>6</v>
      </c>
      <c r="F46" s="858" t="s">
        <v>2404</v>
      </c>
      <c r="G46" s="2158"/>
      <c r="H46" s="1435"/>
      <c r="I46" s="1435"/>
      <c r="J46" s="1435"/>
      <c r="K46" s="1436"/>
    </row>
    <row r="47" spans="1:11" customHeight="1" ht="15">
      <c r="C47" s="30"/>
      <c r="D47" s="30"/>
      <c r="E47" s="25"/>
      <c r="F47" s="372" t="s">
        <v>2405</v>
      </c>
      <c r="G47" s="1459"/>
      <c r="H47" s="1459"/>
      <c r="I47" s="1459"/>
      <c r="J47" s="1459"/>
      <c r="K47" s="1460"/>
    </row>
    <row r="48" spans="1:11" customHeight="1" ht="15">
      <c r="C48" s="30"/>
      <c r="D48" s="30"/>
      <c r="E48" s="25"/>
      <c r="F48" s="333" t="s">
        <v>2406</v>
      </c>
      <c r="G48" s="1459"/>
      <c r="H48" s="1459"/>
      <c r="I48" s="1459"/>
      <c r="J48" s="1459"/>
      <c r="K48" s="1460"/>
    </row>
    <row r="49" spans="1:11" customHeight="1" ht="15">
      <c r="A49" s="100" t="s">
        <v>190</v>
      </c>
      <c r="C49" s="30"/>
      <c r="D49" s="30"/>
      <c r="E49" s="25"/>
      <c r="F49" s="333" t="s">
        <v>2407</v>
      </c>
      <c r="G49" s="1459"/>
      <c r="H49" s="1459"/>
      <c r="I49" s="1459"/>
      <c r="J49" s="1459"/>
      <c r="K49" s="1460"/>
    </row>
    <row r="50" spans="1:11" customHeight="1" ht="26.25">
      <c r="A50" s="124">
        <f>IF(D50="x",C50,IF(D50="n",0,C50))</f>
        <v>6</v>
      </c>
      <c r="B50" s="125">
        <f>IF(D50="x",0,IF(D50="n",0,C50))</f>
        <v>6</v>
      </c>
      <c r="C50" s="40">
        <v>6</v>
      </c>
      <c r="D50" s="1452"/>
      <c r="E50" s="1457"/>
      <c r="F50" s="358" t="s">
        <v>2408</v>
      </c>
      <c r="G50" s="1441"/>
      <c r="H50" s="1441"/>
      <c r="I50" s="1441"/>
      <c r="J50" s="1441"/>
      <c r="K50" s="1442"/>
    </row>
    <row r="51" spans="1:11" customHeight="1" ht="15">
      <c r="C51" s="30"/>
      <c r="D51" s="38"/>
      <c r="E51" s="534">
        <v>7</v>
      </c>
      <c r="F51" s="827" t="s">
        <v>2409</v>
      </c>
      <c r="G51" s="2158"/>
      <c r="H51" s="1435"/>
      <c r="I51" s="1435"/>
      <c r="J51" s="1435"/>
      <c r="K51" s="1436"/>
    </row>
    <row r="52" spans="1:11" customHeight="1" ht="25.5">
      <c r="C52" s="30"/>
      <c r="D52" s="30"/>
      <c r="E52" s="24"/>
      <c r="F52" s="372" t="s">
        <v>2410</v>
      </c>
      <c r="G52" s="1459"/>
      <c r="H52" s="1459"/>
      <c r="I52" s="1459"/>
      <c r="J52" s="1459"/>
      <c r="K52" s="1460"/>
    </row>
    <row r="53" spans="1:11" customHeight="1" ht="12.75">
      <c r="C53" s="30"/>
      <c r="D53" s="30"/>
      <c r="E53" s="24"/>
      <c r="F53" s="333" t="s">
        <v>2411</v>
      </c>
      <c r="G53" s="1459"/>
      <c r="H53" s="1459"/>
      <c r="I53" s="1459"/>
      <c r="J53" s="1459"/>
      <c r="K53" s="1460"/>
    </row>
    <row r="54" spans="1:11" customHeight="1" ht="26.25">
      <c r="C54" s="30"/>
      <c r="D54" s="30"/>
      <c r="E54" s="24"/>
      <c r="F54" s="334" t="s">
        <v>2412</v>
      </c>
      <c r="G54" s="1459"/>
      <c r="H54" s="1459"/>
      <c r="I54" s="1459"/>
      <c r="J54" s="1459"/>
      <c r="K54" s="1460"/>
    </row>
    <row r="55" spans="1:11" customHeight="1" ht="12.75">
      <c r="A55" s="100" t="s">
        <v>190</v>
      </c>
      <c r="C55" s="30"/>
      <c r="D55" s="30"/>
      <c r="E55" s="24"/>
      <c r="F55" s="333" t="s">
        <v>2413</v>
      </c>
      <c r="G55" s="1459"/>
      <c r="H55" s="1459"/>
      <c r="I55" s="1459"/>
      <c r="J55" s="1459"/>
      <c r="K55" s="1460"/>
    </row>
    <row r="56" spans="1:11" customHeight="1" ht="15">
      <c r="A56" s="124">
        <f>IF(D56="x",C56,IF(D56="n",0,C56))</f>
        <v>20</v>
      </c>
      <c r="B56" s="125">
        <f>IF(D56="x",0,IF(D56="n",0,C56))</f>
        <v>20</v>
      </c>
      <c r="C56" s="30">
        <v>20</v>
      </c>
      <c r="D56" s="1452"/>
      <c r="E56" s="1453"/>
      <c r="F56" s="348" t="s">
        <v>2414</v>
      </c>
      <c r="G56" s="1459"/>
      <c r="H56" s="1459"/>
      <c r="I56" s="1459"/>
      <c r="J56" s="1459"/>
      <c r="K56" s="1460"/>
    </row>
    <row r="57" spans="1:11" customHeight="1" ht="15">
      <c r="C57" s="1730" t="s">
        <v>2415</v>
      </c>
      <c r="D57" s="1731"/>
      <c r="E57" s="1731"/>
      <c r="F57" s="1731"/>
      <c r="G57" s="1731"/>
      <c r="H57" s="1731"/>
      <c r="I57" s="1731"/>
      <c r="J57" s="1731"/>
      <c r="K57" s="1732"/>
    </row>
    <row r="58" spans="1:11" customHeight="1" ht="15">
      <c r="C58" s="695" t="s">
        <v>150</v>
      </c>
      <c r="D58" s="1952" t="s">
        <v>151</v>
      </c>
      <c r="E58" s="1953"/>
      <c r="F58" s="696" t="s">
        <v>2366</v>
      </c>
      <c r="G58" s="1730" t="s">
        <v>4</v>
      </c>
      <c r="H58" s="1731"/>
      <c r="I58" s="1731"/>
      <c r="J58" s="1731"/>
      <c r="K58" s="1732"/>
    </row>
    <row r="59" spans="1:11" customHeight="1" ht="13.5">
      <c r="C59" s="61"/>
      <c r="D59" s="61"/>
      <c r="E59" s="534">
        <v>8</v>
      </c>
      <c r="F59" s="824" t="s">
        <v>2416</v>
      </c>
      <c r="G59" s="2158"/>
      <c r="H59" s="1435"/>
      <c r="I59" s="1435"/>
      <c r="J59" s="1435"/>
      <c r="K59" s="1436"/>
    </row>
    <row r="60" spans="1:11" customHeight="1" ht="13.5">
      <c r="C60" s="30"/>
      <c r="D60" s="30"/>
      <c r="E60" s="25"/>
      <c r="F60" s="372" t="s">
        <v>2417</v>
      </c>
      <c r="G60" s="1458"/>
      <c r="H60" s="1459"/>
      <c r="I60" s="1459"/>
      <c r="J60" s="1459"/>
      <c r="K60" s="1460"/>
    </row>
    <row r="61" spans="1:11" customHeight="1" ht="13.5">
      <c r="C61" s="30"/>
      <c r="D61" s="30"/>
      <c r="E61" s="25"/>
      <c r="F61" s="336" t="s">
        <v>2418</v>
      </c>
      <c r="G61" s="1458"/>
      <c r="H61" s="1459"/>
      <c r="I61" s="1459"/>
      <c r="J61" s="1459"/>
      <c r="K61" s="1460"/>
    </row>
    <row r="62" spans="1:11" customHeight="1" ht="13.5">
      <c r="C62" s="30"/>
      <c r="D62" s="30"/>
      <c r="E62" s="25"/>
      <c r="F62" s="336" t="s">
        <v>2419</v>
      </c>
      <c r="G62" s="1458"/>
      <c r="H62" s="1459"/>
      <c r="I62" s="1459"/>
      <c r="J62" s="1459"/>
      <c r="K62" s="1460"/>
    </row>
    <row r="63" spans="1:11" customHeight="1" ht="13.5">
      <c r="C63" s="30"/>
      <c r="D63" s="30"/>
      <c r="E63" s="25"/>
      <c r="F63" s="336" t="s">
        <v>2420</v>
      </c>
      <c r="G63" s="1458"/>
      <c r="H63" s="1459"/>
      <c r="I63" s="1459"/>
      <c r="J63" s="1459"/>
      <c r="K63" s="1460"/>
    </row>
    <row r="64" spans="1:11" customHeight="1" ht="13.5">
      <c r="C64" s="30"/>
      <c r="D64" s="30"/>
      <c r="E64" s="25"/>
      <c r="F64" s="336" t="s">
        <v>2421</v>
      </c>
      <c r="G64" s="1458"/>
      <c r="H64" s="1459"/>
      <c r="I64" s="1459"/>
      <c r="J64" s="1459"/>
      <c r="K64" s="1460"/>
    </row>
    <row r="65" spans="1:11" customHeight="1" ht="13.5">
      <c r="C65" s="30"/>
      <c r="D65" s="30"/>
      <c r="E65" s="25"/>
      <c r="F65" s="845" t="s">
        <v>2422</v>
      </c>
      <c r="G65" s="1458"/>
      <c r="H65" s="1459"/>
      <c r="I65" s="1459"/>
      <c r="J65" s="1459"/>
      <c r="K65" s="1460"/>
    </row>
    <row r="66" spans="1:11" customHeight="1" ht="13.5">
      <c r="C66" s="30"/>
      <c r="D66" s="30"/>
      <c r="E66" s="25"/>
      <c r="F66" s="336" t="s">
        <v>2423</v>
      </c>
      <c r="G66" s="1458"/>
      <c r="H66" s="1459"/>
      <c r="I66" s="1459"/>
      <c r="J66" s="1459"/>
      <c r="K66" s="1460"/>
    </row>
    <row r="67" spans="1:11" customHeight="1" ht="13.5">
      <c r="C67" s="30"/>
      <c r="D67" s="30"/>
      <c r="E67" s="25"/>
      <c r="F67" s="336" t="s">
        <v>2424</v>
      </c>
      <c r="G67" s="1458"/>
      <c r="H67" s="1459"/>
      <c r="I67" s="1459"/>
      <c r="J67" s="1459"/>
      <c r="K67" s="1460"/>
    </row>
    <row r="68" spans="1:11" customHeight="1" ht="13.5">
      <c r="C68" s="30"/>
      <c r="D68" s="30"/>
      <c r="E68" s="25"/>
      <c r="F68" s="336" t="s">
        <v>2425</v>
      </c>
      <c r="G68" s="1458"/>
      <c r="H68" s="1459"/>
      <c r="I68" s="1459"/>
      <c r="J68" s="1459"/>
      <c r="K68" s="1460"/>
    </row>
    <row r="69" spans="1:11" customHeight="1" ht="13.5">
      <c r="C69" s="30"/>
      <c r="D69" s="30"/>
      <c r="E69" s="25"/>
      <c r="F69" s="333" t="s">
        <v>2426</v>
      </c>
      <c r="G69" s="1458"/>
      <c r="H69" s="1459"/>
      <c r="I69" s="1459"/>
      <c r="J69" s="1459"/>
      <c r="K69" s="1460"/>
    </row>
    <row r="70" spans="1:11" customHeight="1" ht="13.5">
      <c r="C70" s="30"/>
      <c r="D70" s="30"/>
      <c r="E70" s="25"/>
      <c r="F70" s="336" t="s">
        <v>2427</v>
      </c>
      <c r="G70" s="1458"/>
      <c r="H70" s="1459"/>
      <c r="I70" s="1459"/>
      <c r="J70" s="1459"/>
      <c r="K70" s="1460"/>
    </row>
    <row r="71" spans="1:11" customHeight="1" ht="13.5">
      <c r="A71" s="100" t="s">
        <v>190</v>
      </c>
      <c r="C71" s="30"/>
      <c r="D71" s="30"/>
      <c r="E71" s="25"/>
      <c r="F71" s="333" t="s">
        <v>2428</v>
      </c>
      <c r="G71" s="1458"/>
      <c r="H71" s="1459"/>
      <c r="I71" s="1459"/>
      <c r="J71" s="1459"/>
      <c r="K71" s="1460"/>
    </row>
    <row r="72" spans="1:11" customHeight="1" ht="13.5">
      <c r="A72" s="124">
        <f>IF(D72="x",C72,IF(D72="n",0,C72))</f>
        <v>6</v>
      </c>
      <c r="B72" s="125">
        <f>IF(D72="x",0,IF(D72="n",0,C72))</f>
        <v>6</v>
      </c>
      <c r="C72" s="40">
        <v>6</v>
      </c>
      <c r="D72" s="1452"/>
      <c r="E72" s="1457"/>
      <c r="F72" s="896" t="s">
        <v>2429</v>
      </c>
      <c r="G72" s="1440"/>
      <c r="H72" s="1441"/>
      <c r="I72" s="1441"/>
      <c r="J72" s="1441"/>
      <c r="K72" s="1442"/>
    </row>
    <row r="73" spans="1:11" customHeight="1" ht="13.5">
      <c r="C73" s="38"/>
      <c r="D73" s="38"/>
      <c r="E73" s="534">
        <v>9</v>
      </c>
      <c r="F73" s="849" t="s">
        <v>2430</v>
      </c>
      <c r="G73" s="2158"/>
      <c r="H73" s="1435"/>
      <c r="I73" s="1435"/>
      <c r="J73" s="1435"/>
      <c r="K73" s="1436"/>
    </row>
    <row r="74" spans="1:11" customHeight="1" ht="12.75">
      <c r="C74" s="42"/>
      <c r="D74" s="33"/>
      <c r="E74" s="25"/>
      <c r="F74" s="371" t="s">
        <v>2431</v>
      </c>
      <c r="G74" s="1459"/>
      <c r="H74" s="1459"/>
      <c r="I74" s="1459"/>
      <c r="J74" s="1459"/>
      <c r="K74" s="1460"/>
    </row>
    <row r="75" spans="1:11" customHeight="1" ht="12.75">
      <c r="C75" s="42"/>
      <c r="D75" s="33"/>
      <c r="E75" s="25"/>
      <c r="F75" s="333" t="s">
        <v>2432</v>
      </c>
      <c r="G75" s="1459"/>
      <c r="H75" s="1459"/>
      <c r="I75" s="1459"/>
      <c r="J75" s="1459"/>
      <c r="K75" s="1460"/>
    </row>
    <row r="76" spans="1:11" customHeight="1" ht="12.75">
      <c r="C76" s="42"/>
      <c r="D76" s="33"/>
      <c r="E76" s="25"/>
      <c r="F76" s="333" t="s">
        <v>2433</v>
      </c>
      <c r="G76" s="1459"/>
      <c r="H76" s="1459"/>
      <c r="I76" s="1459"/>
      <c r="J76" s="1459"/>
      <c r="K76" s="1460"/>
    </row>
    <row r="77" spans="1:11" customHeight="1" ht="13.5">
      <c r="A77" s="100" t="s">
        <v>190</v>
      </c>
      <c r="C77" s="42"/>
      <c r="D77" s="33"/>
      <c r="E77" s="25"/>
      <c r="F77" s="336" t="s">
        <v>2434</v>
      </c>
      <c r="G77" s="1459"/>
      <c r="H77" s="1459"/>
      <c r="I77" s="1459"/>
      <c r="J77" s="1459"/>
      <c r="K77" s="1460"/>
    </row>
    <row r="78" spans="1:11" customHeight="1" ht="27.75">
      <c r="A78" s="124">
        <f>IF(D78="x",C78,IF(D78="n",0,C78))</f>
        <v>20</v>
      </c>
      <c r="B78" s="125">
        <f>IF(D78="x",0,IF(D78="n",0,C78))</f>
        <v>20</v>
      </c>
      <c r="C78" s="40">
        <v>20</v>
      </c>
      <c r="D78" s="1452"/>
      <c r="E78" s="1457"/>
      <c r="F78" s="348" t="s">
        <v>2435</v>
      </c>
      <c r="G78" s="1441"/>
      <c r="H78" s="1441"/>
      <c r="I78" s="1441"/>
      <c r="J78" s="1441"/>
      <c r="K78" s="1442"/>
    </row>
    <row r="79" spans="1:11" customHeight="1" ht="13.5">
      <c r="C79" s="38"/>
      <c r="D79" s="38"/>
      <c r="E79" s="76">
        <v>10</v>
      </c>
      <c r="F79" s="849" t="s">
        <v>2436</v>
      </c>
      <c r="G79" s="1434"/>
      <c r="H79" s="1435"/>
      <c r="I79" s="1435"/>
      <c r="J79" s="1435"/>
      <c r="K79" s="1436"/>
    </row>
    <row r="80" spans="1:11" customHeight="1" ht="12.75">
      <c r="C80" s="30"/>
      <c r="D80" s="30"/>
      <c r="E80" s="25"/>
      <c r="F80" s="371" t="s">
        <v>2437</v>
      </c>
      <c r="G80" s="1459"/>
      <c r="H80" s="1459"/>
      <c r="I80" s="1459"/>
      <c r="J80" s="1459"/>
      <c r="K80" s="1460"/>
    </row>
    <row r="81" spans="1:11" customHeight="1" ht="26.25">
      <c r="C81" s="30"/>
      <c r="D81" s="30"/>
      <c r="E81" s="25"/>
      <c r="F81" s="336" t="s">
        <v>2438</v>
      </c>
      <c r="G81" s="1459"/>
      <c r="H81" s="1459"/>
      <c r="I81" s="1459"/>
      <c r="J81" s="1459"/>
      <c r="K81" s="1460"/>
    </row>
    <row r="82" spans="1:11" customHeight="1" ht="13.5">
      <c r="C82" s="30"/>
      <c r="D82" s="30"/>
      <c r="E82" s="25"/>
      <c r="F82" s="336" t="s">
        <v>2439</v>
      </c>
      <c r="G82" s="1459"/>
      <c r="H82" s="1459"/>
      <c r="I82" s="1459"/>
      <c r="J82" s="1459"/>
      <c r="K82" s="1460"/>
    </row>
    <row r="83" spans="1:11" customHeight="1" ht="12.75">
      <c r="C83" s="30"/>
      <c r="D83" s="30"/>
      <c r="E83" s="25"/>
      <c r="F83" s="326" t="s">
        <v>2440</v>
      </c>
      <c r="G83" s="1459"/>
      <c r="H83" s="1459"/>
      <c r="I83" s="1459"/>
      <c r="J83" s="1459"/>
      <c r="K83" s="1460"/>
    </row>
    <row r="84" spans="1:11" customHeight="1" ht="25.5">
      <c r="C84" s="30"/>
      <c r="D84" s="30"/>
      <c r="E84" s="25"/>
      <c r="F84" s="333" t="s">
        <v>2441</v>
      </c>
      <c r="G84" s="1459"/>
      <c r="H84" s="1459"/>
      <c r="I84" s="1459"/>
      <c r="J84" s="1459"/>
      <c r="K84" s="1460"/>
    </row>
    <row r="85" spans="1:11" customHeight="1" ht="12.75">
      <c r="C85" s="30"/>
      <c r="D85" s="30"/>
      <c r="E85" s="25"/>
      <c r="F85" s="333" t="s">
        <v>2442</v>
      </c>
      <c r="G85" s="1459"/>
      <c r="H85" s="1459"/>
      <c r="I85" s="1459"/>
      <c r="J85" s="1459"/>
      <c r="K85" s="1460"/>
    </row>
    <row r="86" spans="1:11" customHeight="1" ht="12.75">
      <c r="C86" s="30"/>
      <c r="D86" s="30"/>
      <c r="E86" s="25"/>
      <c r="F86" s="333" t="s">
        <v>2443</v>
      </c>
      <c r="G86" s="1459"/>
      <c r="H86" s="1459"/>
      <c r="I86" s="1459"/>
      <c r="J86" s="1459"/>
      <c r="K86" s="1460"/>
    </row>
    <row r="87" spans="1:11" customHeight="1" ht="12.75">
      <c r="C87" s="30"/>
      <c r="D87" s="30"/>
      <c r="E87" s="25"/>
      <c r="F87" s="333" t="s">
        <v>2444</v>
      </c>
      <c r="G87" s="1459"/>
      <c r="H87" s="1459"/>
      <c r="I87" s="1459"/>
      <c r="J87" s="1459"/>
      <c r="K87" s="1460"/>
    </row>
    <row r="88" spans="1:11" customHeight="1" ht="13.5">
      <c r="C88" s="30"/>
      <c r="D88" s="30"/>
      <c r="E88" s="25"/>
      <c r="F88" s="336" t="s">
        <v>2445</v>
      </c>
      <c r="G88" s="1459"/>
      <c r="H88" s="1459"/>
      <c r="I88" s="1459"/>
      <c r="J88" s="1459"/>
      <c r="K88" s="1460"/>
    </row>
    <row r="89" spans="1:11" customHeight="1" ht="12.75">
      <c r="C89" s="30"/>
      <c r="D89" s="30"/>
      <c r="E89" s="25"/>
      <c r="F89" s="435" t="s">
        <v>2446</v>
      </c>
      <c r="G89" s="1459"/>
      <c r="H89" s="1459"/>
      <c r="I89" s="1459"/>
      <c r="J89" s="1459"/>
      <c r="K89" s="1460"/>
    </row>
    <row r="90" spans="1:11" customHeight="1" ht="12.75">
      <c r="A90" s="100" t="s">
        <v>190</v>
      </c>
      <c r="C90" s="30"/>
      <c r="D90" s="30"/>
      <c r="E90" s="25"/>
      <c r="F90" s="435" t="s">
        <v>2447</v>
      </c>
      <c r="G90" s="1459"/>
      <c r="H90" s="1459"/>
      <c r="I90" s="1459"/>
      <c r="J90" s="1459"/>
      <c r="K90" s="1460"/>
    </row>
    <row r="91" spans="1:11" customHeight="1" ht="14.25">
      <c r="A91" s="124">
        <f>IF(D91="x",C91,IF(D91="n",0,C91))</f>
        <v>6</v>
      </c>
      <c r="B91" s="125">
        <f>IF(D91="x",0,IF(D91="n",0,C91))</f>
        <v>6</v>
      </c>
      <c r="C91" s="40">
        <v>6</v>
      </c>
      <c r="D91" s="1452"/>
      <c r="E91" s="1457"/>
      <c r="F91" s="436" t="s">
        <v>2448</v>
      </c>
      <c r="G91" s="1441"/>
      <c r="H91" s="1441"/>
      <c r="I91" s="1441"/>
      <c r="J91" s="1441"/>
      <c r="K91" s="1442"/>
    </row>
    <row r="92" spans="1:11" customHeight="1" ht="13.5">
      <c r="C92" s="49"/>
      <c r="D92" s="50"/>
      <c r="E92" s="76">
        <v>11</v>
      </c>
      <c r="F92" s="827" t="s">
        <v>2449</v>
      </c>
      <c r="G92" s="1434"/>
      <c r="H92" s="1435"/>
      <c r="I92" s="1435"/>
      <c r="J92" s="1435"/>
      <c r="K92" s="1436"/>
    </row>
    <row r="93" spans="1:11" customHeight="1" ht="25.5">
      <c r="C93" s="42"/>
      <c r="D93" s="33"/>
      <c r="E93" s="25"/>
      <c r="F93" s="372" t="s">
        <v>2450</v>
      </c>
      <c r="G93" s="1459"/>
      <c r="H93" s="1459"/>
      <c r="I93" s="1459"/>
      <c r="J93" s="1459"/>
      <c r="K93" s="1460"/>
    </row>
    <row r="94" spans="1:11" customHeight="1" ht="13.5">
      <c r="C94" s="42"/>
      <c r="D94" s="33"/>
      <c r="E94" s="25"/>
      <c r="F94" s="845" t="s">
        <v>2451</v>
      </c>
      <c r="G94" s="1459"/>
      <c r="H94" s="1459"/>
      <c r="I94" s="1459"/>
      <c r="J94" s="1459"/>
      <c r="K94" s="1460"/>
    </row>
    <row r="95" spans="1:11" customHeight="1" ht="12.75">
      <c r="C95" s="54"/>
      <c r="D95" s="52"/>
      <c r="E95" s="25"/>
      <c r="F95" s="333" t="s">
        <v>2452</v>
      </c>
      <c r="G95" s="1459"/>
      <c r="H95" s="1459"/>
      <c r="I95" s="1459"/>
      <c r="J95" s="1459"/>
      <c r="K95" s="1460"/>
    </row>
    <row r="96" spans="1:11" customHeight="1" ht="13.5">
      <c r="A96" s="100" t="s">
        <v>190</v>
      </c>
      <c r="C96" s="42"/>
      <c r="D96" s="33"/>
      <c r="E96" s="25"/>
      <c r="F96" s="336" t="s">
        <v>2453</v>
      </c>
      <c r="G96" s="1459"/>
      <c r="H96" s="1459"/>
      <c r="I96" s="1459"/>
      <c r="J96" s="1459"/>
      <c r="K96" s="1460"/>
    </row>
    <row r="97" spans="1:11" customHeight="1" ht="15.75">
      <c r="A97" s="124">
        <f>IF(D97="x",C97,IF(D97="n",0,C97))</f>
        <v>6</v>
      </c>
      <c r="B97" s="125">
        <f>IF(D97="x",0,IF(D97="n",0,C97))</f>
        <v>6</v>
      </c>
      <c r="C97" s="40">
        <v>6</v>
      </c>
      <c r="D97" s="1452"/>
      <c r="E97" s="1457"/>
      <c r="F97" s="370" t="s">
        <v>2454</v>
      </c>
      <c r="G97" s="1441"/>
      <c r="H97" s="1441"/>
      <c r="I97" s="1441"/>
      <c r="J97" s="1441"/>
      <c r="K97" s="1442"/>
    </row>
    <row r="98" spans="1:11" customHeight="1" ht="13.5">
      <c r="C98" s="51" t="s">
        <v>21</v>
      </c>
      <c r="D98" s="51"/>
      <c r="E98" s="76">
        <v>12</v>
      </c>
      <c r="F98" s="849" t="s">
        <v>2455</v>
      </c>
      <c r="G98" s="1434"/>
      <c r="H98" s="1435"/>
      <c r="I98" s="1435"/>
      <c r="J98" s="1435"/>
      <c r="K98" s="1436"/>
    </row>
    <row r="99" spans="1:11" customHeight="1" ht="25.5">
      <c r="C99" s="44"/>
      <c r="D99" s="44"/>
      <c r="E99" s="311"/>
      <c r="F99" s="372" t="s">
        <v>2456</v>
      </c>
      <c r="G99" s="1438"/>
      <c r="H99" s="1438"/>
      <c r="I99" s="1438"/>
      <c r="J99" s="1438"/>
      <c r="K99" s="1439"/>
    </row>
    <row r="100" spans="1:11" customHeight="1" ht="25.5">
      <c r="A100" s="100" t="s">
        <v>190</v>
      </c>
      <c r="C100" s="30"/>
      <c r="D100" s="30"/>
      <c r="E100" s="25"/>
      <c r="F100" s="404" t="s">
        <v>2457</v>
      </c>
      <c r="G100" s="1459"/>
      <c r="H100" s="1459"/>
      <c r="I100" s="1459"/>
      <c r="J100" s="1459"/>
      <c r="K100" s="1460"/>
    </row>
    <row r="101" spans="1:11" customHeight="1" ht="15.75">
      <c r="A101" s="124">
        <f>IF(D101="x",C101,IF(D101="n",0,C101))</f>
        <v>4</v>
      </c>
      <c r="B101" s="125">
        <f>IF(D101="x",0,IF(D101="n",0,C101))</f>
        <v>4</v>
      </c>
      <c r="C101" s="40">
        <v>4</v>
      </c>
      <c r="D101" s="1452"/>
      <c r="E101" s="1457"/>
      <c r="F101" s="896" t="s">
        <v>2458</v>
      </c>
      <c r="G101" s="1441"/>
      <c r="H101" s="1441"/>
      <c r="I101" s="1441"/>
      <c r="J101" s="1441"/>
      <c r="K101" s="1442"/>
    </row>
    <row r="102" spans="1:11" customHeight="1" ht="13.5">
      <c r="C102" s="49"/>
      <c r="D102" s="50"/>
      <c r="E102" s="76">
        <v>13</v>
      </c>
      <c r="F102" s="849" t="s">
        <v>2459</v>
      </c>
      <c r="G102" s="1434"/>
      <c r="H102" s="1435"/>
      <c r="I102" s="1435"/>
      <c r="J102" s="1435"/>
      <c r="K102" s="1436"/>
    </row>
    <row r="103" spans="1:11" customHeight="1" ht="12.75">
      <c r="A103" s="100" t="s">
        <v>190</v>
      </c>
      <c r="C103" s="42"/>
      <c r="D103" s="33"/>
      <c r="E103" s="25"/>
      <c r="F103" s="371" t="s">
        <v>2460</v>
      </c>
      <c r="G103" s="1459"/>
      <c r="H103" s="1459"/>
      <c r="I103" s="1459"/>
      <c r="J103" s="1459"/>
      <c r="K103" s="1460"/>
    </row>
    <row r="104" spans="1:11" customHeight="1" ht="15">
      <c r="A104" s="124">
        <f>IF(D104="x",C104,IF(D104="n",0,C104))</f>
        <v>6</v>
      </c>
      <c r="B104" s="125">
        <f>IF(D104="x",0,IF(D104="n",0,C104))</f>
        <v>6</v>
      </c>
      <c r="C104" s="40">
        <v>6</v>
      </c>
      <c r="D104" s="1452"/>
      <c r="E104" s="1457"/>
      <c r="F104" s="349" t="s">
        <v>2461</v>
      </c>
      <c r="G104" s="1441"/>
      <c r="H104" s="1441"/>
      <c r="I104" s="1441"/>
      <c r="J104" s="1441"/>
      <c r="K104" s="1442"/>
    </row>
    <row r="105" spans="1:11" customHeight="1" ht="13.5">
      <c r="C105" s="61"/>
      <c r="D105" s="62"/>
      <c r="E105" s="75">
        <v>14</v>
      </c>
      <c r="F105" s="827" t="s">
        <v>2462</v>
      </c>
      <c r="G105" s="1434"/>
      <c r="H105" s="1435"/>
      <c r="I105" s="1435"/>
      <c r="J105" s="1435"/>
      <c r="K105" s="1436"/>
    </row>
    <row r="106" spans="1:11" customHeight="1" ht="12.75">
      <c r="C106" s="42"/>
      <c r="D106" s="33"/>
      <c r="E106" s="25"/>
      <c r="F106" s="372" t="s">
        <v>2463</v>
      </c>
      <c r="G106" s="1459"/>
      <c r="H106" s="1459"/>
      <c r="I106" s="1459"/>
      <c r="J106" s="1459"/>
      <c r="K106" s="1460"/>
    </row>
    <row r="107" spans="1:11" customHeight="1" ht="12.75">
      <c r="C107" s="42"/>
      <c r="D107" s="33"/>
      <c r="E107" s="25"/>
      <c r="F107" s="333" t="s">
        <v>2464</v>
      </c>
      <c r="G107" s="1459"/>
      <c r="H107" s="1459"/>
      <c r="I107" s="1459"/>
      <c r="J107" s="1459"/>
      <c r="K107" s="1460"/>
    </row>
    <row r="108" spans="1:11" customHeight="1" ht="12.75">
      <c r="C108" s="42"/>
      <c r="D108" s="33"/>
      <c r="E108" s="25"/>
      <c r="F108" s="333" t="s">
        <v>2465</v>
      </c>
      <c r="G108" s="1459"/>
      <c r="H108" s="1459"/>
      <c r="I108" s="1459"/>
      <c r="J108" s="1459"/>
      <c r="K108" s="1460"/>
    </row>
    <row r="109" spans="1:11" customHeight="1" ht="26.25">
      <c r="C109" s="42"/>
      <c r="D109" s="33"/>
      <c r="E109" s="25"/>
      <c r="F109" s="336" t="s">
        <v>2466</v>
      </c>
      <c r="G109" s="1459"/>
      <c r="H109" s="1459"/>
      <c r="I109" s="1459"/>
      <c r="J109" s="1459"/>
      <c r="K109" s="1460"/>
    </row>
    <row r="110" spans="1:11" customHeight="1" ht="12.75">
      <c r="C110" s="42"/>
      <c r="D110" s="33"/>
      <c r="E110" s="25"/>
      <c r="F110" s="326" t="s">
        <v>2467</v>
      </c>
      <c r="G110" s="1459"/>
      <c r="H110" s="1459"/>
      <c r="I110" s="1459"/>
      <c r="J110" s="1459"/>
      <c r="K110" s="1460"/>
    </row>
    <row r="111" spans="1:11" customHeight="1" ht="25.5">
      <c r="A111" s="100" t="s">
        <v>190</v>
      </c>
      <c r="C111" s="42"/>
      <c r="D111" s="33"/>
      <c r="E111" s="25"/>
      <c r="F111" s="333" t="s">
        <v>2468</v>
      </c>
      <c r="G111" s="1459"/>
      <c r="H111" s="1459"/>
      <c r="I111" s="1459"/>
      <c r="J111" s="1459"/>
      <c r="K111" s="1460"/>
    </row>
    <row r="112" spans="1:11" customHeight="1" ht="26.25">
      <c r="A112" s="124">
        <f>IF(D112="x",C112,IF(D112="n",0,C112))</f>
        <v>6</v>
      </c>
      <c r="B112" s="125">
        <f>IF(D112="x",0,IF(D112="n",0,C112))</f>
        <v>6</v>
      </c>
      <c r="C112" s="40">
        <v>6</v>
      </c>
      <c r="D112" s="1452"/>
      <c r="E112" s="1457"/>
      <c r="F112" s="358" t="s">
        <v>2469</v>
      </c>
      <c r="G112" s="1441"/>
      <c r="H112" s="1441"/>
      <c r="I112" s="1441"/>
      <c r="J112" s="1441"/>
      <c r="K112" s="1442"/>
    </row>
    <row r="113" spans="1:11" customHeight="1" ht="15">
      <c r="A113" s="402"/>
      <c r="B113" s="402"/>
      <c r="C113" s="744"/>
      <c r="D113" s="975"/>
      <c r="E113" s="975"/>
      <c r="F113" s="975"/>
      <c r="G113" s="975"/>
      <c r="H113" s="975"/>
      <c r="I113" s="975"/>
      <c r="J113" s="975"/>
      <c r="K113" s="976"/>
    </row>
    <row r="114" spans="1:11" customHeight="1" ht="15">
      <c r="A114" s="402"/>
      <c r="B114" s="402"/>
      <c r="C114" s="977"/>
      <c r="D114" s="978"/>
      <c r="E114" s="978"/>
      <c r="F114" s="978"/>
      <c r="G114" s="978"/>
      <c r="H114" s="978"/>
      <c r="I114" s="978"/>
      <c r="J114" s="978"/>
      <c r="K114" s="979"/>
    </row>
    <row r="115" spans="1:11" customHeight="1" ht="15">
      <c r="A115" s="402"/>
      <c r="B115" s="402"/>
      <c r="C115" s="744"/>
      <c r="D115" s="975"/>
      <c r="E115" s="975"/>
      <c r="F115" s="975"/>
      <c r="G115" s="975"/>
      <c r="H115" s="975"/>
      <c r="I115" s="975"/>
      <c r="J115" s="975"/>
      <c r="K115" s="976"/>
    </row>
    <row r="116" spans="1:11" customHeight="1" ht="15">
      <c r="A116" s="402"/>
      <c r="B116" s="402"/>
      <c r="C116" s="977"/>
      <c r="D116" s="978"/>
      <c r="E116" s="978"/>
      <c r="F116" s="978"/>
      <c r="G116" s="978"/>
      <c r="H116" s="978"/>
      <c r="I116" s="978"/>
      <c r="J116" s="978"/>
      <c r="K116" s="979"/>
    </row>
    <row r="117" spans="1:11" customHeight="1" ht="15">
      <c r="C117" s="1730" t="s">
        <v>2415</v>
      </c>
      <c r="D117" s="1731"/>
      <c r="E117" s="1731"/>
      <c r="F117" s="1731"/>
      <c r="G117" s="1731"/>
      <c r="H117" s="1731"/>
      <c r="I117" s="1731"/>
      <c r="J117" s="1731"/>
      <c r="K117" s="1732"/>
    </row>
    <row r="118" spans="1:11" customHeight="1" ht="15">
      <c r="C118" s="695" t="s">
        <v>150</v>
      </c>
      <c r="D118" s="1952" t="s">
        <v>151</v>
      </c>
      <c r="E118" s="1953"/>
      <c r="F118" s="696" t="s">
        <v>2366</v>
      </c>
      <c r="G118" s="1730" t="s">
        <v>4</v>
      </c>
      <c r="H118" s="1731"/>
      <c r="I118" s="1731"/>
      <c r="J118" s="1731"/>
      <c r="K118" s="1732"/>
    </row>
    <row r="119" spans="1:11" customHeight="1" ht="13.5">
      <c r="C119" s="61"/>
      <c r="D119" s="62"/>
      <c r="E119" s="76">
        <v>15</v>
      </c>
      <c r="F119" s="900" t="s">
        <v>2470</v>
      </c>
      <c r="G119" s="1434"/>
      <c r="H119" s="1435"/>
      <c r="I119" s="1435"/>
      <c r="J119" s="1435"/>
      <c r="K119" s="1436"/>
    </row>
    <row r="120" spans="1:11" customHeight="1" ht="12.75">
      <c r="C120" s="42"/>
      <c r="D120" s="33"/>
      <c r="E120" s="25"/>
      <c r="F120" s="372" t="s">
        <v>2471</v>
      </c>
      <c r="G120" s="1459"/>
      <c r="H120" s="1459"/>
      <c r="I120" s="1459"/>
      <c r="J120" s="1459"/>
      <c r="K120" s="1460"/>
    </row>
    <row r="121" spans="1:11" customHeight="1" ht="12.75">
      <c r="C121" s="30"/>
      <c r="D121" s="30"/>
      <c r="E121" s="25"/>
      <c r="F121" s="333" t="s">
        <v>2472</v>
      </c>
      <c r="G121" s="1459"/>
      <c r="H121" s="1459"/>
      <c r="I121" s="1459"/>
      <c r="J121" s="1459"/>
      <c r="K121" s="1460"/>
    </row>
    <row r="122" spans="1:11" customHeight="1" ht="12.75">
      <c r="C122" s="44"/>
      <c r="D122" s="44"/>
      <c r="E122" s="25"/>
      <c r="F122" s="333" t="s">
        <v>2473</v>
      </c>
      <c r="G122" s="1459"/>
      <c r="H122" s="1459"/>
      <c r="I122" s="1459"/>
      <c r="J122" s="1459"/>
      <c r="K122" s="1460"/>
    </row>
    <row r="123" spans="1:11" customHeight="1" ht="13.5">
      <c r="C123" s="30"/>
      <c r="D123" s="30"/>
      <c r="E123" s="25"/>
      <c r="F123" s="334" t="s">
        <v>2474</v>
      </c>
      <c r="G123" s="1459"/>
      <c r="H123" s="1459"/>
      <c r="I123" s="1459"/>
      <c r="J123" s="1459"/>
      <c r="K123" s="1460"/>
    </row>
    <row r="124" spans="1:11" customHeight="1" ht="26.25" s="96" customFormat="1">
      <c r="C124" s="30"/>
      <c r="D124" s="30"/>
      <c r="E124" s="25"/>
      <c r="F124" s="334" t="s">
        <v>2475</v>
      </c>
      <c r="G124" s="1459"/>
      <c r="H124" s="1459"/>
      <c r="I124" s="1459"/>
      <c r="J124" s="1459"/>
      <c r="K124" s="1460"/>
    </row>
    <row r="125" spans="1:11" customHeight="1" ht="13.5" s="96" customFormat="1">
      <c r="C125" s="30"/>
      <c r="D125" s="30"/>
      <c r="E125" s="25"/>
      <c r="F125" s="334" t="s">
        <v>2476</v>
      </c>
      <c r="G125" s="1459"/>
      <c r="H125" s="1459"/>
      <c r="I125" s="1459"/>
      <c r="J125" s="1459"/>
      <c r="K125" s="1460"/>
    </row>
    <row r="126" spans="1:11" customHeight="1" ht="12.75" s="96" customFormat="1">
      <c r="C126" s="30"/>
      <c r="D126" s="30"/>
      <c r="E126" s="25"/>
      <c r="F126" s="344" t="s">
        <v>2477</v>
      </c>
      <c r="G126" s="1459"/>
      <c r="H126" s="1459"/>
      <c r="I126" s="1459"/>
      <c r="J126" s="1459"/>
      <c r="K126" s="1460"/>
    </row>
    <row r="127" spans="1:11" customHeight="1" ht="12.75" s="96" customFormat="1">
      <c r="C127" s="30"/>
      <c r="D127" s="30"/>
      <c r="E127" s="25"/>
      <c r="F127" s="344" t="s">
        <v>2478</v>
      </c>
      <c r="G127" s="1459"/>
      <c r="H127" s="1459"/>
      <c r="I127" s="1459"/>
      <c r="J127" s="1459"/>
      <c r="K127" s="1460"/>
    </row>
    <row r="128" spans="1:11" customHeight="1" ht="26.25" s="96" customFormat="1">
      <c r="C128" s="30"/>
      <c r="D128" s="30"/>
      <c r="E128" s="25"/>
      <c r="F128" s="334" t="s">
        <v>2479</v>
      </c>
      <c r="G128" s="1459"/>
      <c r="H128" s="1459"/>
      <c r="I128" s="1459"/>
      <c r="J128" s="1459"/>
      <c r="K128" s="1460"/>
    </row>
    <row r="129" spans="1:11" customHeight="1" ht="12.75">
      <c r="C129" s="30"/>
      <c r="D129" s="30"/>
      <c r="E129" s="25"/>
      <c r="F129" s="333" t="s">
        <v>2480</v>
      </c>
      <c r="G129" s="1459"/>
      <c r="H129" s="1459"/>
      <c r="I129" s="1459"/>
      <c r="J129" s="1459"/>
      <c r="K129" s="1460"/>
    </row>
    <row r="130" spans="1:11" customHeight="1" ht="13.5">
      <c r="A130" s="100" t="s">
        <v>190</v>
      </c>
      <c r="C130" s="30"/>
      <c r="D130" s="30"/>
      <c r="E130" s="25"/>
      <c r="F130" s="334" t="s">
        <v>2481</v>
      </c>
      <c r="G130" s="1459"/>
      <c r="H130" s="1459"/>
      <c r="I130" s="1459"/>
      <c r="J130" s="1459"/>
      <c r="K130" s="1460"/>
    </row>
    <row r="131" spans="1:11" customHeight="1" ht="15.75" s="96" customFormat="1">
      <c r="A131" s="124">
        <f>IF(D131="x",C131,IF(D131="n",0,C131))</f>
        <v>10</v>
      </c>
      <c r="B131" s="125">
        <f>IF(D131="x",0,IF(D131="n",0,C131))</f>
        <v>10</v>
      </c>
      <c r="C131" s="40">
        <v>10</v>
      </c>
      <c r="D131" s="1452"/>
      <c r="E131" s="1457"/>
      <c r="F131" s="393" t="s">
        <v>2482</v>
      </c>
      <c r="G131" s="1441"/>
      <c r="H131" s="1441"/>
      <c r="I131" s="1441"/>
      <c r="J131" s="1441"/>
      <c r="K131" s="1442"/>
    </row>
    <row r="132" spans="1:11" customHeight="1" ht="13.5">
      <c r="C132" s="51" t="s">
        <v>21</v>
      </c>
      <c r="D132" s="51"/>
      <c r="E132" s="76">
        <v>16</v>
      </c>
      <c r="F132" s="849" t="s">
        <v>2483</v>
      </c>
      <c r="G132" s="1434"/>
      <c r="H132" s="1435"/>
      <c r="I132" s="1435"/>
      <c r="J132" s="1435"/>
      <c r="K132" s="1436"/>
    </row>
    <row r="133" spans="1:11" customHeight="1" ht="12.75">
      <c r="C133" s="30"/>
      <c r="D133" s="30"/>
      <c r="E133" s="25"/>
      <c r="F133" s="372" t="s">
        <v>2484</v>
      </c>
      <c r="G133" s="1459"/>
      <c r="H133" s="1459"/>
      <c r="I133" s="1459"/>
      <c r="J133" s="1459"/>
      <c r="K133" s="1460"/>
    </row>
    <row r="134" spans="1:11" customHeight="1" ht="13.5">
      <c r="C134" s="30"/>
      <c r="D134" s="30"/>
      <c r="E134" s="25"/>
      <c r="F134" s="333" t="s">
        <v>2485</v>
      </c>
      <c r="G134" s="1459"/>
      <c r="H134" s="1459"/>
      <c r="I134" s="1459"/>
      <c r="J134" s="1459"/>
      <c r="K134" s="1460"/>
    </row>
    <row r="135" spans="1:11" customHeight="1" ht="13.5">
      <c r="C135" s="30"/>
      <c r="D135" s="30"/>
      <c r="E135" s="25"/>
      <c r="F135" s="336" t="s">
        <v>2486</v>
      </c>
      <c r="G135" s="1459"/>
      <c r="H135" s="1459"/>
      <c r="I135" s="1459"/>
      <c r="J135" s="1459"/>
      <c r="K135" s="1460"/>
    </row>
    <row r="136" spans="1:11" customHeight="1" ht="13.5">
      <c r="C136" s="30"/>
      <c r="D136" s="30"/>
      <c r="E136" s="25"/>
      <c r="F136" s="336" t="s">
        <v>2487</v>
      </c>
      <c r="G136" s="1459"/>
      <c r="H136" s="1459"/>
      <c r="I136" s="1459"/>
      <c r="J136" s="1459"/>
      <c r="K136" s="1460"/>
    </row>
    <row r="137" spans="1:11" customHeight="1" ht="13.5">
      <c r="C137" s="30"/>
      <c r="D137" s="30"/>
      <c r="E137" s="25"/>
      <c r="F137" s="336" t="s">
        <v>2488</v>
      </c>
      <c r="G137" s="1459"/>
      <c r="H137" s="1459"/>
      <c r="I137" s="1459"/>
      <c r="J137" s="1459"/>
      <c r="K137" s="1460"/>
    </row>
    <row r="138" spans="1:11" customHeight="1" ht="13.5">
      <c r="C138" s="30"/>
      <c r="D138" s="30"/>
      <c r="E138" s="25"/>
      <c r="F138" s="336" t="s">
        <v>2489</v>
      </c>
      <c r="G138" s="1459"/>
      <c r="H138" s="1459"/>
      <c r="I138" s="1459"/>
      <c r="J138" s="1459"/>
      <c r="K138" s="1460"/>
    </row>
    <row r="139" spans="1:11" customHeight="1" ht="13.5">
      <c r="C139" s="30"/>
      <c r="D139" s="30"/>
      <c r="E139" s="25"/>
      <c r="F139" s="336" t="s">
        <v>2490</v>
      </c>
      <c r="G139" s="1459"/>
      <c r="H139" s="1459"/>
      <c r="I139" s="1459"/>
      <c r="J139" s="1459"/>
      <c r="K139" s="1460"/>
    </row>
    <row r="140" spans="1:11" customHeight="1" ht="13.5">
      <c r="C140" s="30"/>
      <c r="D140" s="30"/>
      <c r="E140" s="25"/>
      <c r="F140" s="333" t="s">
        <v>2491</v>
      </c>
      <c r="G140" s="1459"/>
      <c r="H140" s="1459"/>
      <c r="I140" s="1459"/>
      <c r="J140" s="1459"/>
      <c r="K140" s="1460"/>
    </row>
    <row r="141" spans="1:11" customHeight="1" ht="12.75">
      <c r="C141" s="30"/>
      <c r="D141" s="30"/>
      <c r="E141" s="25"/>
      <c r="F141" s="326" t="s">
        <v>2492</v>
      </c>
      <c r="G141" s="1459"/>
      <c r="H141" s="1459"/>
      <c r="I141" s="1459"/>
      <c r="J141" s="1459"/>
      <c r="K141" s="1460"/>
    </row>
    <row r="142" spans="1:11" customHeight="1" ht="12.75">
      <c r="A142" s="100" t="s">
        <v>190</v>
      </c>
      <c r="C142" s="30"/>
      <c r="D142" s="30"/>
      <c r="E142" s="25"/>
      <c r="F142" s="333" t="s">
        <v>2493</v>
      </c>
      <c r="G142" s="1459"/>
      <c r="H142" s="1459"/>
      <c r="I142" s="1459"/>
      <c r="J142" s="1459"/>
      <c r="K142" s="1460"/>
    </row>
    <row r="143" spans="1:11" customHeight="1" ht="13.5">
      <c r="A143" s="124">
        <f>IF(D143="x",C143,IF(D143="n",0,C143))</f>
        <v>6</v>
      </c>
      <c r="B143" s="125">
        <f>IF(D143="x",0,IF(D143="n",0,C143))</f>
        <v>6</v>
      </c>
      <c r="C143" s="40">
        <v>6</v>
      </c>
      <c r="D143" s="1452"/>
      <c r="E143" s="1457"/>
      <c r="F143" s="358" t="s">
        <v>2494</v>
      </c>
      <c r="G143" s="1441"/>
      <c r="H143" s="1441"/>
      <c r="I143" s="1441"/>
      <c r="J143" s="1441"/>
      <c r="K143" s="1442"/>
    </row>
    <row r="144" spans="1:11" customHeight="1" ht="13.5">
      <c r="C144" s="51" t="s">
        <v>21</v>
      </c>
      <c r="D144" s="51"/>
      <c r="E144" s="76">
        <v>17</v>
      </c>
      <c r="F144" s="849" t="s">
        <v>2495</v>
      </c>
      <c r="G144" s="1434"/>
      <c r="H144" s="1435"/>
      <c r="I144" s="1435"/>
      <c r="J144" s="1435"/>
      <c r="K144" s="1436"/>
    </row>
    <row r="145" spans="1:11" customHeight="1" ht="12.75">
      <c r="C145" s="30"/>
      <c r="D145" s="30"/>
      <c r="E145" s="25"/>
      <c r="F145" s="372" t="s">
        <v>2496</v>
      </c>
      <c r="G145" s="1459"/>
      <c r="H145" s="1459"/>
      <c r="I145" s="1459"/>
      <c r="J145" s="1459"/>
      <c r="K145" s="1460"/>
    </row>
    <row r="146" spans="1:11" customHeight="1" ht="13.5">
      <c r="C146" s="30"/>
      <c r="D146" s="30"/>
      <c r="E146" s="25"/>
      <c r="F146" s="336" t="s">
        <v>2497</v>
      </c>
      <c r="G146" s="1459"/>
      <c r="H146" s="1459"/>
      <c r="I146" s="1459"/>
      <c r="J146" s="1459"/>
      <c r="K146" s="1460"/>
    </row>
    <row r="147" spans="1:11" customHeight="1" ht="12.75">
      <c r="C147" s="30"/>
      <c r="D147" s="30"/>
      <c r="E147" s="25"/>
      <c r="F147" s="333" t="s">
        <v>2498</v>
      </c>
      <c r="G147" s="1459"/>
      <c r="H147" s="1459"/>
      <c r="I147" s="1459"/>
      <c r="J147" s="1459"/>
      <c r="K147" s="1460"/>
    </row>
    <row r="148" spans="1:11" customHeight="1" ht="12.75">
      <c r="C148" s="30"/>
      <c r="D148" s="30"/>
      <c r="E148" s="25"/>
      <c r="F148" s="333" t="s">
        <v>2499</v>
      </c>
      <c r="G148" s="1459"/>
      <c r="H148" s="1459"/>
      <c r="I148" s="1459"/>
      <c r="J148" s="1459"/>
      <c r="K148" s="1460"/>
    </row>
    <row r="149" spans="1:11" customHeight="1" ht="12.75">
      <c r="C149" s="30"/>
      <c r="D149" s="30"/>
      <c r="E149" s="25"/>
      <c r="F149" s="333" t="s">
        <v>2500</v>
      </c>
      <c r="G149" s="1459"/>
      <c r="H149" s="1459"/>
      <c r="I149" s="1459"/>
      <c r="J149" s="1459"/>
      <c r="K149" s="1460"/>
    </row>
    <row r="150" spans="1:11" customHeight="1" ht="12.75">
      <c r="C150" s="30"/>
      <c r="D150" s="30"/>
      <c r="E150" s="25"/>
      <c r="F150" s="333" t="s">
        <v>2501</v>
      </c>
      <c r="G150" s="1459"/>
      <c r="H150" s="1459"/>
      <c r="I150" s="1459"/>
      <c r="J150" s="1459"/>
      <c r="K150" s="1460"/>
    </row>
    <row r="151" spans="1:11" customHeight="1" ht="12.75">
      <c r="C151" s="30"/>
      <c r="D151" s="30"/>
      <c r="E151" s="25"/>
      <c r="F151" s="333" t="s">
        <v>2502</v>
      </c>
      <c r="G151" s="1459"/>
      <c r="H151" s="1459"/>
      <c r="I151" s="1459"/>
      <c r="J151" s="1459"/>
      <c r="K151" s="1460"/>
    </row>
    <row r="152" spans="1:11" customHeight="1" ht="25.5">
      <c r="C152" s="30"/>
      <c r="D152" s="30"/>
      <c r="E152" s="25"/>
      <c r="F152" s="333" t="s">
        <v>2503</v>
      </c>
      <c r="G152" s="1459"/>
      <c r="H152" s="1459"/>
      <c r="I152" s="1459"/>
      <c r="J152" s="1459"/>
      <c r="K152" s="1460"/>
    </row>
    <row r="153" spans="1:11" customHeight="1" ht="13.5">
      <c r="C153" s="30"/>
      <c r="D153" s="30"/>
      <c r="E153" s="25"/>
      <c r="F153" s="336" t="s">
        <v>2504</v>
      </c>
      <c r="G153" s="1459"/>
      <c r="H153" s="1459"/>
      <c r="I153" s="1459"/>
      <c r="J153" s="1459"/>
      <c r="K153" s="1460"/>
    </row>
    <row r="154" spans="1:11" customHeight="1" ht="25.5">
      <c r="C154" s="30"/>
      <c r="D154" s="30"/>
      <c r="E154" s="25"/>
      <c r="F154" s="333" t="s">
        <v>2505</v>
      </c>
      <c r="G154" s="1459"/>
      <c r="H154" s="1459"/>
      <c r="I154" s="1459"/>
      <c r="J154" s="1459"/>
      <c r="K154" s="1460"/>
    </row>
    <row r="155" spans="1:11" customHeight="1" ht="25.5">
      <c r="A155" s="100" t="s">
        <v>190</v>
      </c>
      <c r="C155" s="30"/>
      <c r="D155" s="30"/>
      <c r="E155" s="25"/>
      <c r="F155" s="333" t="s">
        <v>2506</v>
      </c>
      <c r="G155" s="1459"/>
      <c r="H155" s="1459"/>
      <c r="I155" s="1459"/>
      <c r="J155" s="1459"/>
      <c r="K155" s="1460"/>
    </row>
    <row r="156" spans="1:11" customHeight="1" ht="27.75">
      <c r="A156" s="124">
        <f>IF(D156="x",C156,IF(D156="n",0,C156))</f>
        <v>15</v>
      </c>
      <c r="B156" s="125">
        <f>IF(D156="x",0,IF(D156="n",0,C156))</f>
        <v>15</v>
      </c>
      <c r="C156" s="40">
        <v>15</v>
      </c>
      <c r="D156" s="1452"/>
      <c r="E156" s="1457"/>
      <c r="F156" s="348" t="s">
        <v>2507</v>
      </c>
      <c r="G156" s="1441"/>
      <c r="H156" s="1441"/>
      <c r="I156" s="1441"/>
      <c r="J156" s="1441"/>
      <c r="K156" s="1442"/>
    </row>
    <row r="157" spans="1:11" customHeight="1" ht="13.5">
      <c r="A157" s="402"/>
      <c r="B157" s="402"/>
      <c r="C157" s="30"/>
      <c r="D157" s="30"/>
      <c r="E157" s="75">
        <v>18</v>
      </c>
      <c r="F157" s="827" t="s">
        <v>2508</v>
      </c>
      <c r="G157" s="1434" t="s">
        <v>2509</v>
      </c>
      <c r="H157" s="1435"/>
      <c r="I157" s="1435"/>
      <c r="J157" s="1435"/>
      <c r="K157" s="1436"/>
    </row>
    <row r="158" spans="1:11" customHeight="1" ht="12.75">
      <c r="A158" s="402"/>
      <c r="B158" s="402"/>
      <c r="C158" s="30"/>
      <c r="D158" s="30"/>
      <c r="E158" s="25"/>
      <c r="F158" s="372" t="s">
        <v>2510</v>
      </c>
      <c r="G158" s="1459"/>
      <c r="H158" s="1459"/>
      <c r="I158" s="1459"/>
      <c r="J158" s="1459"/>
      <c r="K158" s="1460"/>
    </row>
    <row r="159" spans="1:11" customHeight="1" ht="25.5">
      <c r="A159" s="402"/>
      <c r="B159" s="402"/>
      <c r="C159" s="30"/>
      <c r="D159" s="30"/>
      <c r="E159" s="25"/>
      <c r="F159" s="333" t="s">
        <v>2511</v>
      </c>
      <c r="G159" s="1459"/>
      <c r="H159" s="1459"/>
      <c r="I159" s="1459"/>
      <c r="J159" s="1459"/>
      <c r="K159" s="1460"/>
    </row>
    <row r="160" spans="1:11" customHeight="1" ht="26.25">
      <c r="A160" s="402"/>
      <c r="B160" s="402"/>
      <c r="C160" s="30"/>
      <c r="D160" s="30"/>
      <c r="E160" s="25"/>
      <c r="F160" s="749" t="s">
        <v>2512</v>
      </c>
      <c r="G160" s="1459"/>
      <c r="H160" s="1459"/>
      <c r="I160" s="1459"/>
      <c r="J160" s="1459"/>
      <c r="K160" s="1460"/>
    </row>
    <row r="161" spans="1:11" customHeight="1" ht="13.5">
      <c r="A161" s="402"/>
      <c r="B161" s="402"/>
      <c r="C161" s="30"/>
      <c r="D161" s="30"/>
      <c r="E161" s="25"/>
      <c r="F161" s="334" t="s">
        <v>2513</v>
      </c>
      <c r="G161" s="1459"/>
      <c r="H161" s="1459"/>
      <c r="I161" s="1459"/>
      <c r="J161" s="1459"/>
      <c r="K161" s="1460"/>
    </row>
    <row r="162" spans="1:11" customHeight="1" ht="25.5">
      <c r="A162" s="402"/>
      <c r="B162" s="402"/>
      <c r="C162" s="30"/>
      <c r="D162" s="30"/>
      <c r="E162" s="25"/>
      <c r="F162" s="333" t="s">
        <v>2514</v>
      </c>
      <c r="G162" s="1459"/>
      <c r="H162" s="1459"/>
      <c r="I162" s="1459"/>
      <c r="J162" s="1459"/>
      <c r="K162" s="1460"/>
    </row>
    <row r="163" spans="1:11" customHeight="1" ht="12.75">
      <c r="A163" s="100" t="s">
        <v>190</v>
      </c>
      <c r="B163" s="402"/>
      <c r="C163" s="30"/>
      <c r="D163" s="30"/>
      <c r="E163" s="25"/>
      <c r="F163" s="333" t="s">
        <v>2515</v>
      </c>
      <c r="G163" s="1459"/>
      <c r="H163" s="1459"/>
      <c r="I163" s="1459"/>
      <c r="J163" s="1459"/>
      <c r="K163" s="1460"/>
    </row>
    <row r="164" spans="1:11" customHeight="1" ht="12.75">
      <c r="A164" s="402"/>
      <c r="B164" s="402"/>
      <c r="C164" s="30"/>
      <c r="D164" s="30"/>
      <c r="E164" s="25"/>
      <c r="F164" s="333" t="s">
        <v>2516</v>
      </c>
      <c r="G164" s="1459"/>
      <c r="H164" s="1459"/>
      <c r="I164" s="1459"/>
      <c r="J164" s="1459"/>
      <c r="K164" s="1460"/>
    </row>
    <row r="165" spans="1:11" customHeight="1" ht="15">
      <c r="A165" s="125">
        <f>IF(D165="x",C165,IF(D165="n",0,C165))</f>
        <v>20</v>
      </c>
      <c r="B165" s="125">
        <f>IF(D165="x",0,IF(D165="n",0,C165))</f>
        <v>0</v>
      </c>
      <c r="C165" s="40">
        <v>20</v>
      </c>
      <c r="D165" s="1452" t="s">
        <v>896</v>
      </c>
      <c r="E165" s="1457"/>
      <c r="F165" s="348" t="s">
        <v>2517</v>
      </c>
      <c r="G165" s="1441"/>
      <c r="H165" s="1441"/>
      <c r="I165" s="1441"/>
      <c r="J165" s="1441"/>
      <c r="K165" s="1442"/>
    </row>
    <row r="166" spans="1:11" customHeight="1" ht="15">
      <c r="A166" s="402"/>
      <c r="B166" s="402"/>
      <c r="C166" s="744"/>
      <c r="D166" s="975"/>
      <c r="E166" s="975"/>
      <c r="F166" s="975"/>
      <c r="G166" s="975"/>
      <c r="H166" s="975"/>
      <c r="I166" s="975"/>
      <c r="J166" s="975"/>
      <c r="K166" s="976"/>
    </row>
    <row r="167" spans="1:11" customHeight="1" ht="15">
      <c r="A167" s="402"/>
      <c r="B167" s="402"/>
      <c r="C167" s="977"/>
      <c r="D167" s="978"/>
      <c r="E167" s="978"/>
      <c r="F167" s="978"/>
      <c r="G167" s="978"/>
      <c r="H167" s="978"/>
      <c r="I167" s="978"/>
      <c r="J167" s="978"/>
      <c r="K167" s="979"/>
    </row>
    <row r="168" spans="1:11" customHeight="1" ht="15">
      <c r="A168" s="402"/>
      <c r="B168" s="402"/>
      <c r="C168" s="744"/>
      <c r="D168" s="975"/>
      <c r="E168" s="975"/>
      <c r="F168" s="975"/>
      <c r="G168" s="975"/>
      <c r="H168" s="975"/>
      <c r="I168" s="975"/>
      <c r="J168" s="975"/>
      <c r="K168" s="976"/>
    </row>
    <row r="169" spans="1:11" customHeight="1" ht="15">
      <c r="A169" s="402"/>
      <c r="B169" s="402"/>
      <c r="C169" s="977"/>
      <c r="D169" s="978"/>
      <c r="E169" s="978"/>
      <c r="F169" s="978"/>
      <c r="G169" s="978"/>
      <c r="H169" s="978"/>
      <c r="I169" s="978"/>
      <c r="J169" s="978"/>
      <c r="K169" s="979"/>
    </row>
    <row r="170" spans="1:11" customHeight="1" ht="15">
      <c r="A170" s="402"/>
      <c r="B170" s="402"/>
      <c r="C170" s="744"/>
      <c r="D170" s="975"/>
      <c r="E170" s="975"/>
      <c r="F170" s="975"/>
      <c r="G170" s="975"/>
      <c r="H170" s="975"/>
      <c r="I170" s="975"/>
      <c r="J170" s="975"/>
      <c r="K170" s="976"/>
    </row>
    <row r="171" spans="1:11" customHeight="1" ht="15">
      <c r="A171" s="402"/>
      <c r="B171" s="402"/>
      <c r="C171" s="977"/>
      <c r="D171" s="978"/>
      <c r="E171" s="978"/>
      <c r="F171" s="978"/>
      <c r="G171" s="978"/>
      <c r="H171" s="978"/>
      <c r="I171" s="978"/>
      <c r="J171" s="978"/>
      <c r="K171" s="979"/>
    </row>
    <row r="172" spans="1:11" customHeight="1" ht="15">
      <c r="A172" s="402"/>
      <c r="B172" s="402"/>
      <c r="C172" s="744"/>
      <c r="D172" s="975"/>
      <c r="E172" s="975"/>
      <c r="F172" s="975"/>
      <c r="G172" s="975"/>
      <c r="H172" s="975"/>
      <c r="I172" s="975"/>
      <c r="J172" s="975"/>
      <c r="K172" s="976"/>
    </row>
    <row r="173" spans="1:11" customHeight="1" ht="15">
      <c r="A173" s="402"/>
      <c r="B173" s="402"/>
      <c r="C173" s="977"/>
      <c r="D173" s="978"/>
      <c r="E173" s="978"/>
      <c r="F173" s="978"/>
      <c r="G173" s="978"/>
      <c r="H173" s="978"/>
      <c r="I173" s="978"/>
      <c r="J173" s="978"/>
      <c r="K173" s="979"/>
    </row>
    <row r="174" spans="1:11" customHeight="1" ht="15">
      <c r="A174" s="402"/>
      <c r="B174" s="402"/>
      <c r="C174" s="744"/>
      <c r="D174" s="975"/>
      <c r="E174" s="975"/>
      <c r="F174" s="975"/>
      <c r="G174" s="975"/>
      <c r="H174" s="975"/>
      <c r="I174" s="975"/>
      <c r="J174" s="975"/>
      <c r="K174" s="976"/>
    </row>
    <row r="175" spans="1:11" customHeight="1" ht="15">
      <c r="A175" s="402"/>
      <c r="B175" s="402"/>
      <c r="C175" s="977"/>
      <c r="D175" s="978"/>
      <c r="E175" s="978"/>
      <c r="F175" s="978"/>
      <c r="G175" s="978"/>
      <c r="H175" s="978"/>
      <c r="I175" s="978"/>
      <c r="J175" s="978"/>
      <c r="K175" s="979"/>
    </row>
    <row r="176" spans="1:11" customHeight="1" ht="15">
      <c r="A176" s="402"/>
      <c r="B176" s="402"/>
      <c r="C176" s="744"/>
      <c r="D176" s="975"/>
      <c r="E176" s="975"/>
      <c r="F176" s="975"/>
      <c r="G176" s="975"/>
      <c r="H176" s="975"/>
      <c r="I176" s="975"/>
      <c r="J176" s="975"/>
      <c r="K176" s="976"/>
    </row>
    <row r="177" spans="1:11" customHeight="1" ht="15">
      <c r="A177" s="402"/>
      <c r="B177" s="402"/>
      <c r="C177" s="977"/>
      <c r="D177" s="978"/>
      <c r="E177" s="978"/>
      <c r="F177" s="978"/>
      <c r="G177" s="978"/>
      <c r="H177" s="978"/>
      <c r="I177" s="978"/>
      <c r="J177" s="978"/>
      <c r="K177" s="979"/>
    </row>
    <row r="178" spans="1:11" customHeight="1" ht="15">
      <c r="C178" s="1730" t="s">
        <v>2415</v>
      </c>
      <c r="D178" s="1731"/>
      <c r="E178" s="1731"/>
      <c r="F178" s="1731"/>
      <c r="G178" s="1731"/>
      <c r="H178" s="1731"/>
      <c r="I178" s="1731"/>
      <c r="J178" s="1731"/>
      <c r="K178" s="1732"/>
    </row>
    <row r="179" spans="1:11" customHeight="1" ht="15">
      <c r="C179" s="695" t="s">
        <v>150</v>
      </c>
      <c r="D179" s="1952" t="s">
        <v>151</v>
      </c>
      <c r="E179" s="1953"/>
      <c r="F179" s="696" t="s">
        <v>2366</v>
      </c>
      <c r="G179" s="1730" t="s">
        <v>4</v>
      </c>
      <c r="H179" s="1731"/>
      <c r="I179" s="1731"/>
      <c r="J179" s="1731"/>
      <c r="K179" s="1732"/>
    </row>
    <row r="180" spans="1:11" customHeight="1" ht="13.5">
      <c r="C180" s="61"/>
      <c r="D180" s="61"/>
      <c r="E180" s="76">
        <v>19</v>
      </c>
      <c r="F180" s="846" t="s">
        <v>2518</v>
      </c>
      <c r="G180" s="1434"/>
      <c r="H180" s="1435"/>
      <c r="I180" s="1435"/>
      <c r="J180" s="1435"/>
      <c r="K180" s="1436"/>
    </row>
    <row r="181" spans="1:11" customHeight="1" ht="12.75">
      <c r="C181" s="42"/>
      <c r="D181" s="33"/>
      <c r="E181" s="25"/>
      <c r="F181" s="372" t="s">
        <v>2519</v>
      </c>
      <c r="G181" s="1459"/>
      <c r="H181" s="1459"/>
      <c r="I181" s="1459"/>
      <c r="J181" s="1459"/>
      <c r="K181" s="1460"/>
    </row>
    <row r="182" spans="1:11" customHeight="1" ht="12.75">
      <c r="C182" s="42"/>
      <c r="D182" s="33"/>
      <c r="E182" s="25"/>
      <c r="F182" s="333" t="s">
        <v>2520</v>
      </c>
      <c r="G182" s="1459"/>
      <c r="H182" s="1459"/>
      <c r="I182" s="1459"/>
      <c r="J182" s="1459"/>
      <c r="K182" s="1460"/>
    </row>
    <row r="183" spans="1:11" customHeight="1" ht="26.25">
      <c r="C183" s="42"/>
      <c r="D183" s="33"/>
      <c r="E183" s="25"/>
      <c r="F183" s="333" t="s">
        <v>2521</v>
      </c>
      <c r="G183" s="1459"/>
      <c r="H183" s="1459"/>
      <c r="I183" s="1459"/>
      <c r="J183" s="1459"/>
      <c r="K183" s="1460"/>
    </row>
    <row r="184" spans="1:11" customHeight="1" ht="13.5">
      <c r="C184" s="42"/>
      <c r="D184" s="33"/>
      <c r="E184" s="25"/>
      <c r="F184" s="334" t="s">
        <v>2522</v>
      </c>
      <c r="G184" s="1459"/>
      <c r="H184" s="1459"/>
      <c r="I184" s="1459"/>
      <c r="J184" s="1459"/>
      <c r="K184" s="1460"/>
    </row>
    <row r="185" spans="1:11" customHeight="1" ht="13.5">
      <c r="A185" s="100" t="s">
        <v>190</v>
      </c>
      <c r="C185" s="42"/>
      <c r="D185" s="33"/>
      <c r="E185" s="25"/>
      <c r="F185" s="340" t="s">
        <v>2523</v>
      </c>
      <c r="G185" s="1459"/>
      <c r="H185" s="1459"/>
      <c r="I185" s="1459"/>
      <c r="J185" s="1459"/>
      <c r="K185" s="1460"/>
    </row>
    <row r="186" spans="1:11" customHeight="1" ht="15.75">
      <c r="A186" s="124">
        <f>IF(D186="x",C186,IF(D186="n",0,C186))</f>
        <v>8</v>
      </c>
      <c r="B186" s="125">
        <f>IF(D186="x",0,IF(D186="n",0,C186))</f>
        <v>8</v>
      </c>
      <c r="C186" s="40">
        <v>8</v>
      </c>
      <c r="D186" s="1452"/>
      <c r="E186" s="1457"/>
      <c r="F186" s="393" t="s">
        <v>2524</v>
      </c>
      <c r="G186" s="1441"/>
      <c r="H186" s="1441"/>
      <c r="I186" s="1441"/>
      <c r="J186" s="1441"/>
      <c r="K186" s="1442"/>
    </row>
    <row r="187" spans="1:11" customHeight="1" ht="15">
      <c r="C187" s="1720"/>
      <c r="D187" s="1721"/>
      <c r="E187" s="1721"/>
      <c r="F187" s="392" t="s">
        <v>67</v>
      </c>
      <c r="G187" s="1791"/>
      <c r="H187" s="1791"/>
      <c r="I187" s="1791"/>
      <c r="J187" s="1791"/>
      <c r="K187" s="1792"/>
    </row>
    <row r="188" spans="1:11" customHeight="1" ht="13.5">
      <c r="C188" s="49"/>
      <c r="D188" s="38"/>
      <c r="E188" s="76">
        <v>20</v>
      </c>
      <c r="F188" s="849" t="s">
        <v>843</v>
      </c>
      <c r="G188" s="1434"/>
      <c r="H188" s="1435"/>
      <c r="I188" s="1435"/>
      <c r="J188" s="1435"/>
      <c r="K188" s="1436"/>
    </row>
    <row r="189" spans="1:11" customHeight="1" ht="25.5">
      <c r="C189" s="30"/>
      <c r="D189" s="30"/>
      <c r="E189" s="311"/>
      <c r="F189" s="406" t="s">
        <v>2525</v>
      </c>
      <c r="G189" s="1438"/>
      <c r="H189" s="1438"/>
      <c r="I189" s="1438"/>
      <c r="J189" s="1438"/>
      <c r="K189" s="1439"/>
    </row>
    <row r="190" spans="1:11" customHeight="1" ht="13.5">
      <c r="C190" s="30"/>
      <c r="D190" s="30"/>
      <c r="E190" s="311"/>
      <c r="F190" s="845" t="s">
        <v>2526</v>
      </c>
      <c r="G190" s="1438"/>
      <c r="H190" s="1438"/>
      <c r="I190" s="1438"/>
      <c r="J190" s="1438"/>
      <c r="K190" s="1439"/>
    </row>
    <row r="191" spans="1:11" customHeight="1" ht="12.75">
      <c r="C191" s="30"/>
      <c r="D191" s="30"/>
      <c r="E191" s="311"/>
      <c r="F191" s="404" t="s">
        <v>2527</v>
      </c>
      <c r="G191" s="1438"/>
      <c r="H191" s="1438"/>
      <c r="I191" s="1438"/>
      <c r="J191" s="1438"/>
      <c r="K191" s="1439"/>
    </row>
    <row r="192" spans="1:11" customHeight="1" ht="13.5">
      <c r="C192" s="30"/>
      <c r="D192" s="30"/>
      <c r="E192" s="311"/>
      <c r="F192" s="845" t="s">
        <v>2528</v>
      </c>
      <c r="G192" s="1438"/>
      <c r="H192" s="1438"/>
      <c r="I192" s="1438"/>
      <c r="J192" s="1438"/>
      <c r="K192" s="1439"/>
    </row>
    <row r="193" spans="1:11" customHeight="1" ht="13.5">
      <c r="C193" s="30"/>
      <c r="D193" s="30"/>
      <c r="E193" s="311"/>
      <c r="F193" s="845" t="s">
        <v>2529</v>
      </c>
      <c r="G193" s="1438"/>
      <c r="H193" s="1438"/>
      <c r="I193" s="1438"/>
      <c r="J193" s="1438"/>
      <c r="K193" s="1439"/>
    </row>
    <row r="194" spans="1:11" customHeight="1" ht="13.5">
      <c r="C194" s="30"/>
      <c r="D194" s="30"/>
      <c r="E194" s="311"/>
      <c r="F194" s="845" t="s">
        <v>2530</v>
      </c>
      <c r="G194" s="1438"/>
      <c r="H194" s="1438"/>
      <c r="I194" s="1438"/>
      <c r="J194" s="1438"/>
      <c r="K194" s="1439"/>
    </row>
    <row r="195" spans="1:11" customHeight="1" ht="12.75">
      <c r="C195" s="30"/>
      <c r="D195" s="30"/>
      <c r="E195" s="311"/>
      <c r="F195" s="404" t="s">
        <v>2531</v>
      </c>
      <c r="G195" s="1438"/>
      <c r="H195" s="1438"/>
      <c r="I195" s="1438"/>
      <c r="J195" s="1438"/>
      <c r="K195" s="1439"/>
    </row>
    <row r="196" spans="1:11" customHeight="1" ht="13.5">
      <c r="C196" s="30"/>
      <c r="D196" s="30"/>
      <c r="E196" s="311"/>
      <c r="F196" s="845" t="s">
        <v>2532</v>
      </c>
      <c r="G196" s="1438"/>
      <c r="H196" s="1438"/>
      <c r="I196" s="1438"/>
      <c r="J196" s="1438"/>
      <c r="K196" s="1439"/>
    </row>
    <row r="197" spans="1:11" customHeight="1" ht="13.5">
      <c r="C197" s="30"/>
      <c r="D197" s="30"/>
      <c r="E197" s="311"/>
      <c r="F197" s="845" t="s">
        <v>2533</v>
      </c>
      <c r="G197" s="1438"/>
      <c r="H197" s="1438"/>
      <c r="I197" s="1438"/>
      <c r="J197" s="1438"/>
      <c r="K197" s="1439"/>
    </row>
    <row r="198" spans="1:11" customHeight="1" ht="13.5">
      <c r="C198" s="30"/>
      <c r="D198" s="30"/>
      <c r="E198" s="311"/>
      <c r="F198" s="845" t="s">
        <v>2530</v>
      </c>
      <c r="G198" s="1438"/>
      <c r="H198" s="1438"/>
      <c r="I198" s="1438"/>
      <c r="J198" s="1438"/>
      <c r="K198" s="1439"/>
    </row>
    <row r="199" spans="1:11" customHeight="1" ht="12.75">
      <c r="C199" s="30"/>
      <c r="D199" s="30"/>
      <c r="E199" s="311"/>
      <c r="F199" s="404" t="s">
        <v>2534</v>
      </c>
      <c r="G199" s="1438"/>
      <c r="H199" s="1438"/>
      <c r="I199" s="1438"/>
      <c r="J199" s="1438"/>
      <c r="K199" s="1439"/>
    </row>
    <row r="200" spans="1:11" customHeight="1" ht="13.5">
      <c r="C200" s="30"/>
      <c r="D200" s="30"/>
      <c r="E200" s="25"/>
      <c r="F200" s="845" t="s">
        <v>2532</v>
      </c>
      <c r="G200" s="1459"/>
      <c r="H200" s="1459"/>
      <c r="I200" s="1459"/>
      <c r="J200" s="1459"/>
      <c r="K200" s="1460"/>
    </row>
    <row r="201" spans="1:11" customHeight="1" ht="13.5">
      <c r="C201" s="30"/>
      <c r="D201" s="30"/>
      <c r="E201" s="25"/>
      <c r="F201" s="845" t="s">
        <v>2535</v>
      </c>
      <c r="G201" s="1459"/>
      <c r="H201" s="1459"/>
      <c r="I201" s="1459"/>
      <c r="J201" s="1459"/>
      <c r="K201" s="1460"/>
    </row>
    <row r="202" spans="1:11" customHeight="1" ht="13.5">
      <c r="C202" s="30"/>
      <c r="D202" s="30"/>
      <c r="E202" s="25"/>
      <c r="F202" s="845" t="s">
        <v>2536</v>
      </c>
      <c r="G202" s="1459"/>
      <c r="H202" s="1459"/>
      <c r="I202" s="1459"/>
      <c r="J202" s="1459"/>
      <c r="K202" s="1460"/>
    </row>
    <row r="203" spans="1:11" customHeight="1" ht="12.75">
      <c r="C203" s="30"/>
      <c r="D203" s="30"/>
      <c r="E203" s="25"/>
      <c r="F203" s="404" t="s">
        <v>2537</v>
      </c>
      <c r="G203" s="1459"/>
      <c r="H203" s="1459"/>
      <c r="I203" s="1459"/>
      <c r="J203" s="1459"/>
      <c r="K203" s="1460"/>
    </row>
    <row r="204" spans="1:11" customHeight="1" ht="13.5">
      <c r="C204" s="30"/>
      <c r="D204" s="30"/>
      <c r="E204" s="25"/>
      <c r="F204" s="845" t="s">
        <v>2532</v>
      </c>
      <c r="G204" s="1459"/>
      <c r="H204" s="1459"/>
      <c r="I204" s="1459"/>
      <c r="J204" s="1459"/>
      <c r="K204" s="1460"/>
    </row>
    <row r="205" spans="1:11" customHeight="1" ht="13.5">
      <c r="C205" s="30"/>
      <c r="D205" s="30"/>
      <c r="E205" s="25"/>
      <c r="F205" s="845" t="s">
        <v>2530</v>
      </c>
      <c r="G205" s="1459"/>
      <c r="H205" s="1459"/>
      <c r="I205" s="1459"/>
      <c r="J205" s="1459"/>
      <c r="K205" s="1460"/>
    </row>
    <row r="206" spans="1:11" customHeight="1" ht="12.75">
      <c r="C206" s="30"/>
      <c r="D206" s="30"/>
      <c r="E206" s="25"/>
      <c r="F206" s="404" t="s">
        <v>2538</v>
      </c>
      <c r="G206" s="1459"/>
      <c r="H206" s="1459"/>
      <c r="I206" s="1459"/>
      <c r="J206" s="1459"/>
      <c r="K206" s="1460"/>
    </row>
    <row r="207" spans="1:11" customHeight="1" ht="13.5">
      <c r="C207" s="30"/>
      <c r="D207" s="30"/>
      <c r="E207" s="25"/>
      <c r="F207" s="845" t="s">
        <v>2532</v>
      </c>
      <c r="G207" s="1459"/>
      <c r="H207" s="1459"/>
      <c r="I207" s="1459"/>
      <c r="J207" s="1459"/>
      <c r="K207" s="1460"/>
    </row>
    <row r="208" spans="1:11" customHeight="1" ht="13.5">
      <c r="C208" s="30"/>
      <c r="D208" s="30"/>
      <c r="E208" s="25"/>
      <c r="F208" s="845" t="s">
        <v>2539</v>
      </c>
      <c r="G208" s="1459"/>
      <c r="H208" s="1459"/>
      <c r="I208" s="1459"/>
      <c r="J208" s="1459"/>
      <c r="K208" s="1460"/>
    </row>
    <row r="209" spans="1:11" customHeight="1" ht="13.5">
      <c r="C209" s="30"/>
      <c r="D209" s="30"/>
      <c r="E209" s="25"/>
      <c r="F209" s="845" t="s">
        <v>2530</v>
      </c>
      <c r="G209" s="1459"/>
      <c r="H209" s="1459"/>
      <c r="I209" s="1459"/>
      <c r="J209" s="1459"/>
      <c r="K209" s="1460"/>
    </row>
    <row r="210" spans="1:11" customHeight="1" ht="12.75">
      <c r="C210" s="30"/>
      <c r="D210" s="30"/>
      <c r="E210" s="25"/>
      <c r="F210" s="404" t="s">
        <v>202</v>
      </c>
      <c r="G210" s="1459"/>
      <c r="H210" s="1459"/>
      <c r="I210" s="1459"/>
      <c r="J210" s="1459"/>
      <c r="K210" s="1460"/>
    </row>
    <row r="211" spans="1:11" customHeight="1" ht="13.5">
      <c r="C211" s="30"/>
      <c r="D211" s="30"/>
      <c r="E211" s="25"/>
      <c r="F211" s="845" t="s">
        <v>2540</v>
      </c>
      <c r="G211" s="1459"/>
      <c r="H211" s="1459"/>
      <c r="I211" s="1459"/>
      <c r="J211" s="1459"/>
      <c r="K211" s="1460"/>
    </row>
    <row r="212" spans="1:11" customHeight="1" ht="13.5">
      <c r="A212" s="100" t="s">
        <v>214</v>
      </c>
      <c r="C212" s="30"/>
      <c r="D212" s="30"/>
      <c r="E212" s="25"/>
      <c r="F212" s="845" t="s">
        <v>2541</v>
      </c>
      <c r="G212" s="1459"/>
      <c r="H212" s="1459"/>
      <c r="I212" s="1459"/>
      <c r="J212" s="1459"/>
      <c r="K212" s="1460"/>
    </row>
    <row r="213" spans="1:11" customHeight="1" ht="15">
      <c r="A213" s="124">
        <f>IF(D213="x",C213,IF(D213="n",0,C213))</f>
        <v>25</v>
      </c>
      <c r="B213" s="125">
        <f>IF(D213="x",0,IF(D213="n",0,C213))</f>
        <v>25</v>
      </c>
      <c r="C213" s="40">
        <v>25</v>
      </c>
      <c r="D213" s="1452"/>
      <c r="E213" s="1457"/>
      <c r="F213" s="732" t="s">
        <v>2542</v>
      </c>
      <c r="G213" s="1441"/>
      <c r="H213" s="1441"/>
      <c r="I213" s="1441"/>
      <c r="J213" s="1441"/>
      <c r="K213" s="1442"/>
    </row>
    <row r="214" spans="1:11" customHeight="1" ht="14.1" s="16" customFormat="1">
      <c r="C214" s="61"/>
      <c r="D214" s="61"/>
      <c r="E214" s="73">
        <v>21</v>
      </c>
      <c r="F214" s="899" t="s">
        <v>564</v>
      </c>
      <c r="G214" s="1434"/>
      <c r="H214" s="1435"/>
      <c r="I214" s="1435"/>
      <c r="J214" s="1435"/>
      <c r="K214" s="1436"/>
    </row>
    <row r="215" spans="1:11" customHeight="1" ht="12.75">
      <c r="C215" s="42"/>
      <c r="D215" s="30"/>
      <c r="E215" s="25"/>
      <c r="F215" s="333" t="s">
        <v>218</v>
      </c>
      <c r="G215" s="1458"/>
      <c r="H215" s="1459"/>
      <c r="I215" s="1459"/>
      <c r="J215" s="1459"/>
      <c r="K215" s="1460"/>
    </row>
    <row r="216" spans="1:11" customHeight="1" ht="13.5">
      <c r="C216" s="42"/>
      <c r="D216" s="30"/>
      <c r="E216" s="25"/>
      <c r="F216" s="334" t="s">
        <v>219</v>
      </c>
      <c r="G216" s="1458"/>
      <c r="H216" s="1459"/>
      <c r="I216" s="1459"/>
      <c r="J216" s="1459"/>
      <c r="K216" s="1460"/>
    </row>
    <row r="217" spans="1:11" customHeight="1" ht="13.5">
      <c r="C217" s="42"/>
      <c r="D217" s="30"/>
      <c r="E217" s="25"/>
      <c r="F217" s="334" t="s">
        <v>220</v>
      </c>
      <c r="G217" s="1458"/>
      <c r="H217" s="1459"/>
      <c r="I217" s="1459"/>
      <c r="J217" s="1459"/>
      <c r="K217" s="1460"/>
    </row>
    <row r="218" spans="1:11" customHeight="1" ht="13.5">
      <c r="C218" s="42"/>
      <c r="D218" s="30"/>
      <c r="E218" s="25"/>
      <c r="F218" s="340" t="s">
        <v>221</v>
      </c>
      <c r="G218" s="1458"/>
      <c r="H218" s="1459"/>
      <c r="I218" s="1459"/>
      <c r="J218" s="1459"/>
      <c r="K218" s="1460"/>
    </row>
    <row r="219" spans="1:11" customHeight="1" ht="13.5">
      <c r="C219" s="42"/>
      <c r="D219" s="30"/>
      <c r="E219" s="25"/>
      <c r="F219" s="334" t="s">
        <v>222</v>
      </c>
      <c r="G219" s="1458"/>
      <c r="H219" s="1459"/>
      <c r="I219" s="1459"/>
      <c r="J219" s="1459"/>
      <c r="K219" s="1460"/>
    </row>
    <row r="220" spans="1:11" customHeight="1" ht="13.5">
      <c r="C220" s="42"/>
      <c r="D220" s="30"/>
      <c r="E220" s="25"/>
      <c r="F220" s="334" t="s">
        <v>223</v>
      </c>
      <c r="G220" s="1458"/>
      <c r="H220" s="1459"/>
      <c r="I220" s="1459"/>
      <c r="J220" s="1459"/>
      <c r="K220" s="1460"/>
    </row>
    <row r="221" spans="1:11" customHeight="1" ht="13.5">
      <c r="C221" s="42"/>
      <c r="D221" s="30"/>
      <c r="E221" s="25"/>
      <c r="F221" s="334" t="s">
        <v>224</v>
      </c>
      <c r="G221" s="1458"/>
      <c r="H221" s="1459"/>
      <c r="I221" s="1459"/>
      <c r="J221" s="1459"/>
      <c r="K221" s="1460"/>
    </row>
    <row r="222" spans="1:11" customHeight="1" ht="12.75">
      <c r="A222" s="100" t="s">
        <v>214</v>
      </c>
      <c r="C222" s="42"/>
      <c r="D222" s="30"/>
      <c r="E222" s="25"/>
      <c r="F222" s="326" t="s">
        <v>225</v>
      </c>
      <c r="G222" s="1458"/>
      <c r="H222" s="1459"/>
      <c r="I222" s="1459"/>
      <c r="J222" s="1459"/>
      <c r="K222" s="1460"/>
    </row>
    <row r="223" spans="1:11" customHeight="1" ht="15">
      <c r="A223" s="124">
        <f>IF(D223="x",C223,IF(D223="n",0,C223))</f>
        <v>20</v>
      </c>
      <c r="B223" s="125">
        <f>IF(D223="x",0,IF(D223="n",0,C223))</f>
        <v>20</v>
      </c>
      <c r="C223" s="40">
        <v>20</v>
      </c>
      <c r="D223" s="1452"/>
      <c r="E223" s="1453"/>
      <c r="F223" s="349" t="s">
        <v>226</v>
      </c>
      <c r="G223" s="1440"/>
      <c r="H223" s="1441"/>
      <c r="I223" s="1441"/>
      <c r="J223" s="1441"/>
      <c r="K223" s="1442"/>
    </row>
    <row r="224" spans="1:11" customHeight="1" ht="15">
      <c r="C224" s="30"/>
      <c r="D224" s="30"/>
      <c r="E224" s="73">
        <v>22</v>
      </c>
      <c r="F224" s="846" t="s">
        <v>2543</v>
      </c>
      <c r="G224" s="1434"/>
      <c r="H224" s="1435"/>
      <c r="I224" s="1435"/>
      <c r="J224" s="1435"/>
      <c r="K224" s="1436"/>
    </row>
    <row r="225" spans="1:11" customHeight="1" ht="12.75">
      <c r="C225" s="30"/>
      <c r="D225" s="30"/>
      <c r="E225" s="25"/>
      <c r="F225" s="371" t="s">
        <v>2544</v>
      </c>
      <c r="G225" s="1459"/>
      <c r="H225" s="1459"/>
      <c r="I225" s="1459"/>
      <c r="J225" s="1459"/>
      <c r="K225" s="1460"/>
    </row>
    <row r="226" spans="1:11" customHeight="1" ht="12.75">
      <c r="C226" s="30"/>
      <c r="D226" s="30"/>
      <c r="E226" s="25"/>
      <c r="F226" s="333" t="s">
        <v>2545</v>
      </c>
      <c r="G226" s="1459"/>
      <c r="H226" s="1459"/>
      <c r="I226" s="1459"/>
      <c r="J226" s="1459"/>
      <c r="K226" s="1460"/>
    </row>
    <row r="227" spans="1:11" customHeight="1" ht="12.75">
      <c r="C227" s="30"/>
      <c r="D227" s="30"/>
      <c r="E227" s="25"/>
      <c r="F227" s="333" t="s">
        <v>2546</v>
      </c>
      <c r="G227" s="1459"/>
      <c r="H227" s="1459"/>
      <c r="I227" s="1459"/>
      <c r="J227" s="1459"/>
      <c r="K227" s="1460"/>
    </row>
    <row r="228" spans="1:11" customHeight="1" ht="13.5">
      <c r="C228" s="30"/>
      <c r="D228" s="30"/>
      <c r="E228" s="25"/>
      <c r="F228" s="336" t="s">
        <v>2547</v>
      </c>
      <c r="G228" s="1459"/>
      <c r="H228" s="1459"/>
      <c r="I228" s="1459"/>
      <c r="J228" s="1459"/>
      <c r="K228" s="1460"/>
    </row>
    <row r="229" spans="1:11" customHeight="1" ht="13.5">
      <c r="A229" s="100" t="s">
        <v>214</v>
      </c>
      <c r="C229" s="30"/>
      <c r="D229" s="30"/>
      <c r="E229" s="25"/>
      <c r="F229" s="336" t="s">
        <v>2548</v>
      </c>
      <c r="G229" s="1459"/>
      <c r="H229" s="1459"/>
      <c r="I229" s="1459"/>
      <c r="J229" s="1459"/>
      <c r="K229" s="1460"/>
    </row>
    <row r="230" spans="1:11" customHeight="1" ht="13.5">
      <c r="A230" s="124">
        <f>IF(D230="x",C230,IF(D230="n",0,C230))</f>
        <v>10</v>
      </c>
      <c r="B230" s="125">
        <f>IF(D230="x",0,IF(D230="n",0,C230))</f>
        <v>10</v>
      </c>
      <c r="C230" s="40">
        <v>10</v>
      </c>
      <c r="D230" s="1452"/>
      <c r="E230" s="1457"/>
      <c r="F230" s="358" t="s">
        <v>2549</v>
      </c>
      <c r="G230" s="1441"/>
      <c r="H230" s="1441"/>
      <c r="I230" s="1441"/>
      <c r="J230" s="1441"/>
      <c r="K230" s="1442"/>
    </row>
    <row r="231" spans="1:11" customHeight="1" ht="15">
      <c r="C231" s="30"/>
      <c r="D231" s="30"/>
      <c r="E231" s="73">
        <v>23</v>
      </c>
      <c r="F231" s="827" t="s">
        <v>2550</v>
      </c>
      <c r="G231" s="1434"/>
      <c r="H231" s="1435"/>
      <c r="I231" s="1435"/>
      <c r="J231" s="1435"/>
      <c r="K231" s="1436"/>
    </row>
    <row r="232" spans="1:11" customHeight="1" ht="15">
      <c r="C232" s="30"/>
      <c r="D232" s="30"/>
      <c r="E232" s="25"/>
      <c r="F232" s="925" t="s">
        <v>2551</v>
      </c>
      <c r="G232" s="1459"/>
      <c r="H232" s="1459"/>
      <c r="I232" s="1459"/>
      <c r="J232" s="1459"/>
      <c r="K232" s="1460"/>
    </row>
    <row r="233" spans="1:11" customHeight="1" ht="15">
      <c r="A233" s="100" t="s">
        <v>214</v>
      </c>
      <c r="C233" s="30"/>
      <c r="D233" s="30"/>
      <c r="E233" s="25"/>
      <c r="F233" s="326" t="s">
        <v>2552</v>
      </c>
      <c r="G233" s="1459"/>
      <c r="H233" s="1459"/>
      <c r="I233" s="1459"/>
      <c r="J233" s="1459"/>
      <c r="K233" s="1460"/>
    </row>
    <row r="234" spans="1:11" customHeight="1" ht="15">
      <c r="A234" s="124">
        <f>IF(D234="x",C234,IF(D234="n",0,C234))</f>
        <v>10</v>
      </c>
      <c r="B234" s="125">
        <f>IF(D234="x",0,IF(D234="n",0,C234))</f>
        <v>10</v>
      </c>
      <c r="C234" s="40">
        <v>10</v>
      </c>
      <c r="D234" s="1452"/>
      <c r="E234" s="1457"/>
      <c r="F234" s="860" t="s">
        <v>2553</v>
      </c>
      <c r="G234" s="1441"/>
      <c r="H234" s="1441"/>
      <c r="I234" s="1441"/>
      <c r="J234" s="1441"/>
      <c r="K234" s="1442"/>
    </row>
    <row r="235" spans="1:11" customHeight="1" ht="15">
      <c r="A235" s="402"/>
      <c r="B235" s="402"/>
      <c r="C235" s="744"/>
      <c r="D235" s="975"/>
      <c r="E235" s="975"/>
      <c r="F235" s="975"/>
      <c r="G235" s="975"/>
      <c r="H235" s="975"/>
      <c r="I235" s="975"/>
      <c r="J235" s="975"/>
      <c r="K235" s="976"/>
    </row>
    <row r="236" spans="1:11" customHeight="1" ht="15">
      <c r="A236" s="402"/>
      <c r="B236" s="402"/>
      <c r="C236" s="977"/>
      <c r="D236" s="978"/>
      <c r="E236" s="978"/>
      <c r="F236" s="978"/>
      <c r="G236" s="978"/>
      <c r="H236" s="978"/>
      <c r="I236" s="978"/>
      <c r="J236" s="978"/>
      <c r="K236" s="979"/>
    </row>
    <row r="237" spans="1:11" customHeight="1" ht="15">
      <c r="A237" s="402"/>
      <c r="B237" s="402"/>
      <c r="C237" s="744"/>
      <c r="D237" s="975"/>
      <c r="E237" s="975"/>
      <c r="F237" s="975"/>
      <c r="G237" s="975"/>
      <c r="H237" s="975"/>
      <c r="I237" s="975"/>
      <c r="J237" s="975"/>
      <c r="K237" s="976"/>
    </row>
    <row r="238" spans="1:11" customHeight="1" ht="15">
      <c r="A238" s="402"/>
      <c r="B238" s="402"/>
      <c r="C238" s="977"/>
      <c r="D238" s="978"/>
      <c r="E238" s="978"/>
      <c r="F238" s="978"/>
      <c r="G238" s="978"/>
      <c r="H238" s="978"/>
      <c r="I238" s="978"/>
      <c r="J238" s="978"/>
      <c r="K238" s="979"/>
    </row>
    <row r="239" spans="1:11" customHeight="1" ht="15">
      <c r="A239" s="402"/>
      <c r="B239" s="402"/>
      <c r="C239" s="744"/>
      <c r="D239" s="975"/>
      <c r="E239" s="975"/>
      <c r="F239" s="975"/>
      <c r="G239" s="975"/>
      <c r="H239" s="975"/>
      <c r="I239" s="975"/>
      <c r="J239" s="975"/>
      <c r="K239" s="976"/>
    </row>
    <row r="240" spans="1:11" customHeight="1" ht="15">
      <c r="A240" s="402"/>
      <c r="B240" s="402"/>
      <c r="C240" s="977"/>
      <c r="D240" s="978"/>
      <c r="E240" s="978"/>
      <c r="F240" s="978"/>
      <c r="G240" s="978"/>
      <c r="H240" s="978"/>
      <c r="I240" s="978"/>
      <c r="J240" s="978"/>
      <c r="K240" s="979"/>
    </row>
    <row r="241" spans="1:11" customHeight="1" ht="15">
      <c r="A241" s="402"/>
      <c r="B241" s="402"/>
      <c r="C241" s="744"/>
      <c r="D241" s="975"/>
      <c r="E241" s="975"/>
      <c r="F241" s="975"/>
      <c r="G241" s="975"/>
      <c r="H241" s="975"/>
      <c r="I241" s="975"/>
      <c r="J241" s="975"/>
      <c r="K241" s="976"/>
    </row>
    <row r="242" spans="1:11" customHeight="1" ht="15">
      <c r="A242" s="402"/>
      <c r="B242" s="402"/>
      <c r="C242" s="977"/>
      <c r="D242" s="978"/>
      <c r="E242" s="978"/>
      <c r="F242" s="978"/>
      <c r="G242" s="978"/>
      <c r="H242" s="978"/>
      <c r="I242" s="978"/>
      <c r="J242" s="978"/>
      <c r="K242" s="979"/>
    </row>
    <row r="243" spans="1:11" customHeight="1" ht="15">
      <c r="A243" s="402"/>
      <c r="B243" s="402"/>
      <c r="C243" s="744"/>
      <c r="D243" s="975"/>
      <c r="E243" s="975"/>
      <c r="F243" s="975"/>
      <c r="G243" s="975"/>
      <c r="H243" s="975"/>
      <c r="I243" s="975"/>
      <c r="J243" s="975"/>
      <c r="K243" s="976"/>
    </row>
    <row r="244" spans="1:11" customHeight="1" ht="15">
      <c r="A244" s="402"/>
      <c r="B244" s="402"/>
      <c r="C244" s="977"/>
      <c r="D244" s="978"/>
      <c r="E244" s="978"/>
      <c r="F244" s="978"/>
      <c r="G244" s="978"/>
      <c r="H244" s="978"/>
      <c r="I244" s="978"/>
      <c r="J244" s="978"/>
      <c r="K244" s="979"/>
    </row>
    <row r="245" spans="1:11" customHeight="1" ht="15">
      <c r="C245" s="1730" t="s">
        <v>2415</v>
      </c>
      <c r="D245" s="1731"/>
      <c r="E245" s="1731"/>
      <c r="F245" s="1731"/>
      <c r="G245" s="1731"/>
      <c r="H245" s="1731"/>
      <c r="I245" s="1731"/>
      <c r="J245" s="1731"/>
      <c r="K245" s="1732"/>
    </row>
    <row r="246" spans="1:11" customHeight="1" ht="15">
      <c r="C246" s="695" t="s">
        <v>150</v>
      </c>
      <c r="D246" s="1952" t="s">
        <v>151</v>
      </c>
      <c r="E246" s="1953"/>
      <c r="F246" s="696" t="s">
        <v>2366</v>
      </c>
      <c r="G246" s="1730" t="s">
        <v>4</v>
      </c>
      <c r="H246" s="1731"/>
      <c r="I246" s="1731"/>
      <c r="J246" s="1731"/>
      <c r="K246" s="1732"/>
    </row>
    <row r="247" spans="1:11" customHeight="1" ht="15">
      <c r="C247" s="1720"/>
      <c r="D247" s="1721"/>
      <c r="E247" s="1721"/>
      <c r="F247" s="66" t="s">
        <v>67</v>
      </c>
      <c r="G247" s="1791"/>
      <c r="H247" s="1791"/>
      <c r="I247" s="1791"/>
      <c r="J247" s="1791"/>
      <c r="K247" s="1792"/>
    </row>
    <row r="248" spans="1:11" customHeight="1" ht="15">
      <c r="C248" s="30"/>
      <c r="D248" s="30"/>
      <c r="E248" s="76">
        <v>24</v>
      </c>
      <c r="F248" s="857" t="s">
        <v>2554</v>
      </c>
      <c r="G248" s="2158"/>
      <c r="H248" s="1435"/>
      <c r="I248" s="1435"/>
      <c r="J248" s="1435"/>
      <c r="K248" s="1436"/>
    </row>
    <row r="249" spans="1:11" customHeight="1" ht="12.75">
      <c r="C249" s="30"/>
      <c r="D249" s="30"/>
      <c r="E249" s="25"/>
      <c r="F249" s="372" t="s">
        <v>2555</v>
      </c>
      <c r="G249" s="1459"/>
      <c r="H249" s="1459"/>
      <c r="I249" s="1459"/>
      <c r="J249" s="1459"/>
      <c r="K249" s="1460"/>
    </row>
    <row r="250" spans="1:11" customHeight="1" ht="25.5">
      <c r="C250" s="30"/>
      <c r="D250" s="30"/>
      <c r="E250" s="25"/>
      <c r="F250" s="333" t="s">
        <v>2556</v>
      </c>
      <c r="G250" s="1459"/>
      <c r="H250" s="1459"/>
      <c r="I250" s="1459"/>
      <c r="J250" s="1459"/>
      <c r="K250" s="1460"/>
    </row>
    <row r="251" spans="1:11" customHeight="1" ht="26.25">
      <c r="C251" s="30"/>
      <c r="D251" s="30"/>
      <c r="E251" s="25"/>
      <c r="F251" s="336" t="s">
        <v>2557</v>
      </c>
      <c r="G251" s="1459"/>
      <c r="H251" s="1459"/>
      <c r="I251" s="1459"/>
      <c r="J251" s="1459"/>
      <c r="K251" s="1460"/>
    </row>
    <row r="252" spans="1:11" customHeight="1" ht="12.75">
      <c r="C252" s="30"/>
      <c r="D252" s="30"/>
      <c r="E252" s="25"/>
      <c r="F252" s="333" t="s">
        <v>2558</v>
      </c>
      <c r="G252" s="1459"/>
      <c r="H252" s="1459"/>
      <c r="I252" s="1459"/>
      <c r="J252" s="1459"/>
      <c r="K252" s="1460"/>
    </row>
    <row r="253" spans="1:11" customHeight="1" ht="13.5">
      <c r="C253" s="30"/>
      <c r="D253" s="30"/>
      <c r="E253" s="25"/>
      <c r="F253" s="336" t="s">
        <v>2559</v>
      </c>
      <c r="G253" s="1459"/>
      <c r="H253" s="1459"/>
      <c r="I253" s="1459"/>
      <c r="J253" s="1459"/>
      <c r="K253" s="1460"/>
    </row>
    <row r="254" spans="1:11" customHeight="1" ht="26.25">
      <c r="C254" s="30"/>
      <c r="D254" s="30"/>
      <c r="E254" s="25"/>
      <c r="F254" s="336" t="s">
        <v>2560</v>
      </c>
      <c r="G254" s="1459"/>
      <c r="H254" s="1459"/>
      <c r="I254" s="1459"/>
      <c r="J254" s="1459"/>
      <c r="K254" s="1460"/>
    </row>
    <row r="255" spans="1:11" customHeight="1" ht="12.75">
      <c r="C255" s="30"/>
      <c r="D255" s="30"/>
      <c r="E255" s="25"/>
      <c r="F255" s="435" t="s">
        <v>2561</v>
      </c>
      <c r="G255" s="1459"/>
      <c r="H255" s="1459"/>
      <c r="I255" s="1459"/>
      <c r="J255" s="1459"/>
      <c r="K255" s="1460"/>
    </row>
    <row r="256" spans="1:11" customHeight="1" ht="26.25">
      <c r="C256" s="30"/>
      <c r="D256" s="30"/>
      <c r="E256" s="25"/>
      <c r="F256" s="336" t="s">
        <v>2562</v>
      </c>
      <c r="G256" s="1459"/>
      <c r="H256" s="1459"/>
      <c r="I256" s="1459"/>
      <c r="J256" s="1459"/>
      <c r="K256" s="1460"/>
    </row>
    <row r="257" spans="1:11" customHeight="1" ht="12.75">
      <c r="C257" s="30"/>
      <c r="D257" s="30"/>
      <c r="E257" s="25"/>
      <c r="F257" s="333" t="s">
        <v>2563</v>
      </c>
      <c r="G257" s="1459"/>
      <c r="H257" s="1459"/>
      <c r="I257" s="1459"/>
      <c r="J257" s="1459"/>
      <c r="K257" s="1460"/>
    </row>
    <row r="258" spans="1:11" customHeight="1" ht="26.25">
      <c r="C258" s="30"/>
      <c r="D258" s="30"/>
      <c r="E258" s="25"/>
      <c r="F258" s="336" t="s">
        <v>2564</v>
      </c>
      <c r="G258" s="1459"/>
      <c r="H258" s="1459"/>
      <c r="I258" s="1459"/>
      <c r="J258" s="1459"/>
      <c r="K258" s="1460"/>
    </row>
    <row r="259" spans="1:11" customHeight="1" ht="13.5">
      <c r="C259" s="30"/>
      <c r="D259" s="30"/>
      <c r="E259" s="25"/>
      <c r="F259" s="336" t="s">
        <v>2565</v>
      </c>
      <c r="G259" s="1459"/>
      <c r="H259" s="1459"/>
      <c r="I259" s="1459"/>
      <c r="J259" s="1459"/>
      <c r="K259" s="1460"/>
    </row>
    <row r="260" spans="1:11" customHeight="1" ht="25.5">
      <c r="C260" s="30"/>
      <c r="D260" s="30"/>
      <c r="E260" s="25"/>
      <c r="F260" s="435" t="s">
        <v>2566</v>
      </c>
      <c r="G260" s="1459"/>
      <c r="H260" s="1459"/>
      <c r="I260" s="1459"/>
      <c r="J260" s="1459"/>
      <c r="K260" s="1460"/>
    </row>
    <row r="261" spans="1:11" customHeight="1" ht="12.75">
      <c r="A261" s="100" t="s">
        <v>214</v>
      </c>
      <c r="C261" s="30"/>
      <c r="D261" s="30"/>
      <c r="E261" s="25"/>
      <c r="F261" s="435" t="s">
        <v>2567</v>
      </c>
      <c r="G261" s="1459"/>
      <c r="H261" s="1459"/>
      <c r="I261" s="1459"/>
      <c r="J261" s="1459"/>
      <c r="K261" s="1460"/>
    </row>
    <row r="262" spans="1:11" customHeight="1" ht="27">
      <c r="A262" s="124">
        <f>IF(D262="x",C262,IF(D262="n",0,C262))</f>
        <v>8</v>
      </c>
      <c r="B262" s="125">
        <f>IF(D262="x",0,IF(D262="n",0,C262))</f>
        <v>8</v>
      </c>
      <c r="C262" s="40">
        <v>8</v>
      </c>
      <c r="D262" s="1452"/>
      <c r="E262" s="1457"/>
      <c r="F262" s="436" t="s">
        <v>2568</v>
      </c>
      <c r="G262" s="1441"/>
      <c r="H262" s="1441"/>
      <c r="I262" s="1441"/>
      <c r="J262" s="1441"/>
      <c r="K262" s="1442"/>
    </row>
    <row r="263" spans="1:11" customHeight="1" ht="13.5">
      <c r="C263" s="38"/>
      <c r="D263" s="38"/>
      <c r="E263" s="76">
        <v>25</v>
      </c>
      <c r="F263" s="898" t="s">
        <v>2569</v>
      </c>
      <c r="G263" s="2158"/>
      <c r="H263" s="1435"/>
      <c r="I263" s="1435"/>
      <c r="J263" s="1435"/>
      <c r="K263" s="1436"/>
    </row>
    <row r="264" spans="1:11" customHeight="1" ht="12.75">
      <c r="C264" s="30"/>
      <c r="D264" s="30"/>
      <c r="E264" s="25"/>
      <c r="F264" s="372" t="s">
        <v>2570</v>
      </c>
      <c r="G264" s="1459"/>
      <c r="H264" s="1459"/>
      <c r="I264" s="1459"/>
      <c r="J264" s="1459"/>
      <c r="K264" s="1460"/>
    </row>
    <row r="265" spans="1:11" customHeight="1" ht="25.5">
      <c r="C265" s="30"/>
      <c r="D265" s="30"/>
      <c r="E265" s="25"/>
      <c r="F265" s="333" t="s">
        <v>2556</v>
      </c>
      <c r="G265" s="1459"/>
      <c r="H265" s="1459"/>
      <c r="I265" s="1459"/>
      <c r="J265" s="1459"/>
      <c r="K265" s="1460"/>
    </row>
    <row r="266" spans="1:11" customHeight="1" ht="26.25">
      <c r="C266" s="30"/>
      <c r="D266" s="30"/>
      <c r="E266" s="25"/>
      <c r="F266" s="334" t="s">
        <v>2557</v>
      </c>
      <c r="G266" s="1459"/>
      <c r="H266" s="1459"/>
      <c r="I266" s="1459"/>
      <c r="J266" s="1459"/>
      <c r="K266" s="1460"/>
    </row>
    <row r="267" spans="1:11" customHeight="1" ht="12.75">
      <c r="C267" s="30"/>
      <c r="D267" s="30"/>
      <c r="E267" s="25"/>
      <c r="F267" s="333" t="s">
        <v>2571</v>
      </c>
      <c r="G267" s="1459"/>
      <c r="H267" s="1459"/>
      <c r="I267" s="1459"/>
      <c r="J267" s="1459"/>
      <c r="K267" s="1460"/>
    </row>
    <row r="268" spans="1:11" customHeight="1" ht="12.75">
      <c r="C268" s="30"/>
      <c r="D268" s="30"/>
      <c r="E268" s="25"/>
      <c r="F268" s="333" t="s">
        <v>2572</v>
      </c>
      <c r="G268" s="1459"/>
      <c r="H268" s="1459"/>
      <c r="I268" s="1459"/>
      <c r="J268" s="1459"/>
      <c r="K268" s="1460"/>
    </row>
    <row r="269" spans="1:11" customHeight="1" ht="12.75">
      <c r="C269" s="30"/>
      <c r="D269" s="30"/>
      <c r="E269" s="25"/>
      <c r="F269" s="333" t="s">
        <v>2573</v>
      </c>
      <c r="G269" s="1459"/>
      <c r="H269" s="1459"/>
      <c r="I269" s="1459"/>
      <c r="J269" s="1459"/>
      <c r="K269" s="1460"/>
    </row>
    <row r="270" spans="1:11" customHeight="1" ht="26.25">
      <c r="C270" s="30"/>
      <c r="D270" s="30"/>
      <c r="E270" s="25"/>
      <c r="F270" s="334" t="s">
        <v>2574</v>
      </c>
      <c r="G270" s="1459"/>
      <c r="H270" s="1459"/>
      <c r="I270" s="1459"/>
      <c r="J270" s="1459"/>
      <c r="K270" s="1460"/>
    </row>
    <row r="271" spans="1:11" customHeight="1" ht="12.75">
      <c r="C271" s="30"/>
      <c r="D271" s="30"/>
      <c r="E271" s="25"/>
      <c r="F271" s="333" t="s">
        <v>2575</v>
      </c>
      <c r="G271" s="1459"/>
      <c r="H271" s="1459"/>
      <c r="I271" s="1459"/>
      <c r="J271" s="1459"/>
      <c r="K271" s="1460"/>
    </row>
    <row r="272" spans="1:11" customHeight="1" ht="26.25">
      <c r="C272" s="30"/>
      <c r="D272" s="30"/>
      <c r="E272" s="25"/>
      <c r="F272" s="334" t="s">
        <v>2576</v>
      </c>
      <c r="G272" s="1459"/>
      <c r="H272" s="1459"/>
      <c r="I272" s="1459"/>
      <c r="J272" s="1459"/>
      <c r="K272" s="1460"/>
    </row>
    <row r="273" spans="1:11" customHeight="1" ht="26.25">
      <c r="C273" s="30"/>
      <c r="D273" s="30"/>
      <c r="E273" s="25"/>
      <c r="F273" s="334" t="s">
        <v>2577</v>
      </c>
      <c r="G273" s="1459"/>
      <c r="H273" s="1459"/>
      <c r="I273" s="1459"/>
      <c r="J273" s="1459"/>
      <c r="K273" s="1460"/>
    </row>
    <row r="274" spans="1:11" customHeight="1" ht="13.5">
      <c r="C274" s="30"/>
      <c r="D274" s="30"/>
      <c r="E274" s="25"/>
      <c r="F274" s="334" t="s">
        <v>2578</v>
      </c>
      <c r="G274" s="1459"/>
      <c r="H274" s="1459"/>
      <c r="I274" s="1459"/>
      <c r="J274" s="1459"/>
      <c r="K274" s="1460"/>
    </row>
    <row r="275" spans="1:11" customHeight="1" ht="12.75">
      <c r="C275" s="30"/>
      <c r="D275" s="30"/>
      <c r="E275" s="25"/>
      <c r="F275" s="326" t="s">
        <v>2579</v>
      </c>
      <c r="G275" s="1459"/>
      <c r="H275" s="1459"/>
      <c r="I275" s="1459"/>
      <c r="J275" s="1459"/>
      <c r="K275" s="1460"/>
    </row>
    <row r="276" spans="1:11" customHeight="1" ht="25.5">
      <c r="A276" s="100" t="s">
        <v>214</v>
      </c>
      <c r="C276" s="30"/>
      <c r="D276" s="30"/>
      <c r="E276" s="25"/>
      <c r="F276" s="333" t="s">
        <v>2580</v>
      </c>
      <c r="G276" s="1459"/>
      <c r="H276" s="1459"/>
      <c r="I276" s="1459"/>
      <c r="J276" s="1459"/>
      <c r="K276" s="1460"/>
    </row>
    <row r="277" spans="1:11" customHeight="1" ht="15">
      <c r="A277" s="124">
        <f>IF(D277="x",C277,IF(D277="n",0,C277))</f>
        <v>8</v>
      </c>
      <c r="B277" s="125">
        <f>IF(D277="x",0,IF(D277="n",0,C277))</f>
        <v>8</v>
      </c>
      <c r="C277" s="40">
        <v>8</v>
      </c>
      <c r="D277" s="1452"/>
      <c r="E277" s="1457"/>
      <c r="F277" s="348" t="s">
        <v>2581</v>
      </c>
      <c r="G277" s="1441"/>
      <c r="H277" s="1441"/>
      <c r="I277" s="1441"/>
      <c r="J277" s="1441"/>
      <c r="K277" s="1442"/>
    </row>
    <row r="278" spans="1:11" customHeight="1" ht="15" s="96" customFormat="1">
      <c r="C278" s="61"/>
      <c r="D278" s="61"/>
      <c r="E278" s="76">
        <v>26</v>
      </c>
      <c r="F278" s="897" t="s">
        <v>232</v>
      </c>
      <c r="G278" s="2158"/>
      <c r="H278" s="1435"/>
      <c r="I278" s="1435"/>
      <c r="J278" s="1435"/>
      <c r="K278" s="1436"/>
    </row>
    <row r="279" spans="1:11" customHeight="1" ht="12.75" s="96" customFormat="1">
      <c r="C279" s="30"/>
      <c r="D279" s="30"/>
      <c r="E279" s="26"/>
      <c r="F279" s="372" t="s">
        <v>2582</v>
      </c>
      <c r="G279" s="1458"/>
      <c r="H279" s="1459"/>
      <c r="I279" s="1459"/>
      <c r="J279" s="1459"/>
      <c r="K279" s="1460"/>
    </row>
    <row r="280" spans="1:11" customHeight="1" ht="12.75" s="96" customFormat="1">
      <c r="C280" s="30"/>
      <c r="D280" s="30"/>
      <c r="E280" s="26"/>
      <c r="F280" s="333" t="s">
        <v>573</v>
      </c>
      <c r="G280" s="1458"/>
      <c r="H280" s="1459"/>
      <c r="I280" s="1459"/>
      <c r="J280" s="1459"/>
      <c r="K280" s="1460"/>
    </row>
    <row r="281" spans="1:11" customHeight="1" ht="13.5" s="96" customFormat="1">
      <c r="C281" s="30"/>
      <c r="D281" s="30"/>
      <c r="E281" s="26"/>
      <c r="F281" s="336" t="s">
        <v>237</v>
      </c>
      <c r="G281" s="1458"/>
      <c r="H281" s="1459"/>
      <c r="I281" s="1459"/>
      <c r="J281" s="1459"/>
      <c r="K281" s="1460"/>
    </row>
    <row r="282" spans="1:11" customHeight="1" ht="13.5" s="96" customFormat="1">
      <c r="C282" s="30"/>
      <c r="D282" s="30"/>
      <c r="E282" s="26"/>
      <c r="F282" s="336" t="s">
        <v>238</v>
      </c>
      <c r="G282" s="1458"/>
      <c r="H282" s="1459"/>
      <c r="I282" s="1459"/>
      <c r="J282" s="1459"/>
      <c r="K282" s="1460"/>
    </row>
    <row r="283" spans="1:11" customHeight="1" ht="13.5" s="96" customFormat="1">
      <c r="C283" s="30"/>
      <c r="D283" s="30"/>
      <c r="E283" s="26"/>
      <c r="F283" s="336" t="s">
        <v>239</v>
      </c>
      <c r="G283" s="1458"/>
      <c r="H283" s="1459"/>
      <c r="I283" s="1459"/>
      <c r="J283" s="1459"/>
      <c r="K283" s="1460"/>
    </row>
    <row r="284" spans="1:11" customHeight="1" ht="13.5" s="96" customFormat="1">
      <c r="C284" s="30"/>
      <c r="D284" s="30"/>
      <c r="E284" s="26"/>
      <c r="F284" s="336" t="s">
        <v>240</v>
      </c>
      <c r="G284" s="1458"/>
      <c r="H284" s="1459"/>
      <c r="I284" s="1459"/>
      <c r="J284" s="1459"/>
      <c r="K284" s="1460"/>
    </row>
    <row r="285" spans="1:11" customHeight="1" ht="12.75" s="96" customFormat="1">
      <c r="C285" s="30"/>
      <c r="D285" s="30"/>
      <c r="E285" s="26"/>
      <c r="F285" s="330" t="s">
        <v>2583</v>
      </c>
      <c r="G285" s="1458"/>
      <c r="H285" s="1459"/>
      <c r="I285" s="1459"/>
      <c r="J285" s="1459"/>
      <c r="K285" s="1460"/>
    </row>
    <row r="286" spans="1:11" customHeight="1" ht="12.75" s="96" customFormat="1">
      <c r="A286" s="96" t="s">
        <v>214</v>
      </c>
      <c r="C286" s="30"/>
      <c r="D286" s="30"/>
      <c r="E286" s="26"/>
      <c r="F286" s="333" t="s">
        <v>574</v>
      </c>
      <c r="G286" s="1458"/>
      <c r="H286" s="1459"/>
      <c r="I286" s="1459"/>
      <c r="J286" s="1459"/>
      <c r="K286" s="1460"/>
    </row>
    <row r="287" spans="1:11" customHeight="1" ht="14.25" s="96" customFormat="1">
      <c r="A287" s="124">
        <f>IF(D287="x",C287,IF(D287="n",0,C287))</f>
        <v>0</v>
      </c>
      <c r="B287" s="125">
        <f>IF(D287="x",0,IF(D287="n",0,C287))</f>
        <v>0</v>
      </c>
      <c r="C287" s="40">
        <v>8</v>
      </c>
      <c r="D287" s="1452" t="s">
        <v>863</v>
      </c>
      <c r="E287" s="1453"/>
      <c r="F287" s="364" t="s">
        <v>1019</v>
      </c>
      <c r="G287" s="1440"/>
      <c r="H287" s="1441"/>
      <c r="I287" s="1441"/>
      <c r="J287" s="1441"/>
      <c r="K287" s="1442"/>
    </row>
    <row r="288" spans="1:11" customHeight="1" ht="15">
      <c r="C288" s="30"/>
      <c r="D288" s="30"/>
      <c r="E288" s="73">
        <v>27</v>
      </c>
      <c r="F288" s="733" t="s">
        <v>2584</v>
      </c>
      <c r="G288" s="2158" t="s">
        <v>2585</v>
      </c>
      <c r="H288" s="1435"/>
      <c r="I288" s="1435"/>
      <c r="J288" s="1435"/>
      <c r="K288" s="1436"/>
    </row>
    <row r="289" spans="1:11" customHeight="1" ht="25.5">
      <c r="C289" s="30"/>
      <c r="D289" s="30"/>
      <c r="E289" s="25"/>
      <c r="F289" s="372" t="s">
        <v>2586</v>
      </c>
      <c r="G289" s="1459"/>
      <c r="H289" s="1459"/>
      <c r="I289" s="1459"/>
      <c r="J289" s="1459"/>
      <c r="K289" s="1460"/>
    </row>
    <row r="290" spans="1:11" customHeight="1" ht="12.75">
      <c r="C290" s="30"/>
      <c r="D290" s="30"/>
      <c r="E290" s="25"/>
      <c r="F290" s="333" t="s">
        <v>2587</v>
      </c>
      <c r="G290" s="1459"/>
      <c r="H290" s="1459"/>
      <c r="I290" s="1459"/>
      <c r="J290" s="1459"/>
      <c r="K290" s="1460"/>
    </row>
    <row r="291" spans="1:11" customHeight="1" ht="26.25">
      <c r="C291" s="30"/>
      <c r="D291" s="30"/>
      <c r="E291" s="25"/>
      <c r="F291" s="336" t="s">
        <v>2588</v>
      </c>
      <c r="G291" s="1459"/>
      <c r="H291" s="1459"/>
      <c r="I291" s="1459"/>
      <c r="J291" s="1459"/>
      <c r="K291" s="1460"/>
    </row>
    <row r="292" spans="1:11" customHeight="1" ht="13.5">
      <c r="C292" s="30"/>
      <c r="D292" s="30"/>
      <c r="E292" s="25"/>
      <c r="F292" s="845" t="s">
        <v>2589</v>
      </c>
      <c r="G292" s="1459"/>
      <c r="H292" s="1459"/>
      <c r="I292" s="1459"/>
      <c r="J292" s="1459"/>
      <c r="K292" s="1460"/>
    </row>
    <row r="293" spans="1:11" customHeight="1" ht="39">
      <c r="C293" s="30"/>
      <c r="D293" s="30"/>
      <c r="E293" s="25"/>
      <c r="F293" s="336" t="s">
        <v>2590</v>
      </c>
      <c r="G293" s="1459"/>
      <c r="H293" s="1459"/>
      <c r="I293" s="1459"/>
      <c r="J293" s="1459"/>
      <c r="K293" s="1460"/>
    </row>
    <row r="294" spans="1:11" customHeight="1" ht="25.5">
      <c r="A294" s="100" t="s">
        <v>214</v>
      </c>
      <c r="C294" s="30"/>
      <c r="D294" s="30"/>
      <c r="E294" s="25"/>
      <c r="F294" s="333" t="s">
        <v>2591</v>
      </c>
      <c r="G294" s="1459"/>
      <c r="H294" s="1459"/>
      <c r="I294" s="1459"/>
      <c r="J294" s="1459"/>
      <c r="K294" s="1460"/>
    </row>
    <row r="295" spans="1:11" customHeight="1" ht="27.75">
      <c r="A295" s="124">
        <f>IF(D295="x",C295,IF(D295="n",0,C295))</f>
        <v>20</v>
      </c>
      <c r="B295" s="125">
        <f>IF(D295="x",0,IF(D295="n",0,C295))</f>
        <v>20</v>
      </c>
      <c r="C295" s="40">
        <v>20</v>
      </c>
      <c r="D295" s="1452"/>
      <c r="E295" s="1457"/>
      <c r="F295" s="348" t="s">
        <v>2592</v>
      </c>
      <c r="G295" s="1441"/>
      <c r="H295" s="1441"/>
      <c r="I295" s="1441"/>
      <c r="J295" s="1441"/>
      <c r="K295" s="1442"/>
    </row>
    <row r="296" spans="1:11" customHeight="1" ht="15">
      <c r="C296" s="1730" t="s">
        <v>2415</v>
      </c>
      <c r="D296" s="1731"/>
      <c r="E296" s="1731"/>
      <c r="F296" s="1731"/>
      <c r="G296" s="1731"/>
      <c r="H296" s="1731"/>
      <c r="I296" s="1731"/>
      <c r="J296" s="1731"/>
      <c r="K296" s="1732"/>
    </row>
    <row r="297" spans="1:11" customHeight="1" ht="15">
      <c r="C297" s="695" t="s">
        <v>150</v>
      </c>
      <c r="D297" s="1952" t="s">
        <v>151</v>
      </c>
      <c r="E297" s="1953"/>
      <c r="F297" s="696" t="s">
        <v>2366</v>
      </c>
      <c r="G297" s="1730" t="s">
        <v>4</v>
      </c>
      <c r="H297" s="1731"/>
      <c r="I297" s="1731"/>
      <c r="J297" s="1731"/>
      <c r="K297" s="1732"/>
    </row>
    <row r="298" spans="1:11" customHeight="1" ht="15">
      <c r="C298" s="1720"/>
      <c r="D298" s="1721"/>
      <c r="E298" s="1721"/>
      <c r="F298" s="447" t="s">
        <v>67</v>
      </c>
      <c r="G298" s="1791"/>
      <c r="H298" s="1791"/>
      <c r="I298" s="1791"/>
      <c r="J298" s="1791"/>
      <c r="K298" s="1792"/>
    </row>
    <row r="299" spans="1:11" customHeight="1" ht="15">
      <c r="A299" s="30"/>
      <c r="B299" s="33"/>
      <c r="C299" s="30"/>
      <c r="D299" s="30"/>
      <c r="E299" s="75">
        <v>28</v>
      </c>
      <c r="F299" s="827" t="s">
        <v>2593</v>
      </c>
      <c r="G299" s="2158"/>
      <c r="H299" s="1435"/>
      <c r="I299" s="1435"/>
      <c r="J299" s="1435"/>
      <c r="K299" s="1436"/>
    </row>
    <row r="300" spans="1:11" customHeight="1" ht="15">
      <c r="A300" s="29"/>
      <c r="B300" s="31"/>
      <c r="C300" s="30"/>
      <c r="D300" s="30"/>
      <c r="E300" s="25"/>
      <c r="F300" s="371" t="s">
        <v>2594</v>
      </c>
      <c r="G300" s="1459"/>
      <c r="H300" s="1459"/>
      <c r="I300" s="1459"/>
      <c r="J300" s="1459"/>
      <c r="K300" s="1460"/>
    </row>
    <row r="301" spans="1:11" customHeight="1" ht="15">
      <c r="A301" s="29"/>
      <c r="B301" s="31"/>
      <c r="C301" s="30"/>
      <c r="D301" s="30"/>
      <c r="E301" s="25"/>
      <c r="F301" s="364" t="s">
        <v>2595</v>
      </c>
      <c r="G301" s="1459"/>
      <c r="H301" s="1459"/>
      <c r="I301" s="1459"/>
      <c r="J301" s="1459"/>
      <c r="K301" s="1460"/>
    </row>
    <row r="302" spans="1:11" customHeight="1" ht="15">
      <c r="A302" s="29"/>
      <c r="B302" s="31"/>
      <c r="C302" s="30"/>
      <c r="D302" s="30"/>
      <c r="E302" s="25"/>
      <c r="F302" s="326" t="s">
        <v>2596</v>
      </c>
      <c r="G302" s="1459"/>
      <c r="H302" s="1459"/>
      <c r="I302" s="1459"/>
      <c r="J302" s="1459"/>
      <c r="K302" s="1460"/>
    </row>
    <row r="303" spans="1:11" customHeight="1" ht="15">
      <c r="A303" s="29"/>
      <c r="B303" s="31"/>
      <c r="C303" s="30"/>
      <c r="D303" s="30"/>
      <c r="E303" s="25"/>
      <c r="F303" s="364" t="s">
        <v>2597</v>
      </c>
      <c r="G303" s="1459"/>
      <c r="H303" s="1459"/>
      <c r="I303" s="1459"/>
      <c r="J303" s="1459"/>
      <c r="K303" s="1460"/>
    </row>
    <row r="304" spans="1:11" customHeight="1" ht="15">
      <c r="A304" s="29"/>
      <c r="B304" s="31"/>
      <c r="C304" s="30"/>
      <c r="D304" s="30"/>
      <c r="E304" s="25"/>
      <c r="F304" s="326" t="s">
        <v>2598</v>
      </c>
      <c r="G304" s="1459"/>
      <c r="H304" s="1459"/>
      <c r="I304" s="1459"/>
      <c r="J304" s="1459"/>
      <c r="K304" s="1460"/>
    </row>
    <row r="305" spans="1:11" customHeight="1" ht="15">
      <c r="A305" s="100" t="s">
        <v>214</v>
      </c>
      <c r="B305" s="31"/>
      <c r="C305" s="30"/>
      <c r="D305" s="30"/>
      <c r="E305" s="25"/>
      <c r="F305" s="364" t="s">
        <v>2599</v>
      </c>
      <c r="G305" s="1459"/>
      <c r="H305" s="1459"/>
      <c r="I305" s="1459"/>
      <c r="J305" s="1459"/>
      <c r="K305" s="1460"/>
    </row>
    <row r="306" spans="1:11" customHeight="1" ht="15">
      <c r="A306" s="124">
        <f>IF(D306="x",C306,IF(D306="n",0,C306))</f>
        <v>0</v>
      </c>
      <c r="B306" s="125">
        <f>IF(D306="x",0,IF(D306="n",0,C306))</f>
        <v>0</v>
      </c>
      <c r="C306" s="40">
        <v>10</v>
      </c>
      <c r="D306" s="1452" t="s">
        <v>863</v>
      </c>
      <c r="E306" s="1457"/>
      <c r="F306" s="349" t="s">
        <v>257</v>
      </c>
      <c r="G306" s="1441"/>
      <c r="H306" s="1441"/>
      <c r="I306" s="1441"/>
      <c r="J306" s="1441"/>
      <c r="K306" s="1442"/>
    </row>
    <row r="307" spans="1:11" customHeight="1" ht="15">
      <c r="A307" s="30"/>
      <c r="B307" s="33"/>
      <c r="C307" s="30"/>
      <c r="D307" s="30"/>
      <c r="E307" s="75">
        <v>29</v>
      </c>
      <c r="F307" s="1011" t="s">
        <v>2600</v>
      </c>
      <c r="G307" s="2158"/>
      <c r="H307" s="1435"/>
      <c r="I307" s="1435"/>
      <c r="J307" s="1435"/>
      <c r="K307" s="1436"/>
    </row>
    <row r="308" spans="1:11" customHeight="1" ht="15">
      <c r="A308" s="29"/>
      <c r="B308" s="31"/>
      <c r="C308" s="30"/>
      <c r="D308" s="30"/>
      <c r="E308" s="25"/>
      <c r="F308" s="371" t="s">
        <v>2601</v>
      </c>
      <c r="G308" s="1459"/>
      <c r="H308" s="1459"/>
      <c r="I308" s="1459"/>
      <c r="J308" s="1459"/>
      <c r="K308" s="1460"/>
    </row>
    <row r="309" spans="1:11" customHeight="1" ht="15">
      <c r="A309" s="29"/>
      <c r="B309" s="31"/>
      <c r="C309" s="30"/>
      <c r="D309" s="30"/>
      <c r="E309" s="25"/>
      <c r="F309" s="364" t="s">
        <v>2602</v>
      </c>
      <c r="G309" s="1459"/>
      <c r="H309" s="1459"/>
      <c r="I309" s="1459"/>
      <c r="J309" s="1459"/>
      <c r="K309" s="1460"/>
    </row>
    <row r="310" spans="1:11" customHeight="1" ht="15">
      <c r="A310" s="29"/>
      <c r="B310" s="31"/>
      <c r="C310" s="30"/>
      <c r="D310" s="30"/>
      <c r="E310" s="25"/>
      <c r="F310" s="364" t="s">
        <v>2603</v>
      </c>
      <c r="G310" s="1459"/>
      <c r="H310" s="1459"/>
      <c r="I310" s="1459"/>
      <c r="J310" s="1459"/>
      <c r="K310" s="1460"/>
    </row>
    <row r="311" spans="1:11" customHeight="1" ht="15">
      <c r="A311" s="100" t="s">
        <v>214</v>
      </c>
      <c r="B311" s="31"/>
      <c r="C311" s="30"/>
      <c r="D311" s="30"/>
      <c r="E311" s="25"/>
      <c r="F311" s="364" t="s">
        <v>2604</v>
      </c>
      <c r="G311" s="1459"/>
      <c r="H311" s="1459"/>
      <c r="I311" s="1459"/>
      <c r="J311" s="1459"/>
      <c r="K311" s="1460"/>
    </row>
    <row r="312" spans="1:11" customHeight="1" ht="15">
      <c r="A312" s="124">
        <f>IF(D312="x",C312,IF(D312="n",0,C312))</f>
        <v>10</v>
      </c>
      <c r="B312" s="125">
        <f>IF(D312="x",0,IF(D312="n",0,C312))</f>
        <v>10</v>
      </c>
      <c r="C312" s="40">
        <v>10</v>
      </c>
      <c r="D312" s="1452"/>
      <c r="E312" s="1457"/>
      <c r="F312" s="349" t="s">
        <v>2605</v>
      </c>
      <c r="G312" s="1441"/>
      <c r="H312" s="1441"/>
      <c r="I312" s="1441"/>
      <c r="J312" s="1441"/>
      <c r="K312" s="1442"/>
    </row>
    <row r="313" spans="1:11" customHeight="1" ht="13.5">
      <c r="A313" s="30"/>
      <c r="B313" s="33"/>
      <c r="C313" s="38"/>
      <c r="D313" s="38"/>
      <c r="E313" s="76">
        <v>30</v>
      </c>
      <c r="F313" s="827" t="s">
        <v>2606</v>
      </c>
      <c r="G313" s="2158"/>
      <c r="H313" s="1435"/>
      <c r="I313" s="1435"/>
      <c r="J313" s="1435"/>
      <c r="K313" s="1436"/>
    </row>
    <row r="314" spans="1:11" customHeight="1" ht="25.5">
      <c r="A314" s="30"/>
      <c r="B314" s="33"/>
      <c r="C314" s="30"/>
      <c r="D314" s="1471"/>
      <c r="E314" s="1515"/>
      <c r="F314" s="372" t="s">
        <v>2607</v>
      </c>
      <c r="G314" s="1459"/>
      <c r="H314" s="1459"/>
      <c r="I314" s="1459"/>
      <c r="J314" s="1459"/>
      <c r="K314" s="1460"/>
    </row>
    <row r="315" spans="1:11" customHeight="1" ht="12.75">
      <c r="A315" s="30"/>
      <c r="B315" s="33"/>
      <c r="C315" s="30"/>
      <c r="D315" s="305"/>
      <c r="E315" s="445"/>
      <c r="F315" s="333" t="s">
        <v>2608</v>
      </c>
      <c r="G315" s="1459"/>
      <c r="H315" s="1459"/>
      <c r="I315" s="1459"/>
      <c r="J315" s="1459"/>
      <c r="K315" s="1460"/>
    </row>
    <row r="316" spans="1:11" customHeight="1" ht="12.75">
      <c r="A316" s="30" t="s">
        <v>2350</v>
      </c>
      <c r="B316" s="33"/>
      <c r="C316" s="30"/>
      <c r="D316" s="305"/>
      <c r="E316" s="445"/>
      <c r="F316" s="333" t="s">
        <v>2609</v>
      </c>
      <c r="G316" s="1459"/>
      <c r="H316" s="1459"/>
      <c r="I316" s="1459"/>
      <c r="J316" s="1459"/>
      <c r="K316" s="1460"/>
    </row>
    <row r="317" spans="1:11" customHeight="1" ht="15">
      <c r="A317" s="549">
        <f>IF(D317="x",C317,IF(D317="n",0,C317))</f>
        <v>15</v>
      </c>
      <c r="B317" s="550">
        <f>IF(D317="x",0,IF(D317="n",0,C317))</f>
        <v>15</v>
      </c>
      <c r="C317" s="40">
        <v>15</v>
      </c>
      <c r="D317" s="1452"/>
      <c r="E317" s="1457"/>
      <c r="F317" s="348" t="s">
        <v>2610</v>
      </c>
      <c r="G317" s="1441"/>
      <c r="H317" s="1441"/>
      <c r="I317" s="1441"/>
      <c r="J317" s="1441"/>
      <c r="K317" s="1442"/>
    </row>
    <row r="318" spans="1:11" customHeight="1" ht="13.5">
      <c r="C318" s="49"/>
      <c r="D318" s="38"/>
      <c r="E318" s="73">
        <v>31</v>
      </c>
      <c r="F318" s="848" t="s">
        <v>2611</v>
      </c>
      <c r="G318" s="2158"/>
      <c r="H318" s="1435"/>
      <c r="I318" s="1435"/>
      <c r="J318" s="1435"/>
      <c r="K318" s="1436"/>
    </row>
    <row r="319" spans="1:11" customHeight="1" ht="12.75">
      <c r="A319" s="402" t="s">
        <v>2350</v>
      </c>
      <c r="B319" s="402"/>
      <c r="C319" s="30"/>
      <c r="D319" s="283"/>
      <c r="E319" s="445"/>
      <c r="F319" s="372" t="s">
        <v>2612</v>
      </c>
      <c r="G319" s="1459"/>
      <c r="H319" s="1459"/>
      <c r="I319" s="1459"/>
      <c r="J319" s="1459"/>
      <c r="K319" s="1460"/>
    </row>
    <row r="320" spans="1:11" customHeight="1" ht="15">
      <c r="A320" s="124">
        <f>IF(D320="x",C320,IF(D320="n",0,C320))</f>
        <v>10</v>
      </c>
      <c r="B320" s="125">
        <f>IF(D320="x",0,IF(D320="n",0,C320))</f>
        <v>10</v>
      </c>
      <c r="C320" s="40">
        <v>10</v>
      </c>
      <c r="D320" s="1452"/>
      <c r="E320" s="1457"/>
      <c r="F320" s="348" t="s">
        <v>2352</v>
      </c>
      <c r="G320" s="1441"/>
      <c r="H320" s="1441"/>
      <c r="I320" s="1441"/>
      <c r="J320" s="1441"/>
      <c r="K320" s="1442"/>
    </row>
    <row r="321" spans="1:11" customHeight="1" ht="15">
      <c r="A321" s="402"/>
      <c r="B321" s="402"/>
      <c r="C321" s="2135" t="s">
        <v>2613</v>
      </c>
      <c r="D321" s="2136"/>
      <c r="E321" s="2136"/>
      <c r="F321" s="2136"/>
      <c r="G321" s="2136"/>
      <c r="H321" s="2136"/>
      <c r="I321" s="2136"/>
      <c r="J321" s="2136"/>
      <c r="K321" s="2138"/>
    </row>
    <row r="322" spans="1:11" customHeight="1" ht="15">
      <c r="A322" s="402"/>
      <c r="B322" s="402"/>
      <c r="C322" s="2162"/>
      <c r="D322" s="2163"/>
      <c r="E322" s="2163"/>
      <c r="F322" s="2163"/>
      <c r="G322" s="2163"/>
      <c r="H322" s="2163"/>
      <c r="I322" s="2163"/>
      <c r="J322" s="2163"/>
      <c r="K322" s="2164"/>
    </row>
    <row r="323" spans="1:11" customHeight="1" ht="15">
      <c r="A323" s="402"/>
      <c r="B323" s="402"/>
      <c r="C323" s="1489"/>
      <c r="D323" s="1490"/>
      <c r="E323" s="1490"/>
      <c r="F323" s="1490"/>
      <c r="G323" s="1490"/>
      <c r="H323" s="1490"/>
      <c r="I323" s="1490"/>
      <c r="J323" s="1490"/>
      <c r="K323" s="1491"/>
    </row>
    <row r="324" spans="1:11" customHeight="1" ht="15">
      <c r="A324" s="402"/>
      <c r="B324" s="402"/>
      <c r="C324" s="1492"/>
      <c r="D324" s="1493"/>
      <c r="E324" s="1493"/>
      <c r="F324" s="1493"/>
      <c r="G324" s="1493"/>
      <c r="H324" s="1493"/>
      <c r="I324" s="1493"/>
      <c r="J324" s="1493"/>
      <c r="K324" s="1494"/>
    </row>
    <row r="325" spans="1:11" customHeight="1" ht="15">
      <c r="A325" s="402"/>
      <c r="B325" s="402"/>
      <c r="C325" s="1489"/>
      <c r="D325" s="1490"/>
      <c r="E325" s="1490"/>
      <c r="F325" s="1490"/>
      <c r="G325" s="1490"/>
      <c r="H325" s="1490"/>
      <c r="I325" s="1490"/>
      <c r="J325" s="1490"/>
      <c r="K325" s="1491"/>
    </row>
    <row r="326" spans="1:11" customHeight="1" ht="15">
      <c r="A326" s="402"/>
      <c r="B326" s="402"/>
      <c r="C326" s="1492"/>
      <c r="D326" s="1493"/>
      <c r="E326" s="1493"/>
      <c r="F326" s="1493"/>
      <c r="G326" s="1493"/>
      <c r="H326" s="1493"/>
      <c r="I326" s="1493"/>
      <c r="J326" s="1493"/>
      <c r="K326" s="1494"/>
    </row>
    <row r="327" spans="1:11" customHeight="1" ht="15">
      <c r="A327" s="402"/>
      <c r="B327" s="402"/>
      <c r="C327" s="1489"/>
      <c r="D327" s="1490"/>
      <c r="E327" s="1490"/>
      <c r="F327" s="1490"/>
      <c r="G327" s="1490"/>
      <c r="H327" s="1490"/>
      <c r="I327" s="1490"/>
      <c r="J327" s="1490"/>
      <c r="K327" s="1491"/>
    </row>
    <row r="328" spans="1:11" customHeight="1" ht="15">
      <c r="A328" s="402"/>
      <c r="B328" s="402"/>
      <c r="C328" s="1492"/>
      <c r="D328" s="1493"/>
      <c r="E328" s="1493"/>
      <c r="F328" s="1493"/>
      <c r="G328" s="1493"/>
      <c r="H328" s="1493"/>
      <c r="I328" s="1493"/>
      <c r="J328" s="1493"/>
      <c r="K328" s="1494"/>
    </row>
    <row r="329" spans="1:11" customHeight="1" ht="15">
      <c r="A329" s="402"/>
      <c r="B329" s="402"/>
      <c r="C329" s="1489"/>
      <c r="D329" s="1490"/>
      <c r="E329" s="1490"/>
      <c r="F329" s="1490"/>
      <c r="G329" s="1490"/>
      <c r="H329" s="1490"/>
      <c r="I329" s="1490"/>
      <c r="J329" s="1490"/>
      <c r="K329" s="1491"/>
    </row>
    <row r="330" spans="1:11" customHeight="1" ht="15">
      <c r="A330" s="402"/>
      <c r="B330" s="402"/>
      <c r="C330" s="1492"/>
      <c r="D330" s="1493"/>
      <c r="E330" s="1493"/>
      <c r="F330" s="1493"/>
      <c r="G330" s="1493"/>
      <c r="H330" s="1493"/>
      <c r="I330" s="1493"/>
      <c r="J330" s="1493"/>
      <c r="K330" s="1494"/>
    </row>
    <row r="331" spans="1:11" customHeight="1" ht="15">
      <c r="A331" s="402"/>
      <c r="B331" s="402"/>
      <c r="C331" s="1489"/>
      <c r="D331" s="1490"/>
      <c r="E331" s="1490"/>
      <c r="F331" s="1490"/>
      <c r="G331" s="1490"/>
      <c r="H331" s="1490"/>
      <c r="I331" s="1490"/>
      <c r="J331" s="1490"/>
      <c r="K331" s="1491"/>
    </row>
    <row r="332" spans="1:11" customHeight="1" ht="15">
      <c r="A332" s="402"/>
      <c r="B332" s="402"/>
      <c r="C332" s="1492"/>
      <c r="D332" s="1493"/>
      <c r="E332" s="1493"/>
      <c r="F332" s="1493"/>
      <c r="G332" s="1493"/>
      <c r="H332" s="1493"/>
      <c r="I332" s="1493"/>
      <c r="J332" s="1493"/>
      <c r="K332" s="1494"/>
    </row>
    <row r="333" spans="1:11" customHeight="1" ht="15">
      <c r="A333" s="402"/>
      <c r="B333" s="402"/>
      <c r="C333" s="1489"/>
      <c r="D333" s="1490"/>
      <c r="E333" s="1490"/>
      <c r="F333" s="1490"/>
      <c r="G333" s="1490"/>
      <c r="H333" s="1490"/>
      <c r="I333" s="1490"/>
      <c r="J333" s="1490"/>
      <c r="K333" s="1491"/>
    </row>
    <row r="334" spans="1:11" customHeight="1" ht="15">
      <c r="A334" s="402"/>
      <c r="B334" s="402"/>
      <c r="C334" s="1492"/>
      <c r="D334" s="1493"/>
      <c r="E334" s="1493"/>
      <c r="F334" s="1493"/>
      <c r="G334" s="1493"/>
      <c r="H334" s="1493"/>
      <c r="I334" s="1493"/>
      <c r="J334" s="1493"/>
      <c r="K334" s="1494"/>
    </row>
    <row r="335" spans="1:11" customHeight="1" ht="15">
      <c r="A335" s="402"/>
      <c r="B335" s="402"/>
      <c r="C335" s="1489"/>
      <c r="D335" s="1490"/>
      <c r="E335" s="1490"/>
      <c r="F335" s="1490"/>
      <c r="G335" s="1490"/>
      <c r="H335" s="1490"/>
      <c r="I335" s="1490"/>
      <c r="J335" s="1490"/>
      <c r="K335" s="1491"/>
    </row>
    <row r="336" spans="1:11" customHeight="1" ht="15">
      <c r="A336" s="402"/>
      <c r="B336" s="402"/>
      <c r="C336" s="1492"/>
      <c r="D336" s="1493"/>
      <c r="E336" s="1493"/>
      <c r="F336" s="1493"/>
      <c r="G336" s="1493"/>
      <c r="H336" s="1493"/>
      <c r="I336" s="1493"/>
      <c r="J336" s="1493"/>
      <c r="K336" s="1494"/>
    </row>
    <row r="337" spans="1:11" customHeight="1" ht="15">
      <c r="A337" s="402"/>
      <c r="B337" s="402"/>
      <c r="C337" s="1489"/>
      <c r="D337" s="1490"/>
      <c r="E337" s="1490"/>
      <c r="F337" s="1490"/>
      <c r="G337" s="1490"/>
      <c r="H337" s="1490"/>
      <c r="I337" s="1490"/>
      <c r="J337" s="1490"/>
      <c r="K337" s="1491"/>
    </row>
    <row r="338" spans="1:11" customHeight="1" ht="15">
      <c r="A338" s="402"/>
      <c r="B338" s="402"/>
      <c r="C338" s="1492"/>
      <c r="D338" s="1493"/>
      <c r="E338" s="1493"/>
      <c r="F338" s="1493"/>
      <c r="G338" s="1493"/>
      <c r="H338" s="1493"/>
      <c r="I338" s="1493"/>
      <c r="J338" s="1493"/>
      <c r="K338" s="1494"/>
    </row>
    <row r="339" spans="1:11" customHeight="1" ht="15">
      <c r="A339" s="402"/>
      <c r="B339" s="402"/>
      <c r="C339" s="1489"/>
      <c r="D339" s="1490"/>
      <c r="E339" s="1490"/>
      <c r="F339" s="1490"/>
      <c r="G339" s="1490"/>
      <c r="H339" s="1490"/>
      <c r="I339" s="1490"/>
      <c r="J339" s="1490"/>
      <c r="K339" s="1491"/>
    </row>
    <row r="340" spans="1:11" customHeight="1" ht="15">
      <c r="A340" s="402"/>
      <c r="B340" s="402"/>
      <c r="C340" s="1492"/>
      <c r="D340" s="1493"/>
      <c r="E340" s="1493"/>
      <c r="F340" s="1493"/>
      <c r="G340" s="1493"/>
      <c r="H340" s="1493"/>
      <c r="I340" s="1493"/>
      <c r="J340" s="1493"/>
      <c r="K340" s="1494"/>
    </row>
    <row r="341" spans="1:11" customHeight="1" ht="15">
      <c r="A341" s="402"/>
      <c r="B341" s="402"/>
      <c r="C341" s="1489"/>
      <c r="D341" s="1490"/>
      <c r="E341" s="1490"/>
      <c r="F341" s="1490"/>
      <c r="G341" s="1490"/>
      <c r="H341" s="1490"/>
      <c r="I341" s="1490"/>
      <c r="J341" s="1490"/>
      <c r="K341" s="1491"/>
    </row>
    <row r="342" spans="1:11" customHeight="1" ht="15">
      <c r="A342" s="402"/>
      <c r="B342" s="402"/>
      <c r="C342" s="1492"/>
      <c r="D342" s="1493"/>
      <c r="E342" s="1493"/>
      <c r="F342" s="1493"/>
      <c r="G342" s="1493"/>
      <c r="H342" s="1493"/>
      <c r="I342" s="1493"/>
      <c r="J342" s="1493"/>
      <c r="K342" s="1494"/>
    </row>
    <row r="343" spans="1:11" customHeight="1" ht="15">
      <c r="A343" s="402"/>
      <c r="B343" s="402"/>
      <c r="C343" s="1489"/>
      <c r="D343" s="1490"/>
      <c r="E343" s="1490"/>
      <c r="F343" s="1490"/>
      <c r="G343" s="1490"/>
      <c r="H343" s="1490"/>
      <c r="I343" s="1490"/>
      <c r="J343" s="1490"/>
      <c r="K343" s="1491"/>
    </row>
    <row r="344" spans="1:11" customHeight="1" ht="15">
      <c r="A344" s="402"/>
      <c r="B344" s="402"/>
      <c r="C344" s="1492"/>
      <c r="D344" s="1493"/>
      <c r="E344" s="1493"/>
      <c r="F344" s="1493"/>
      <c r="G344" s="1493"/>
      <c r="H344" s="1493"/>
      <c r="I344" s="1493"/>
      <c r="J344" s="1493"/>
      <c r="K344" s="1494"/>
    </row>
    <row r="345" spans="1:11" customHeight="1" ht="15">
      <c r="A345" s="402"/>
      <c r="B345" s="402"/>
      <c r="C345" s="1489"/>
      <c r="D345" s="1490"/>
      <c r="E345" s="1490"/>
      <c r="F345" s="1490"/>
      <c r="G345" s="1490"/>
      <c r="H345" s="1490"/>
      <c r="I345" s="1490"/>
      <c r="J345" s="1490"/>
      <c r="K345" s="1491"/>
    </row>
    <row r="346" spans="1:11" customHeight="1" ht="15">
      <c r="A346" s="402"/>
      <c r="B346" s="402"/>
      <c r="C346" s="1492"/>
      <c r="D346" s="1493"/>
      <c r="E346" s="1493"/>
      <c r="F346" s="1493"/>
      <c r="G346" s="1493"/>
      <c r="H346" s="1493"/>
      <c r="I346" s="1493"/>
      <c r="J346" s="1493"/>
      <c r="K346" s="1494"/>
    </row>
    <row r="347" spans="1:11" customHeight="1" ht="15">
      <c r="A347" s="402"/>
      <c r="B347" s="402"/>
      <c r="C347" s="1489"/>
      <c r="D347" s="1490"/>
      <c r="E347" s="1490"/>
      <c r="F347" s="1490"/>
      <c r="G347" s="1490"/>
      <c r="H347" s="1490"/>
      <c r="I347" s="1490"/>
      <c r="J347" s="1490"/>
      <c r="K347" s="1491"/>
    </row>
    <row r="348" spans="1:11" customHeight="1" ht="15">
      <c r="A348" s="402"/>
      <c r="B348" s="402"/>
      <c r="C348" s="1492"/>
      <c r="D348" s="1493"/>
      <c r="E348" s="1493"/>
      <c r="F348" s="1493"/>
      <c r="G348" s="1493"/>
      <c r="H348" s="1493"/>
      <c r="I348" s="1493"/>
      <c r="J348" s="1493"/>
      <c r="K348" s="1494"/>
    </row>
    <row r="349" spans="1:11" customHeight="1" ht="15">
      <c r="A349" s="402"/>
      <c r="B349" s="402"/>
      <c r="C349" s="1489"/>
      <c r="D349" s="1490"/>
      <c r="E349" s="1490"/>
      <c r="F349" s="1490"/>
      <c r="G349" s="1490"/>
      <c r="H349" s="1490"/>
      <c r="I349" s="1490"/>
      <c r="J349" s="1490"/>
      <c r="K349" s="1491"/>
    </row>
    <row r="350" spans="1:11" customHeight="1" ht="15">
      <c r="A350" s="402"/>
      <c r="B350" s="402"/>
      <c r="C350" s="1492"/>
      <c r="D350" s="1493"/>
      <c r="E350" s="1493"/>
      <c r="F350" s="1493"/>
      <c r="G350" s="1493"/>
      <c r="H350" s="1493"/>
      <c r="I350" s="1493"/>
      <c r="J350" s="1493"/>
      <c r="K350" s="1494"/>
    </row>
    <row r="351" spans="1:11" customHeight="1" ht="15">
      <c r="A351" s="402"/>
      <c r="B351" s="402"/>
      <c r="C351" s="1489"/>
      <c r="D351" s="1490"/>
      <c r="E351" s="1490"/>
      <c r="F351" s="1490"/>
      <c r="G351" s="1490"/>
      <c r="H351" s="1490"/>
      <c r="I351" s="1490"/>
      <c r="J351" s="1490"/>
      <c r="K351" s="1491"/>
    </row>
    <row r="352" spans="1:11" customHeight="1" ht="15">
      <c r="A352" s="402"/>
      <c r="B352" s="402"/>
      <c r="C352" s="1492"/>
      <c r="D352" s="1493"/>
      <c r="E352" s="1493"/>
      <c r="F352" s="1493"/>
      <c r="G352" s="1493"/>
      <c r="H352" s="1493"/>
      <c r="I352" s="1493"/>
      <c r="J352" s="1493"/>
      <c r="K352" s="1494"/>
    </row>
    <row r="353" spans="1:11" customHeight="1" ht="15">
      <c r="A353" s="402"/>
      <c r="B353" s="402"/>
      <c r="C353" s="1489"/>
      <c r="D353" s="1490"/>
      <c r="E353" s="1490"/>
      <c r="F353" s="1490"/>
      <c r="G353" s="1490"/>
      <c r="H353" s="1490"/>
      <c r="I353" s="1490"/>
      <c r="J353" s="1490"/>
      <c r="K353" s="1491"/>
    </row>
    <row r="354" spans="1:11" customHeight="1" ht="15">
      <c r="A354" s="402"/>
      <c r="B354" s="402"/>
      <c r="C354" s="1492"/>
      <c r="D354" s="1493"/>
      <c r="E354" s="1493"/>
      <c r="F354" s="1493"/>
      <c r="G354" s="1493"/>
      <c r="H354" s="1493"/>
      <c r="I354" s="1493"/>
      <c r="J354" s="1493"/>
      <c r="K354" s="1494"/>
    </row>
    <row r="355" spans="1:11" customHeight="1" ht="15">
      <c r="A355" s="402"/>
      <c r="B355" s="402"/>
      <c r="C355" s="1489"/>
      <c r="D355" s="1490"/>
      <c r="E355" s="1490"/>
      <c r="F355" s="1490"/>
      <c r="G355" s="1490"/>
      <c r="H355" s="1490"/>
      <c r="I355" s="1490"/>
      <c r="J355" s="1490"/>
      <c r="K355" s="1491"/>
    </row>
    <row r="356" spans="1:11" customHeight="1" ht="15">
      <c r="A356" s="402"/>
      <c r="B356" s="402"/>
      <c r="C356" s="1492"/>
      <c r="D356" s="1493"/>
      <c r="E356" s="1493"/>
      <c r="F356" s="1493"/>
      <c r="G356" s="1493"/>
      <c r="H356" s="1493"/>
      <c r="I356" s="1493"/>
      <c r="J356" s="1493"/>
      <c r="K356" s="1494"/>
    </row>
    <row r="357" spans="1:11" customHeight="1" ht="15">
      <c r="A357" s="402"/>
      <c r="B357" s="402"/>
      <c r="C357" s="1489"/>
      <c r="D357" s="1490"/>
      <c r="E357" s="1490"/>
      <c r="F357" s="1490"/>
      <c r="G357" s="1490"/>
      <c r="H357" s="1490"/>
      <c r="I357" s="1490"/>
      <c r="J357" s="1490"/>
      <c r="K357" s="1491"/>
    </row>
    <row r="358" spans="1:11" customHeight="1" ht="15">
      <c r="A358" s="402"/>
      <c r="B358" s="402"/>
      <c r="C358" s="1492"/>
      <c r="D358" s="1493"/>
      <c r="E358" s="1493"/>
      <c r="F358" s="1493"/>
      <c r="G358" s="1493"/>
      <c r="H358" s="1493"/>
      <c r="I358" s="1493"/>
      <c r="J358" s="1493"/>
      <c r="K358" s="1494"/>
    </row>
    <row r="359" spans="1:11" customHeight="1" ht="15">
      <c r="A359" s="402"/>
      <c r="B359" s="402"/>
      <c r="C359" s="1489"/>
      <c r="D359" s="1490"/>
      <c r="E359" s="1490"/>
      <c r="F359" s="1490"/>
      <c r="G359" s="1490"/>
      <c r="H359" s="1490"/>
      <c r="I359" s="1490"/>
      <c r="J359" s="1490"/>
      <c r="K359" s="1491"/>
    </row>
    <row r="360" spans="1:11" customHeight="1" ht="15">
      <c r="A360" s="402"/>
      <c r="B360" s="402"/>
      <c r="C360" s="1492"/>
      <c r="D360" s="1493"/>
      <c r="E360" s="1493"/>
      <c r="F360" s="1493"/>
      <c r="G360" s="1493"/>
      <c r="H360" s="1493"/>
      <c r="I360" s="1493"/>
      <c r="J360" s="1493"/>
      <c r="K360" s="1494"/>
    </row>
    <row r="361" spans="1:11" customHeight="1" ht="15">
      <c r="A361" s="157" t="s">
        <v>21</v>
      </c>
      <c r="B361" s="158" t="s">
        <v>21</v>
      </c>
      <c r="C361" s="2008" t="s">
        <v>1613</v>
      </c>
      <c r="D361" s="1791"/>
      <c r="E361" s="1791"/>
      <c r="F361" s="1791"/>
      <c r="G361" s="1791"/>
      <c r="H361" s="1791"/>
      <c r="I361" s="1791"/>
      <c r="J361" s="1791"/>
      <c r="K361" s="1792"/>
    </row>
    <row r="369" spans="1:11" customHeight="1" ht="15">
      <c r="F369" s="1" t="s">
        <v>21</v>
      </c>
    </row>
    <row r="372" spans="1:11" customHeight="1" ht="15">
      <c r="F372" s="1" t="s">
        <v>21</v>
      </c>
    </row>
  </sheetData>
  <sheetProtection password="CC59" sheet="true" objects="true" scenarios="true" formatCells="true" formatColumns="true" formatRows="true" insertColumns="true" insertRows="true" insertHyperlinks="true" deleteColumns="true" deleteRows="true" selectLockedCells="true" sort="true" autoFilter="true" pivotTables="true" selectUnlockedCells="false"/>
  <mergeCells>
    <mergeCell ref="C245:K245"/>
    <mergeCell ref="G188:K213"/>
    <mergeCell ref="D234:E234"/>
    <mergeCell ref="C178:K178"/>
    <mergeCell ref="C187:E187"/>
    <mergeCell ref="D186:E186"/>
    <mergeCell ref="D213:E213"/>
    <mergeCell ref="G231:K234"/>
    <mergeCell ref="D230:E230"/>
    <mergeCell ref="D179:E179"/>
    <mergeCell ref="G318:K320"/>
    <mergeCell ref="D320:E320"/>
    <mergeCell ref="D277:E277"/>
    <mergeCell ref="G299:K306"/>
    <mergeCell ref="D306:E306"/>
    <mergeCell ref="G144:K156"/>
    <mergeCell ref="C247:E247"/>
    <mergeCell ref="D156:E156"/>
    <mergeCell ref="G187:K187"/>
    <mergeCell ref="G214:K223"/>
    <mergeCell ref="G307:K312"/>
    <mergeCell ref="D312:E312"/>
    <mergeCell ref="D317:E317"/>
    <mergeCell ref="G313:K317"/>
    <mergeCell ref="D287:E287"/>
    <mergeCell ref="D314:E314"/>
    <mergeCell ref="G298:K298"/>
    <mergeCell ref="C298:E298"/>
    <mergeCell ref="D295:E295"/>
    <mergeCell ref="G288:K295"/>
    <mergeCell ref="C357:K358"/>
    <mergeCell ref="C345:K346"/>
    <mergeCell ref="C347:K348"/>
    <mergeCell ref="C349:K350"/>
    <mergeCell ref="C351:K352"/>
    <mergeCell ref="C353:K354"/>
    <mergeCell ref="C323:K324"/>
    <mergeCell ref="C325:K326"/>
    <mergeCell ref="C327:K328"/>
    <mergeCell ref="C329:K330"/>
    <mergeCell ref="C331:K332"/>
    <mergeCell ref="C355:K356"/>
    <mergeCell ref="G18:K23"/>
    <mergeCell ref="C361:K361"/>
    <mergeCell ref="C359:K360"/>
    <mergeCell ref="C333:K334"/>
    <mergeCell ref="C335:K336"/>
    <mergeCell ref="C337:K338"/>
    <mergeCell ref="C339:K340"/>
    <mergeCell ref="C341:K342"/>
    <mergeCell ref="C343:K344"/>
    <mergeCell ref="C321:K322"/>
    <mergeCell ref="D31:E31"/>
    <mergeCell ref="D104:E104"/>
    <mergeCell ref="G51:K56"/>
    <mergeCell ref="G79:K91"/>
    <mergeCell ref="D58:E58"/>
    <mergeCell ref="G59:K72"/>
    <mergeCell ref="D101:E101"/>
    <mergeCell ref="D72:E72"/>
    <mergeCell ref="G92:K97"/>
    <mergeCell ref="D78:E78"/>
    <mergeCell ref="C1:E1"/>
    <mergeCell ref="D26:E26"/>
    <mergeCell ref="G3:H3"/>
    <mergeCell ref="G10:K17"/>
    <mergeCell ref="G1:H1"/>
    <mergeCell ref="G2:H2"/>
    <mergeCell ref="G6:K6"/>
    <mergeCell ref="D17:E17"/>
    <mergeCell ref="G24:K26"/>
    <mergeCell ref="C2:E3"/>
    <mergeCell ref="D223:E223"/>
    <mergeCell ref="G179:K179"/>
    <mergeCell ref="G157:K165"/>
    <mergeCell ref="D118:E118"/>
    <mergeCell ref="G118:K118"/>
    <mergeCell ref="C117:K117"/>
    <mergeCell ref="D165:E165"/>
    <mergeCell ref="D112:E112"/>
    <mergeCell ref="G224:K230"/>
    <mergeCell ref="G278:K287"/>
    <mergeCell ref="G246:K246"/>
    <mergeCell ref="G180:K186"/>
    <mergeCell ref="D262:E262"/>
    <mergeCell ref="G248:K262"/>
    <mergeCell ref="D246:E246"/>
    <mergeCell ref="G263:K277"/>
    <mergeCell ref="G247:K247"/>
    <mergeCell ref="D56:E56"/>
    <mergeCell ref="D297:E297"/>
    <mergeCell ref="G297:K297"/>
    <mergeCell ref="C296:K296"/>
    <mergeCell ref="G27:K31"/>
    <mergeCell ref="G58:K58"/>
    <mergeCell ref="C57:K57"/>
    <mergeCell ref="D143:E143"/>
    <mergeCell ref="G132:K143"/>
    <mergeCell ref="G119:K131"/>
    <mergeCell ref="C6:E6"/>
    <mergeCell ref="G105:K112"/>
    <mergeCell ref="G102:K104"/>
    <mergeCell ref="G73:K78"/>
    <mergeCell ref="D131:E131"/>
    <mergeCell ref="D23:E23"/>
    <mergeCell ref="D45:E45"/>
    <mergeCell ref="D50:E50"/>
    <mergeCell ref="G98:K101"/>
    <mergeCell ref="D97:E97"/>
    <mergeCell ref="G5:H5"/>
    <mergeCell ref="G4:H4"/>
    <mergeCell ref="C7:K7"/>
    <mergeCell ref="C8:K8"/>
    <mergeCell ref="C4:E5"/>
    <mergeCell ref="D91:E91"/>
    <mergeCell ref="G32:K45"/>
    <mergeCell ref="G46:K50"/>
    <mergeCell ref="D9:E9"/>
    <mergeCell ref="G9:K9"/>
  </mergeCells>
  <dataValidations count="1">
    <dataValidation type="none" errorStyle="stop" operator="between" allowBlank="1" showDropDown="0" showInputMessage="1" showErrorMessage="1" prompt="Enter Self-Audit Date Here" sqref="F1"/>
  </dataValidations>
  <printOptions gridLines="false" gridLinesSet="true" horizontalCentered="true"/>
  <pageMargins left="0" right="0" top="0.75" bottom="0.25" header="0" footer="0"/>
  <pageSetup paperSize="1" orientation="portrait" scale="76" fitToHeight="0" fitToWidth="1"/>
  <headerFooter differentOddEven="false" differentFirst="false" scaleWithDoc="true" alignWithMargins="true">
    <oddHeader>&amp;C&amp;16&amp;A</oddHeader>
    <oddFooter>&amp;L__________/__________         Brodley&amp;CPage &amp;P of &amp;N     &amp;D&amp;R&amp;F</oddFooter>
    <evenHeader>&amp;C&amp;16&amp;A</evenHeader>
    <evenFooter>&amp;L__________/__________         Brodley&amp;CPage &amp;P of &amp;N     &amp;D&amp;R&amp;F</evenFooter>
    <firstHeader/>
    <firstFooter/>
  </headerFooter>
  <rowBreaks count="5" manualBreakCount="5">
    <brk id="57" man="1"/>
    <brk id="117" man="1"/>
    <brk id="178" man="1"/>
    <brk id="245" man="1"/>
    <brk id="296" man="1"/>
  </rowBreaks>
  <legacyDrawing r:id="rId_comments_vml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pageSetUpPr fitToPage="1"/>
  </sheetPr>
  <dimension ref="A1:M321"/>
  <sheetViews>
    <sheetView tabSelected="0" workbookViewId="0" showGridLines="false" showRowColHeaders="1">
      <pane ySplit="4" topLeftCell="A5" activePane="bottomLeft" state="frozen"/>
      <selection pane="bottomLeft" activeCell="A5" sqref="A5"/>
    </sheetView>
  </sheetViews>
  <sheetFormatPr customHeight="true" defaultRowHeight="15" defaultColWidth="9.140625" outlineLevelRow="0" outlineLevelCol="0"/>
  <cols>
    <col min="1" max="1" width="5.5703125" hidden="true" customWidth="true" style="100"/>
    <col min="2" max="2" width="5.7109375" hidden="true" customWidth="true" style="100"/>
    <col min="3" max="3" width="4.7109375" customWidth="true" style="4"/>
    <col min="4" max="4" width="4.7109375" customWidth="true" style="4"/>
    <col min="5" max="5" width="4.7109375" customWidth="true" style="22"/>
    <col min="6" max="6" width="87.7109375" customWidth="true" style="1"/>
    <col min="7" max="7" width="6.7109375" customWidth="true" style="100"/>
    <col min="8" max="8" width="8.7109375" customWidth="true" style="100"/>
    <col min="9" max="9" width="6.7109375" customWidth="true" style="100"/>
    <col min="10" max="10" width="6.7109375" customWidth="true" style="100"/>
    <col min="11" max="11" width="6.7109375" customWidth="true" style="100"/>
  </cols>
  <sheetData>
    <row r="1" spans="1:13" customHeight="1" ht="15">
      <c r="C1" s="1532">
        <v>44167</v>
      </c>
      <c r="D1" s="1533"/>
      <c r="E1" s="1534"/>
      <c r="F1" s="771" t="s">
        <v>132</v>
      </c>
      <c r="G1" s="1535" t="s">
        <v>133</v>
      </c>
      <c r="H1" s="1536"/>
      <c r="I1" s="641" t="s">
        <v>76</v>
      </c>
      <c r="J1" s="642" t="s">
        <v>77</v>
      </c>
      <c r="K1" s="643" t="s">
        <v>69</v>
      </c>
    </row>
    <row r="2" spans="1:13" customHeight="1" ht="15">
      <c r="C2" s="1561">
        <f>TODAY()</f>
        <v>44200</v>
      </c>
      <c r="D2" s="1568"/>
      <c r="E2" s="1569"/>
      <c r="F2" s="772" t="s">
        <v>2614</v>
      </c>
      <c r="G2" s="1537" t="s">
        <v>1547</v>
      </c>
      <c r="H2" s="1538"/>
      <c r="I2" s="644">
        <f>A14+A24+A27+A34+A49+A63+A70+A84+A125+A152+A133+A141+A100+A121+A167+A174+A182+A188+A194+A198+A205+A211+A219+A225+A229+A235+A240+A244+A252+A301+A92+A304+A311+A255+A114</f>
        <v>460</v>
      </c>
      <c r="J2" s="644">
        <f>B14+B24+B27+B34+B49+B63+B70+B84+B125+B152+B133+B141+B100+B121+B167+B174+B182+B188+B194+B198+B205+B211+B219+B225+B229+B235+B240+B244+B252+B301+B92+B304+B311+B255+B114</f>
        <v>437</v>
      </c>
      <c r="K2" s="653">
        <f>J2/I2</f>
        <v>0.95</v>
      </c>
    </row>
    <row r="3" spans="1:13" customHeight="1" ht="15">
      <c r="C3" s="1567" t="str">
        <f>TEXT((C2-DATEVALUE("1/1/"&amp;TEXT(C2,"yy"))+1),"000")</f>
        <v>7289</v>
      </c>
      <c r="D3" s="1568"/>
      <c r="E3" s="1569"/>
      <c r="F3" s="770" t="s">
        <v>135</v>
      </c>
      <c r="G3" s="1523" t="s">
        <v>60</v>
      </c>
      <c r="H3" s="1524"/>
      <c r="I3" s="656">
        <f>I2</f>
        <v>460</v>
      </c>
      <c r="J3" s="656">
        <f>J2</f>
        <v>437</v>
      </c>
      <c r="K3" s="659">
        <f>J3/I3</f>
        <v>0.95</v>
      </c>
    </row>
    <row r="4" spans="1:13" customHeight="1" ht="15">
      <c r="C4" s="1570"/>
      <c r="D4" s="1571"/>
      <c r="E4" s="1572"/>
      <c r="F4" s="773" t="s">
        <v>2615</v>
      </c>
      <c r="G4" s="2172"/>
      <c r="H4" s="2173"/>
      <c r="I4" s="2173"/>
      <c r="J4" s="2173"/>
      <c r="K4" s="2174"/>
    </row>
    <row r="5" spans="1:13" customHeight="1" ht="15" s="0" customFormat="1">
      <c r="C5" s="1520" t="s">
        <v>148</v>
      </c>
      <c r="D5" s="1521"/>
      <c r="E5" s="1521"/>
      <c r="F5" s="1521"/>
      <c r="G5" s="1521"/>
      <c r="H5" s="1521"/>
      <c r="I5" s="1521"/>
      <c r="J5" s="1521"/>
      <c r="K5" s="1522"/>
    </row>
    <row r="6" spans="1:13" customHeight="1" ht="15" s="0" customFormat="1">
      <c r="C6" s="1545" t="s">
        <v>149</v>
      </c>
      <c r="D6" s="1546"/>
      <c r="E6" s="1546"/>
      <c r="F6" s="1546"/>
      <c r="G6" s="1546"/>
      <c r="H6" s="1546"/>
      <c r="I6" s="1546"/>
      <c r="J6" s="1546"/>
      <c r="K6" s="1547"/>
    </row>
    <row r="7" spans="1:13" customHeight="1" ht="15" s="128" customFormat="1">
      <c r="C7" s="708" t="s">
        <v>150</v>
      </c>
      <c r="D7" s="2165" t="s">
        <v>151</v>
      </c>
      <c r="E7" s="2165"/>
      <c r="F7" s="707" t="s">
        <v>2616</v>
      </c>
      <c r="G7" s="2166" t="s">
        <v>4</v>
      </c>
      <c r="H7" s="2167"/>
      <c r="I7" s="2167"/>
      <c r="J7" s="2167"/>
      <c r="K7" s="2168"/>
    </row>
    <row r="8" spans="1:13" customHeight="1" ht="15">
      <c r="C8" s="61"/>
      <c r="D8" s="61"/>
      <c r="E8" s="73">
        <v>1</v>
      </c>
      <c r="F8" s="878" t="s">
        <v>2617</v>
      </c>
      <c r="G8" s="1576"/>
      <c r="H8" s="1548"/>
      <c r="I8" s="1548"/>
      <c r="J8" s="1548"/>
      <c r="K8" s="1549"/>
    </row>
    <row r="9" spans="1:13" customHeight="1" ht="12.75" s="99" customFormat="1">
      <c r="C9" s="373"/>
      <c r="D9" s="2170"/>
      <c r="E9" s="2171"/>
      <c r="F9" s="406" t="s">
        <v>2618</v>
      </c>
      <c r="G9" s="1459"/>
      <c r="H9" s="1459"/>
      <c r="I9" s="1459"/>
      <c r="J9" s="1459"/>
      <c r="K9" s="1460"/>
    </row>
    <row r="10" spans="1:13" customHeight="1" ht="12.75" s="99" customFormat="1">
      <c r="C10" s="373"/>
      <c r="D10" s="2170"/>
      <c r="E10" s="2171"/>
      <c r="F10" s="404" t="s">
        <v>2619</v>
      </c>
      <c r="G10" s="1459"/>
      <c r="H10" s="1459"/>
      <c r="I10" s="1459"/>
      <c r="J10" s="1459"/>
      <c r="K10" s="1460"/>
    </row>
    <row r="11" spans="1:13" customHeight="1" ht="25.5" s="99" customFormat="1">
      <c r="C11" s="373"/>
      <c r="D11" s="2170"/>
      <c r="E11" s="2171"/>
      <c r="F11" s="404" t="s">
        <v>2620</v>
      </c>
      <c r="G11" s="1459"/>
      <c r="H11" s="1459"/>
      <c r="I11" s="1459"/>
      <c r="J11" s="1459"/>
      <c r="K11" s="1460"/>
    </row>
    <row r="12" spans="1:13" customHeight="1" ht="25.5" s="99" customFormat="1">
      <c r="C12" s="373"/>
      <c r="D12" s="2170"/>
      <c r="E12" s="2171"/>
      <c r="F12" s="404" t="s">
        <v>2621</v>
      </c>
      <c r="G12" s="1459"/>
      <c r="H12" s="1459"/>
      <c r="I12" s="1459"/>
      <c r="J12" s="1459"/>
      <c r="K12" s="1460"/>
    </row>
    <row r="13" spans="1:13" customHeight="1" ht="12.75" s="99" customFormat="1">
      <c r="C13" s="373"/>
      <c r="D13" s="2170"/>
      <c r="E13" s="2171"/>
      <c r="F13" s="404" t="s">
        <v>2622</v>
      </c>
      <c r="G13" s="1459"/>
      <c r="H13" s="1459"/>
      <c r="I13" s="1459"/>
      <c r="J13" s="1459"/>
      <c r="K13" s="1460"/>
    </row>
    <row r="14" spans="1:13" customHeight="1" ht="13.5" s="99" customFormat="1">
      <c r="A14" s="549">
        <f>IF(D14="x",C14,IF(D14="n",0,C14))</f>
        <v>15</v>
      </c>
      <c r="B14" s="550">
        <f>IF(D14="x",0,IF(D14="n",0,C14))</f>
        <v>15</v>
      </c>
      <c r="C14" s="403">
        <v>15</v>
      </c>
      <c r="D14" s="1577"/>
      <c r="E14" s="1578"/>
      <c r="F14" s="405" t="s">
        <v>2623</v>
      </c>
      <c r="G14" s="1441"/>
      <c r="H14" s="1441"/>
      <c r="I14" s="1441"/>
      <c r="J14" s="1441"/>
      <c r="K14" s="1442"/>
    </row>
    <row r="15" spans="1:13" customHeight="1" ht="14.1">
      <c r="C15" s="61"/>
      <c r="D15" s="62"/>
      <c r="E15" s="76">
        <v>2</v>
      </c>
      <c r="F15" s="735" t="s">
        <v>2624</v>
      </c>
      <c r="G15" s="1576"/>
      <c r="H15" s="1548"/>
      <c r="I15" s="1548"/>
      <c r="J15" s="1548"/>
      <c r="K15" s="1549"/>
    </row>
    <row r="16" spans="1:13" customHeight="1" ht="12.75">
      <c r="C16" s="44"/>
      <c r="D16" s="1471"/>
      <c r="E16" s="1515"/>
      <c r="F16" s="372" t="s">
        <v>2625</v>
      </c>
      <c r="G16" s="1459"/>
      <c r="H16" s="1459"/>
      <c r="I16" s="1459"/>
      <c r="J16" s="1459"/>
      <c r="K16" s="1460"/>
    </row>
    <row r="17" spans="1:13" customHeight="1" ht="12.75">
      <c r="C17" s="30"/>
      <c r="D17" s="1471"/>
      <c r="E17" s="1515"/>
      <c r="F17" s="333" t="s">
        <v>2626</v>
      </c>
      <c r="G17" s="1459"/>
      <c r="H17" s="1459"/>
      <c r="I17" s="1459"/>
      <c r="J17" s="1459"/>
      <c r="K17" s="1460"/>
    </row>
    <row r="18" spans="1:13" customHeight="1" ht="12.75">
      <c r="C18" s="30"/>
      <c r="D18" s="1471"/>
      <c r="E18" s="1515"/>
      <c r="F18" s="404" t="s">
        <v>2627</v>
      </c>
      <c r="G18" s="1459"/>
      <c r="H18" s="1459"/>
      <c r="I18" s="1459"/>
      <c r="J18" s="1459"/>
      <c r="K18" s="1460"/>
      <c r="M18" s="31" t="s">
        <v>21</v>
      </c>
    </row>
    <row r="19" spans="1:13" customHeight="1" ht="12.75">
      <c r="C19" s="30"/>
      <c r="D19" s="1471"/>
      <c r="E19" s="1515"/>
      <c r="F19" s="333" t="s">
        <v>2471</v>
      </c>
      <c r="G19" s="1459"/>
      <c r="H19" s="1459"/>
      <c r="I19" s="1459"/>
      <c r="J19" s="1459"/>
      <c r="K19" s="1460"/>
      <c r="M19" s="96"/>
    </row>
    <row r="20" spans="1:13" customHeight="1" ht="51.75">
      <c r="C20" s="30"/>
      <c r="D20" s="1471"/>
      <c r="E20" s="1515"/>
      <c r="F20" s="737" t="s">
        <v>2628</v>
      </c>
      <c r="G20" s="1459"/>
      <c r="H20" s="1459"/>
      <c r="I20" s="1459"/>
      <c r="J20" s="1459"/>
      <c r="K20" s="1460"/>
      <c r="M20" s="96"/>
    </row>
    <row r="21" spans="1:13" customHeight="1" ht="12.75">
      <c r="C21" s="30"/>
      <c r="D21" s="1471"/>
      <c r="E21" s="1515"/>
      <c r="F21" s="326" t="s">
        <v>2629</v>
      </c>
      <c r="G21" s="1459"/>
      <c r="H21" s="1459"/>
      <c r="I21" s="1459"/>
      <c r="J21" s="1459"/>
      <c r="K21" s="1460"/>
      <c r="M21" s="96"/>
    </row>
    <row r="22" spans="1:13" customHeight="1" ht="25.5">
      <c r="C22" s="30"/>
      <c r="D22" s="1471"/>
      <c r="E22" s="1515"/>
      <c r="F22" s="730" t="s">
        <v>2630</v>
      </c>
      <c r="G22" s="1459"/>
      <c r="H22" s="1459"/>
      <c r="I22" s="1459"/>
      <c r="J22" s="1459"/>
      <c r="K22" s="1460"/>
      <c r="M22" s="110" t="s">
        <v>21</v>
      </c>
    </row>
    <row r="23" spans="1:13" customHeight="1" ht="13.5">
      <c r="C23" s="30"/>
      <c r="D23" s="1471"/>
      <c r="E23" s="1515"/>
      <c r="F23" s="336" t="s">
        <v>2481</v>
      </c>
      <c r="G23" s="1459"/>
      <c r="H23" s="1459"/>
      <c r="I23" s="1459"/>
      <c r="J23" s="1459"/>
      <c r="K23" s="1460"/>
    </row>
    <row r="24" spans="1:13" customHeight="1" ht="28.5">
      <c r="A24" s="124">
        <f>IF(D24="x",C24,IF(D24="n",0,C24))</f>
        <v>10</v>
      </c>
      <c r="B24" s="125">
        <f>IF(D24="x",0,IF(D24="n",0,C24))</f>
        <v>10</v>
      </c>
      <c r="C24" s="40">
        <v>10</v>
      </c>
      <c r="D24" s="1452"/>
      <c r="E24" s="1457"/>
      <c r="F24" s="370" t="s">
        <v>2631</v>
      </c>
      <c r="G24" s="1441"/>
      <c r="H24" s="1441"/>
      <c r="I24" s="1441"/>
      <c r="J24" s="1441"/>
      <c r="K24" s="1442"/>
    </row>
    <row r="25" spans="1:13" customHeight="1" ht="14.1">
      <c r="C25" s="38"/>
      <c r="D25" s="38"/>
      <c r="E25" s="76">
        <v>3</v>
      </c>
      <c r="F25" s="873" t="s">
        <v>2632</v>
      </c>
      <c r="G25" s="1576"/>
      <c r="H25" s="1548"/>
      <c r="I25" s="1548"/>
      <c r="J25" s="1548"/>
      <c r="K25" s="1549"/>
    </row>
    <row r="26" spans="1:13" customHeight="1" ht="12.75">
      <c r="C26" s="30"/>
      <c r="D26" s="1471"/>
      <c r="E26" s="1515"/>
      <c r="F26" s="372" t="s">
        <v>2633</v>
      </c>
      <c r="G26" s="1459"/>
      <c r="H26" s="1459"/>
      <c r="I26" s="1459"/>
      <c r="J26" s="1459"/>
      <c r="K26" s="1460"/>
    </row>
    <row r="27" spans="1:13" customHeight="1" ht="26.25">
      <c r="A27" s="124">
        <f>IF(D27="x",C27,IF(D27="n",0,C27))</f>
        <v>20</v>
      </c>
      <c r="B27" s="125">
        <f>IF(D27="x",0,IF(D27="n",0,C27))</f>
        <v>20</v>
      </c>
      <c r="C27" s="40">
        <v>20</v>
      </c>
      <c r="D27" s="1452"/>
      <c r="E27" s="1457"/>
      <c r="F27" s="358" t="s">
        <v>2634</v>
      </c>
      <c r="G27" s="1441"/>
      <c r="H27" s="1441"/>
      <c r="I27" s="1441"/>
      <c r="J27" s="1441"/>
      <c r="K27" s="1442"/>
    </row>
    <row r="28" spans="1:13" customHeight="1" ht="14.1">
      <c r="C28" s="38"/>
      <c r="D28" s="38"/>
      <c r="E28" s="76">
        <v>4</v>
      </c>
      <c r="F28" s="872" t="s">
        <v>278</v>
      </c>
      <c r="G28" s="1576"/>
      <c r="H28" s="1548"/>
      <c r="I28" s="1548"/>
      <c r="J28" s="1548"/>
      <c r="K28" s="1549"/>
    </row>
    <row r="29" spans="1:13" customHeight="1" ht="25.5">
      <c r="C29" s="30"/>
      <c r="D29" s="1471"/>
      <c r="E29" s="1515"/>
      <c r="F29" s="372" t="s">
        <v>2635</v>
      </c>
      <c r="G29" s="1459"/>
      <c r="H29" s="1459"/>
      <c r="I29" s="1459"/>
      <c r="J29" s="1459"/>
      <c r="K29" s="1460"/>
    </row>
    <row r="30" spans="1:13" customHeight="1" ht="12.75">
      <c r="C30" s="30"/>
      <c r="D30" s="1471"/>
      <c r="E30" s="1515"/>
      <c r="F30" s="333" t="s">
        <v>2636</v>
      </c>
      <c r="G30" s="1459"/>
      <c r="H30" s="1459"/>
      <c r="I30" s="1459"/>
      <c r="J30" s="1459"/>
      <c r="K30" s="1460"/>
    </row>
    <row r="31" spans="1:13" customHeight="1" ht="12.75">
      <c r="C31" s="30"/>
      <c r="D31" s="288"/>
      <c r="E31" s="380"/>
      <c r="F31" s="404" t="s">
        <v>2637</v>
      </c>
      <c r="G31" s="1459"/>
      <c r="H31" s="1459"/>
      <c r="I31" s="1459"/>
      <c r="J31" s="1459"/>
      <c r="K31" s="1460"/>
    </row>
    <row r="32" spans="1:13" customHeight="1" ht="25.5">
      <c r="C32" s="30"/>
      <c r="D32" s="912"/>
      <c r="E32" s="914"/>
      <c r="F32" s="404" t="s">
        <v>2638</v>
      </c>
      <c r="G32" s="1459"/>
      <c r="H32" s="1459"/>
      <c r="I32" s="1459"/>
      <c r="J32" s="1459"/>
      <c r="K32" s="1460"/>
    </row>
    <row r="33" spans="1:13" customHeight="1" ht="14.25">
      <c r="C33" s="30"/>
      <c r="D33" s="288"/>
      <c r="E33" s="380"/>
      <c r="F33" s="962" t="s">
        <v>2639</v>
      </c>
      <c r="G33" s="1459"/>
      <c r="H33" s="1459"/>
      <c r="I33" s="1459"/>
      <c r="J33" s="1459"/>
      <c r="K33" s="1460"/>
    </row>
    <row r="34" spans="1:13" customHeight="1" ht="26.25">
      <c r="A34" s="124">
        <f>IF(D34="x",C34,IF(D34="n",0,C34))</f>
        <v>20</v>
      </c>
      <c r="B34" s="125">
        <f>IF(D34="x",0,IF(D34="n",0,C34))</f>
        <v>20</v>
      </c>
      <c r="C34" s="40">
        <v>20</v>
      </c>
      <c r="D34" s="1452"/>
      <c r="E34" s="1457"/>
      <c r="F34" s="405" t="s">
        <v>2640</v>
      </c>
      <c r="G34" s="1441"/>
      <c r="H34" s="1441"/>
      <c r="I34" s="1441"/>
      <c r="J34" s="1441"/>
      <c r="K34" s="1442"/>
    </row>
    <row r="35" spans="1:13" customHeight="1" ht="14.25">
      <c r="C35" s="51" t="s">
        <v>21</v>
      </c>
      <c r="D35" s="51"/>
      <c r="E35" s="75">
        <v>5</v>
      </c>
      <c r="F35" s="830" t="s">
        <v>307</v>
      </c>
      <c r="G35" s="1576"/>
      <c r="H35" s="1548"/>
      <c r="I35" s="1548"/>
      <c r="J35" s="1548"/>
      <c r="K35" s="1549"/>
    </row>
    <row r="36" spans="1:13" customHeight="1" ht="63.75">
      <c r="C36" s="42"/>
      <c r="D36" s="1471"/>
      <c r="E36" s="1472"/>
      <c r="F36" s="407" t="s">
        <v>2641</v>
      </c>
      <c r="G36" s="1458"/>
      <c r="H36" s="1459"/>
      <c r="I36" s="1459"/>
      <c r="J36" s="1459"/>
      <c r="K36" s="1460"/>
    </row>
    <row r="37" spans="1:13" customHeight="1" ht="25.5">
      <c r="C37" s="42"/>
      <c r="D37" s="1471"/>
      <c r="E37" s="1515"/>
      <c r="F37" s="372" t="s">
        <v>2642</v>
      </c>
      <c r="G37" s="1459"/>
      <c r="H37" s="1459"/>
      <c r="I37" s="1459"/>
      <c r="J37" s="1459"/>
      <c r="K37" s="1460"/>
    </row>
    <row r="38" spans="1:13" customHeight="1" ht="12.75">
      <c r="C38" s="42"/>
      <c r="D38" s="1471"/>
      <c r="E38" s="1515"/>
      <c r="F38" s="333" t="s">
        <v>2643</v>
      </c>
      <c r="G38" s="1459"/>
      <c r="H38" s="1459"/>
      <c r="I38" s="1459"/>
      <c r="J38" s="1459"/>
      <c r="K38" s="1460"/>
    </row>
    <row r="39" spans="1:13" customHeight="1" ht="12.75">
      <c r="C39" s="42"/>
      <c r="D39" s="1471"/>
      <c r="E39" s="1515"/>
      <c r="F39" s="333" t="s">
        <v>2644</v>
      </c>
      <c r="G39" s="1459"/>
      <c r="H39" s="1459"/>
      <c r="I39" s="1459"/>
      <c r="J39" s="1459"/>
      <c r="K39" s="1460"/>
    </row>
    <row r="40" spans="1:13" customHeight="1" ht="26.25">
      <c r="C40" s="42"/>
      <c r="D40" s="1471"/>
      <c r="E40" s="1515"/>
      <c r="F40" s="334" t="s">
        <v>2645</v>
      </c>
      <c r="G40" s="1459"/>
      <c r="H40" s="1459"/>
      <c r="I40" s="1459"/>
      <c r="J40" s="1459"/>
      <c r="K40" s="1460"/>
    </row>
    <row r="41" spans="1:13" customHeight="1" ht="12.75">
      <c r="C41" s="42"/>
      <c r="D41" s="1471"/>
      <c r="E41" s="1515"/>
      <c r="F41" s="333" t="s">
        <v>2646</v>
      </c>
      <c r="G41" s="1459"/>
      <c r="H41" s="1459"/>
      <c r="I41" s="1459"/>
      <c r="J41" s="1459"/>
      <c r="K41" s="1460"/>
    </row>
    <row r="42" spans="1:13" customHeight="1" ht="26.25">
      <c r="C42" s="42"/>
      <c r="D42" s="1471"/>
      <c r="E42" s="1515"/>
      <c r="F42" s="334" t="s">
        <v>2647</v>
      </c>
      <c r="G42" s="1459"/>
      <c r="H42" s="1459"/>
      <c r="I42" s="1459"/>
      <c r="J42" s="1459"/>
      <c r="K42" s="1460"/>
    </row>
    <row r="43" spans="1:13" customHeight="1" ht="12.75">
      <c r="C43" s="30"/>
      <c r="D43" s="1471"/>
      <c r="E43" s="1515"/>
      <c r="F43" s="333" t="s">
        <v>2648</v>
      </c>
      <c r="G43" s="1459"/>
      <c r="H43" s="1459"/>
      <c r="I43" s="1459"/>
      <c r="J43" s="1459"/>
      <c r="K43" s="1460"/>
    </row>
    <row r="44" spans="1:13" customHeight="1" ht="13.5">
      <c r="C44" s="30"/>
      <c r="D44" s="1471"/>
      <c r="E44" s="1515"/>
      <c r="F44" s="334" t="s">
        <v>2649</v>
      </c>
      <c r="G44" s="1459"/>
      <c r="H44" s="1459"/>
      <c r="I44" s="1459"/>
      <c r="J44" s="1459"/>
      <c r="K44" s="1460"/>
    </row>
    <row r="45" spans="1:13" customHeight="1" ht="13.5">
      <c r="C45" s="30"/>
      <c r="D45" s="1471"/>
      <c r="E45" s="1515"/>
      <c r="F45" s="961" t="s">
        <v>2650</v>
      </c>
      <c r="G45" s="1459"/>
      <c r="H45" s="1459"/>
      <c r="I45" s="1459"/>
      <c r="J45" s="1459"/>
      <c r="K45" s="1460"/>
    </row>
    <row r="46" spans="1:13" customHeight="1" ht="13.5">
      <c r="C46" s="30"/>
      <c r="D46" s="1471"/>
      <c r="E46" s="1515"/>
      <c r="F46" s="334" t="s">
        <v>2651</v>
      </c>
      <c r="G46" s="1459"/>
      <c r="H46" s="1459"/>
      <c r="I46" s="1459"/>
      <c r="J46" s="1459"/>
      <c r="K46" s="1460"/>
    </row>
    <row r="47" spans="1:13" customHeight="1" ht="26.25">
      <c r="C47" s="30"/>
      <c r="D47" s="1471"/>
      <c r="E47" s="1515"/>
      <c r="F47" s="334" t="s">
        <v>2652</v>
      </c>
      <c r="G47" s="1459"/>
      <c r="H47" s="1459"/>
      <c r="I47" s="1459"/>
      <c r="J47" s="1459"/>
      <c r="K47" s="1460"/>
    </row>
    <row r="48" spans="1:13" customHeight="1" ht="27.75">
      <c r="C48" s="30"/>
      <c r="D48" s="1471"/>
      <c r="E48" s="1515"/>
      <c r="F48" s="408" t="s">
        <v>2653</v>
      </c>
      <c r="G48" s="1459"/>
      <c r="H48" s="1459"/>
      <c r="I48" s="1459"/>
      <c r="J48" s="1459"/>
      <c r="K48" s="1460"/>
    </row>
    <row r="49" spans="1:13" customHeight="1" ht="13.5">
      <c r="A49" s="124">
        <f>IF(D49="x",C49,IF(D49="n",0,C49))</f>
        <v>30</v>
      </c>
      <c r="B49" s="125">
        <f>IF(D49="x",0,IF(D49="n",0,C49))</f>
        <v>30</v>
      </c>
      <c r="C49" s="40">
        <v>30</v>
      </c>
      <c r="D49" s="1452"/>
      <c r="E49" s="1457"/>
      <c r="F49" s="866" t="s">
        <v>2654</v>
      </c>
      <c r="G49" s="1441"/>
      <c r="H49" s="1441"/>
      <c r="I49" s="1441"/>
      <c r="J49" s="1441"/>
      <c r="K49" s="1442"/>
    </row>
    <row r="50" spans="1:13" customHeight="1" ht="15">
      <c r="A50" s="402"/>
      <c r="B50" s="402"/>
      <c r="C50" s="1508"/>
      <c r="D50" s="1509"/>
      <c r="E50" s="1509"/>
      <c r="F50" s="1509"/>
      <c r="G50" s="1509"/>
      <c r="H50" s="1509"/>
      <c r="I50" s="1509"/>
      <c r="J50" s="1509"/>
      <c r="K50" s="1510"/>
    </row>
    <row r="51" spans="1:13" customHeight="1" ht="15">
      <c r="A51" s="402"/>
      <c r="B51" s="402"/>
      <c r="C51" s="1511"/>
      <c r="D51" s="1512"/>
      <c r="E51" s="1512"/>
      <c r="F51" s="1512"/>
      <c r="G51" s="1512"/>
      <c r="H51" s="1512"/>
      <c r="I51" s="1512"/>
      <c r="J51" s="1512"/>
      <c r="K51" s="1513"/>
    </row>
    <row r="52" spans="1:13" customHeight="1" ht="15" s="128" customFormat="1">
      <c r="C52" s="1678" t="s">
        <v>2616</v>
      </c>
      <c r="D52" s="1679"/>
      <c r="E52" s="1679"/>
      <c r="F52" s="1679"/>
      <c r="G52" s="1679"/>
      <c r="H52" s="1679"/>
      <c r="I52" s="1679"/>
      <c r="J52" s="1679"/>
      <c r="K52" s="2169"/>
    </row>
    <row r="53" spans="1:13" customHeight="1" ht="15" s="128" customFormat="1">
      <c r="C53" s="708" t="s">
        <v>150</v>
      </c>
      <c r="D53" s="2165" t="s">
        <v>151</v>
      </c>
      <c r="E53" s="2165"/>
      <c r="F53" s="707" t="s">
        <v>2616</v>
      </c>
      <c r="G53" s="2166" t="s">
        <v>4</v>
      </c>
      <c r="H53" s="2167"/>
      <c r="I53" s="2167"/>
      <c r="J53" s="2167"/>
      <c r="K53" s="2168"/>
    </row>
    <row r="54" spans="1:13" customHeight="1" ht="15">
      <c r="C54" s="38"/>
      <c r="D54" s="38"/>
      <c r="E54" s="73">
        <v>6</v>
      </c>
      <c r="F54" s="877" t="s">
        <v>2655</v>
      </c>
      <c r="G54" s="1548"/>
      <c r="H54" s="1548"/>
      <c r="I54" s="1548"/>
      <c r="J54" s="1548"/>
      <c r="K54" s="1549"/>
    </row>
    <row r="55" spans="1:13" customHeight="1" ht="12.75">
      <c r="C55" s="30"/>
      <c r="D55" s="1471"/>
      <c r="E55" s="1515"/>
      <c r="F55" s="372" t="s">
        <v>2656</v>
      </c>
      <c r="G55" s="1459"/>
      <c r="H55" s="1459"/>
      <c r="I55" s="1459"/>
      <c r="J55" s="1459"/>
      <c r="K55" s="1460"/>
    </row>
    <row r="56" spans="1:13" customHeight="1" ht="12.75">
      <c r="C56" s="30"/>
      <c r="D56" s="1471"/>
      <c r="E56" s="1515"/>
      <c r="F56" s="333" t="s">
        <v>2657</v>
      </c>
      <c r="G56" s="1459"/>
      <c r="H56" s="1459"/>
      <c r="I56" s="1459"/>
      <c r="J56" s="1459"/>
      <c r="K56" s="1460"/>
    </row>
    <row r="57" spans="1:13" customHeight="1" ht="12.75">
      <c r="C57" s="30"/>
      <c r="D57" s="1471"/>
      <c r="E57" s="1515"/>
      <c r="F57" s="333" t="s">
        <v>2658</v>
      </c>
      <c r="G57" s="1459"/>
      <c r="H57" s="1459"/>
      <c r="I57" s="1459"/>
      <c r="J57" s="1459"/>
      <c r="K57" s="1460"/>
    </row>
    <row r="58" spans="1:13" customHeight="1" ht="39">
      <c r="C58" s="30"/>
      <c r="D58" s="1471"/>
      <c r="E58" s="1515"/>
      <c r="F58" s="334" t="s">
        <v>2659</v>
      </c>
      <c r="G58" s="1459"/>
      <c r="H58" s="1459"/>
      <c r="I58" s="1459"/>
      <c r="J58" s="1459"/>
      <c r="K58" s="1460"/>
    </row>
    <row r="59" spans="1:13" customHeight="1" ht="26.25">
      <c r="C59" s="30"/>
      <c r="D59" s="1471"/>
      <c r="E59" s="1515"/>
      <c r="F59" s="334" t="s">
        <v>2660</v>
      </c>
      <c r="G59" s="1459"/>
      <c r="H59" s="1459"/>
      <c r="I59" s="1459"/>
      <c r="J59" s="1459"/>
      <c r="K59" s="1460"/>
    </row>
    <row r="60" spans="1:13" customHeight="1" ht="25.5">
      <c r="C60" s="30"/>
      <c r="D60" s="1471"/>
      <c r="E60" s="1515"/>
      <c r="F60" s="333" t="s">
        <v>2661</v>
      </c>
      <c r="G60" s="1459"/>
      <c r="H60" s="1459"/>
      <c r="I60" s="1459"/>
      <c r="J60" s="1459"/>
      <c r="K60" s="1460"/>
    </row>
    <row r="61" spans="1:13" customHeight="1" ht="13.5">
      <c r="C61" s="30"/>
      <c r="D61" s="30"/>
      <c r="E61" s="33"/>
      <c r="F61" s="334" t="s">
        <v>2662</v>
      </c>
      <c r="G61" s="1459"/>
      <c r="H61" s="1459"/>
      <c r="I61" s="1459"/>
      <c r="J61" s="1459"/>
      <c r="K61" s="1460"/>
    </row>
    <row r="62" spans="1:13" customHeight="1" ht="25.5">
      <c r="C62" s="30"/>
      <c r="D62" s="30"/>
      <c r="E62" s="33"/>
      <c r="F62" s="333" t="s">
        <v>2663</v>
      </c>
      <c r="G62" s="1459"/>
      <c r="H62" s="1459"/>
      <c r="I62" s="1459"/>
      <c r="J62" s="1459"/>
      <c r="K62" s="1460"/>
    </row>
    <row r="63" spans="1:13" customHeight="1" ht="13.5">
      <c r="A63" s="124">
        <f>IF(D63="x",C63,IF(D63="n",0,C63))</f>
        <v>15</v>
      </c>
      <c r="B63" s="125">
        <f>IF(D63="x",0,IF(D63="n",0,C63))</f>
        <v>15</v>
      </c>
      <c r="C63" s="40">
        <v>15</v>
      </c>
      <c r="D63" s="1452"/>
      <c r="E63" s="1457"/>
      <c r="F63" s="358" t="s">
        <v>2664</v>
      </c>
      <c r="G63" s="1441"/>
      <c r="H63" s="1441"/>
      <c r="I63" s="1441"/>
      <c r="J63" s="1441"/>
      <c r="K63" s="1442"/>
    </row>
    <row r="64" spans="1:13" customHeight="1" ht="15">
      <c r="C64" s="63"/>
      <c r="D64" s="61"/>
      <c r="E64" s="73">
        <v>7</v>
      </c>
      <c r="F64" s="872" t="s">
        <v>2665</v>
      </c>
      <c r="G64" s="1576"/>
      <c r="H64" s="1548"/>
      <c r="I64" s="1548"/>
      <c r="J64" s="1548"/>
      <c r="K64" s="1549"/>
    </row>
    <row r="65" spans="1:13" customHeight="1" ht="25.5">
      <c r="C65" s="30"/>
      <c r="D65" s="1471"/>
      <c r="E65" s="1515"/>
      <c r="F65" s="372" t="s">
        <v>2666</v>
      </c>
      <c r="G65" s="1459"/>
      <c r="H65" s="1459"/>
      <c r="I65" s="1459"/>
      <c r="J65" s="1459"/>
      <c r="K65" s="1460"/>
    </row>
    <row r="66" spans="1:13" customHeight="1" ht="12.75" s="96" customFormat="1">
      <c r="A66" s="100"/>
      <c r="B66" s="100"/>
      <c r="C66" s="30"/>
      <c r="D66" s="1471"/>
      <c r="E66" s="1515"/>
      <c r="F66" s="333" t="s">
        <v>2667</v>
      </c>
      <c r="G66" s="1459"/>
      <c r="H66" s="1459"/>
      <c r="I66" s="1459"/>
      <c r="J66" s="1459"/>
      <c r="K66" s="1460"/>
    </row>
    <row r="67" spans="1:13" customHeight="1" ht="12.75" s="96" customFormat="1">
      <c r="A67" s="100"/>
      <c r="B67" s="100"/>
      <c r="C67" s="30"/>
      <c r="D67" s="1471"/>
      <c r="E67" s="1515"/>
      <c r="F67" s="333" t="s">
        <v>2668</v>
      </c>
      <c r="G67" s="1459"/>
      <c r="H67" s="1459"/>
      <c r="I67" s="1459"/>
      <c r="J67" s="1459"/>
      <c r="K67" s="1460"/>
    </row>
    <row r="68" spans="1:13" customHeight="1" ht="13.5" s="96" customFormat="1">
      <c r="A68" s="100"/>
      <c r="B68" s="100"/>
      <c r="C68" s="30"/>
      <c r="D68" s="1471"/>
      <c r="E68" s="1515"/>
      <c r="F68" s="334" t="s">
        <v>2669</v>
      </c>
      <c r="G68" s="1459"/>
      <c r="H68" s="1459"/>
      <c r="I68" s="1459"/>
      <c r="J68" s="1459"/>
      <c r="K68" s="1460"/>
    </row>
    <row r="69" spans="1:13" customHeight="1" ht="26.25" s="96" customFormat="1">
      <c r="A69" s="100"/>
      <c r="B69" s="100"/>
      <c r="C69" s="30"/>
      <c r="D69" s="1471"/>
      <c r="E69" s="1515"/>
      <c r="F69" s="334" t="s">
        <v>2670</v>
      </c>
      <c r="G69" s="1459"/>
      <c r="H69" s="1459"/>
      <c r="I69" s="1459"/>
      <c r="J69" s="1459"/>
      <c r="K69" s="1460"/>
    </row>
    <row r="70" spans="1:13" customHeight="1" ht="27.75" s="96" customFormat="1">
      <c r="A70" s="124">
        <f>IF(D70="x",C70,IF(D70="n",0,C70))</f>
        <v>6</v>
      </c>
      <c r="B70" s="125">
        <f>IF(D70="x",0,IF(D70="n",0,C70))</f>
        <v>6</v>
      </c>
      <c r="C70" s="40">
        <v>6</v>
      </c>
      <c r="D70" s="1452"/>
      <c r="E70" s="1457"/>
      <c r="F70" s="348" t="s">
        <v>2671</v>
      </c>
      <c r="G70" s="1441"/>
      <c r="H70" s="1441"/>
      <c r="I70" s="1441"/>
      <c r="J70" s="1441"/>
      <c r="K70" s="1442"/>
    </row>
    <row r="71" spans="1:13" customHeight="1" ht="14.25" s="96" customFormat="1">
      <c r="C71" s="38"/>
      <c r="D71" s="38"/>
      <c r="E71" s="76">
        <v>8</v>
      </c>
      <c r="F71" s="876" t="s">
        <v>2672</v>
      </c>
      <c r="G71" s="1576"/>
      <c r="H71" s="1548"/>
      <c r="I71" s="1548"/>
      <c r="J71" s="1548"/>
      <c r="K71" s="1549"/>
    </row>
    <row r="72" spans="1:13" customHeight="1" ht="12.75" s="96" customFormat="1">
      <c r="C72" s="30"/>
      <c r="D72" s="1471"/>
      <c r="E72" s="1515"/>
      <c r="F72" s="372" t="s">
        <v>2673</v>
      </c>
      <c r="G72" s="1459"/>
      <c r="H72" s="1459"/>
      <c r="I72" s="1459"/>
      <c r="J72" s="1459"/>
      <c r="K72" s="1460"/>
    </row>
    <row r="73" spans="1:13" customHeight="1" ht="25.5" s="96" customFormat="1">
      <c r="C73" s="30"/>
      <c r="D73" s="1471"/>
      <c r="E73" s="1515"/>
      <c r="F73" s="333" t="s">
        <v>2674</v>
      </c>
      <c r="G73" s="1459"/>
      <c r="H73" s="1459"/>
      <c r="I73" s="1459"/>
      <c r="J73" s="1459"/>
      <c r="K73" s="1460"/>
    </row>
    <row r="74" spans="1:13" customHeight="1" ht="25.5" s="96" customFormat="1">
      <c r="C74" s="30"/>
      <c r="D74" s="1471"/>
      <c r="E74" s="1515"/>
      <c r="F74" s="333" t="s">
        <v>2675</v>
      </c>
      <c r="G74" s="1459"/>
      <c r="H74" s="1459"/>
      <c r="I74" s="1459"/>
      <c r="J74" s="1459"/>
      <c r="K74" s="1460"/>
    </row>
    <row r="75" spans="1:13" customHeight="1" ht="13.5" s="96" customFormat="1">
      <c r="C75" s="30"/>
      <c r="D75" s="1471"/>
      <c r="E75" s="1515"/>
      <c r="F75" s="334" t="s">
        <v>2676</v>
      </c>
      <c r="G75" s="1459"/>
      <c r="H75" s="1459"/>
      <c r="I75" s="1459"/>
      <c r="J75" s="1459"/>
      <c r="K75" s="1460"/>
    </row>
    <row r="76" spans="1:13" customHeight="1" ht="12.75" s="96" customFormat="1">
      <c r="C76" s="30"/>
      <c r="D76" s="1471"/>
      <c r="E76" s="1515"/>
      <c r="F76" s="333" t="s">
        <v>2677</v>
      </c>
      <c r="G76" s="1459"/>
      <c r="H76" s="1459"/>
      <c r="I76" s="1459"/>
      <c r="J76" s="1459"/>
      <c r="K76" s="1460"/>
    </row>
    <row r="77" spans="1:13" customHeight="1" ht="13.5">
      <c r="A77" s="96"/>
      <c r="B77" s="96"/>
      <c r="C77" s="30"/>
      <c r="D77" s="1471"/>
      <c r="E77" s="1515"/>
      <c r="F77" s="334" t="s">
        <v>2676</v>
      </c>
      <c r="G77" s="1459"/>
      <c r="H77" s="1459"/>
      <c r="I77" s="1459"/>
      <c r="J77" s="1459"/>
      <c r="K77" s="1460"/>
    </row>
    <row r="78" spans="1:13" customHeight="1" ht="12.75">
      <c r="A78" s="96"/>
      <c r="B78" s="96"/>
      <c r="C78" s="30"/>
      <c r="D78" s="1471"/>
      <c r="E78" s="1515"/>
      <c r="F78" s="333" t="s">
        <v>2678</v>
      </c>
      <c r="G78" s="1459"/>
      <c r="H78" s="1459"/>
      <c r="I78" s="1459"/>
      <c r="J78" s="1459"/>
      <c r="K78" s="1460"/>
    </row>
    <row r="79" spans="1:13" customHeight="1" ht="13.5">
      <c r="A79" s="96"/>
      <c r="B79" s="96"/>
      <c r="C79" s="44"/>
      <c r="D79" s="1471"/>
      <c r="E79" s="1515"/>
      <c r="F79" s="334" t="s">
        <v>2679</v>
      </c>
      <c r="G79" s="1459"/>
      <c r="H79" s="1459"/>
      <c r="I79" s="1459"/>
      <c r="J79" s="1459"/>
      <c r="K79" s="1460"/>
    </row>
    <row r="80" spans="1:13" customHeight="1" ht="26.25">
      <c r="A80" s="96"/>
      <c r="B80" s="96"/>
      <c r="C80" s="30"/>
      <c r="D80" s="1471"/>
      <c r="E80" s="1515"/>
      <c r="F80" s="334" t="s">
        <v>2680</v>
      </c>
      <c r="G80" s="1459"/>
      <c r="H80" s="1459"/>
      <c r="I80" s="1459"/>
      <c r="J80" s="1459"/>
      <c r="K80" s="1460"/>
    </row>
    <row r="81" spans="1:13" customHeight="1" ht="13.5">
      <c r="A81" s="96"/>
      <c r="B81" s="96"/>
      <c r="C81" s="30"/>
      <c r="D81" s="1471"/>
      <c r="E81" s="1515"/>
      <c r="F81" s="334" t="s">
        <v>2681</v>
      </c>
      <c r="G81" s="1459"/>
      <c r="H81" s="1459"/>
      <c r="I81" s="1459"/>
      <c r="J81" s="1459"/>
      <c r="K81" s="1460"/>
    </row>
    <row r="82" spans="1:13" customHeight="1" ht="13.5">
      <c r="A82" s="96"/>
      <c r="B82" s="96"/>
      <c r="C82" s="30"/>
      <c r="D82" s="1471"/>
      <c r="E82" s="1515"/>
      <c r="F82" s="723" t="s">
        <v>2682</v>
      </c>
      <c r="G82" s="1459"/>
      <c r="H82" s="1459"/>
      <c r="I82" s="1459"/>
      <c r="J82" s="1459"/>
      <c r="K82" s="1460"/>
    </row>
    <row r="83" spans="1:13" customHeight="1" ht="25.5">
      <c r="A83" s="96"/>
      <c r="B83" s="96"/>
      <c r="C83" s="30"/>
      <c r="D83" s="1471"/>
      <c r="E83" s="1515"/>
      <c r="F83" s="333" t="s">
        <v>2683</v>
      </c>
      <c r="G83" s="1459"/>
      <c r="H83" s="1459"/>
      <c r="I83" s="1459"/>
      <c r="J83" s="1459"/>
      <c r="K83" s="1460"/>
    </row>
    <row r="84" spans="1:13" customHeight="1" ht="15">
      <c r="A84" s="124">
        <f>IF(D84="x",C84,IF(D84="n",0,C84))</f>
        <v>15</v>
      </c>
      <c r="B84" s="125">
        <f>IF(D84="x",0,IF(D84="n",0,C84))</f>
        <v>15</v>
      </c>
      <c r="C84" s="40">
        <v>15</v>
      </c>
      <c r="D84" s="1452"/>
      <c r="E84" s="1457"/>
      <c r="F84" s="349" t="s">
        <v>2684</v>
      </c>
      <c r="G84" s="1441"/>
      <c r="H84" s="1441"/>
      <c r="I84" s="1441"/>
      <c r="J84" s="1441"/>
      <c r="K84" s="1442"/>
    </row>
    <row r="85" spans="1:13" customHeight="1" ht="15">
      <c r="A85" s="402"/>
      <c r="B85" s="402"/>
      <c r="C85" s="47"/>
      <c r="D85" s="51"/>
      <c r="E85" s="76">
        <v>9</v>
      </c>
      <c r="F85" s="873" t="s">
        <v>2685</v>
      </c>
      <c r="G85" s="1576" t="s">
        <v>895</v>
      </c>
      <c r="H85" s="1548"/>
      <c r="I85" s="1548"/>
      <c r="J85" s="1548"/>
      <c r="K85" s="1549"/>
    </row>
    <row r="86" spans="1:13" customHeight="1" ht="12.75">
      <c r="A86" s="402"/>
      <c r="B86" s="402"/>
      <c r="C86" s="538"/>
      <c r="D86" s="2175"/>
      <c r="E86" s="2176"/>
      <c r="F86" s="372" t="s">
        <v>2686</v>
      </c>
      <c r="G86" s="1459"/>
      <c r="H86" s="1459"/>
      <c r="I86" s="1459"/>
      <c r="J86" s="1459"/>
      <c r="K86" s="1460"/>
    </row>
    <row r="87" spans="1:13" customHeight="1" ht="12.75">
      <c r="A87" s="402"/>
      <c r="B87" s="402"/>
      <c r="C87" s="538"/>
      <c r="D87" s="2175"/>
      <c r="E87" s="2176"/>
      <c r="F87" s="326" t="s">
        <v>2687</v>
      </c>
      <c r="G87" s="1459"/>
      <c r="H87" s="1459"/>
      <c r="I87" s="1459"/>
      <c r="J87" s="1459"/>
      <c r="K87" s="1460"/>
    </row>
    <row r="88" spans="1:13" customHeight="1" ht="25.5">
      <c r="A88" s="402"/>
      <c r="B88" s="402"/>
      <c r="C88" s="538"/>
      <c r="D88" s="2175"/>
      <c r="E88" s="2176"/>
      <c r="F88" s="333" t="s">
        <v>2688</v>
      </c>
      <c r="G88" s="1459"/>
      <c r="H88" s="1459"/>
      <c r="I88" s="1459"/>
      <c r="J88" s="1459"/>
      <c r="K88" s="1460"/>
    </row>
    <row r="89" spans="1:13" customHeight="1" ht="12.75">
      <c r="A89" s="402"/>
      <c r="B89" s="402"/>
      <c r="C89" s="538"/>
      <c r="D89" s="2175"/>
      <c r="E89" s="2176"/>
      <c r="F89" s="333" t="s">
        <v>2689</v>
      </c>
      <c r="G89" s="1459"/>
      <c r="H89" s="1459"/>
      <c r="I89" s="1459"/>
      <c r="J89" s="1459"/>
      <c r="K89" s="1460"/>
    </row>
    <row r="90" spans="1:13" customHeight="1" ht="25.5">
      <c r="A90" s="402"/>
      <c r="B90" s="402"/>
      <c r="C90" s="538"/>
      <c r="D90" s="2175"/>
      <c r="E90" s="2176"/>
      <c r="F90" s="333" t="s">
        <v>2690</v>
      </c>
      <c r="G90" s="1459"/>
      <c r="H90" s="1459"/>
      <c r="I90" s="1459"/>
      <c r="J90" s="1459"/>
      <c r="K90" s="1460"/>
    </row>
    <row r="91" spans="1:13" customHeight="1" ht="12.75">
      <c r="A91" s="402"/>
      <c r="B91" s="402"/>
      <c r="C91" s="538"/>
      <c r="D91" s="2175"/>
      <c r="E91" s="2176"/>
      <c r="F91" s="326" t="s">
        <v>2691</v>
      </c>
      <c r="G91" s="1459"/>
      <c r="H91" s="1459"/>
      <c r="I91" s="1459"/>
      <c r="J91" s="1459"/>
      <c r="K91" s="1460"/>
    </row>
    <row r="92" spans="1:13" customHeight="1" ht="27.75">
      <c r="A92" s="124">
        <f>IF(D92="x",C92,IF(D92="n",0,C92))</f>
        <v>15</v>
      </c>
      <c r="B92" s="125">
        <f>IF(D92="x",0,IF(D92="n",0,C92))</f>
        <v>0</v>
      </c>
      <c r="C92" s="45">
        <v>15</v>
      </c>
      <c r="D92" s="1452" t="s">
        <v>896</v>
      </c>
      <c r="E92" s="1457"/>
      <c r="F92" s="348" t="s">
        <v>2692</v>
      </c>
      <c r="G92" s="1441"/>
      <c r="H92" s="1441"/>
      <c r="I92" s="1441"/>
      <c r="J92" s="1441"/>
      <c r="K92" s="1442"/>
    </row>
    <row r="93" spans="1:13" customHeight="1" ht="15">
      <c r="C93" s="38"/>
      <c r="D93" s="38"/>
      <c r="E93" s="73">
        <v>10</v>
      </c>
      <c r="F93" s="872" t="s">
        <v>2693</v>
      </c>
      <c r="G93" s="1576" t="s">
        <v>2694</v>
      </c>
      <c r="H93" s="1548"/>
      <c r="I93" s="1548"/>
      <c r="J93" s="1548"/>
      <c r="K93" s="1549"/>
    </row>
    <row r="94" spans="1:13" customHeight="1" ht="25.5">
      <c r="C94" s="44"/>
      <c r="D94" s="1471"/>
      <c r="E94" s="1515"/>
      <c r="F94" s="372" t="s">
        <v>2695</v>
      </c>
      <c r="G94" s="1459"/>
      <c r="H94" s="1459"/>
      <c r="I94" s="1459"/>
      <c r="J94" s="1459"/>
      <c r="K94" s="1460"/>
    </row>
    <row r="95" spans="1:13" customHeight="1" ht="12.75">
      <c r="C95" s="30"/>
      <c r="D95" s="1471"/>
      <c r="E95" s="1515"/>
      <c r="F95" s="333" t="s">
        <v>2696</v>
      </c>
      <c r="G95" s="1459"/>
      <c r="H95" s="1459"/>
      <c r="I95" s="1459"/>
      <c r="J95" s="1459"/>
      <c r="K95" s="1460"/>
    </row>
    <row r="96" spans="1:13" customHeight="1" ht="12.75">
      <c r="C96" s="30"/>
      <c r="D96" s="1471"/>
      <c r="E96" s="1515"/>
      <c r="F96" s="333" t="s">
        <v>2697</v>
      </c>
      <c r="G96" s="1459"/>
      <c r="H96" s="1459"/>
      <c r="I96" s="1459"/>
      <c r="J96" s="1459"/>
      <c r="K96" s="1460"/>
    </row>
    <row r="97" spans="1:13" customHeight="1" ht="12.75">
      <c r="C97" s="30"/>
      <c r="D97" s="1471"/>
      <c r="E97" s="1515"/>
      <c r="F97" s="333" t="s">
        <v>2698</v>
      </c>
      <c r="G97" s="1459"/>
      <c r="H97" s="1459"/>
      <c r="I97" s="1459"/>
      <c r="J97" s="1459"/>
      <c r="K97" s="1460"/>
    </row>
    <row r="98" spans="1:13" customHeight="1" ht="26.25">
      <c r="C98" s="30"/>
      <c r="D98" s="1471"/>
      <c r="E98" s="1515"/>
      <c r="F98" s="334" t="s">
        <v>2699</v>
      </c>
      <c r="G98" s="1459"/>
      <c r="H98" s="1459"/>
      <c r="I98" s="1459"/>
      <c r="J98" s="1459"/>
      <c r="K98" s="1460"/>
    </row>
    <row r="99" spans="1:13" customHeight="1" ht="12.75">
      <c r="C99" s="30"/>
      <c r="D99" s="1471"/>
      <c r="E99" s="1515"/>
      <c r="F99" s="333" t="s">
        <v>2700</v>
      </c>
      <c r="G99" s="1459"/>
      <c r="H99" s="1459"/>
      <c r="I99" s="1459"/>
      <c r="J99" s="1459"/>
      <c r="K99" s="1460"/>
    </row>
    <row r="100" spans="1:13" customHeight="1" ht="27">
      <c r="A100" s="124">
        <f>IF(D100="x",C100,IF(D100="n",0,C100))</f>
        <v>6</v>
      </c>
      <c r="B100" s="125">
        <f>IF(D100="x",0,IF(D100="n",0,C100))</f>
        <v>6</v>
      </c>
      <c r="C100" s="30">
        <v>6</v>
      </c>
      <c r="D100" s="1506"/>
      <c r="E100" s="1519"/>
      <c r="F100" s="345" t="s">
        <v>2701</v>
      </c>
      <c r="G100" s="1441"/>
      <c r="H100" s="1441"/>
      <c r="I100" s="1441"/>
      <c r="J100" s="1441"/>
      <c r="K100" s="1442"/>
    </row>
    <row r="101" spans="1:13" customHeight="1" ht="15">
      <c r="A101" s="402"/>
      <c r="B101" s="402"/>
      <c r="C101" s="1508"/>
      <c r="D101" s="1509"/>
      <c r="E101" s="1509"/>
      <c r="F101" s="1509"/>
      <c r="G101" s="1509"/>
      <c r="H101" s="1509"/>
      <c r="I101" s="1509"/>
      <c r="J101" s="1509"/>
      <c r="K101" s="1510"/>
    </row>
    <row r="102" spans="1:13" customHeight="1" ht="15">
      <c r="A102" s="402"/>
      <c r="B102" s="402"/>
      <c r="C102" s="1511"/>
      <c r="D102" s="1512"/>
      <c r="E102" s="1512"/>
      <c r="F102" s="1512"/>
      <c r="G102" s="1512"/>
      <c r="H102" s="1512"/>
      <c r="I102" s="1512"/>
      <c r="J102" s="1512"/>
      <c r="K102" s="1513"/>
    </row>
    <row r="103" spans="1:13" customHeight="1" ht="15">
      <c r="A103" s="402"/>
      <c r="B103" s="402"/>
      <c r="C103" s="1508"/>
      <c r="D103" s="1509"/>
      <c r="E103" s="1509"/>
      <c r="F103" s="1509"/>
      <c r="G103" s="1509"/>
      <c r="H103" s="1509"/>
      <c r="I103" s="1509"/>
      <c r="J103" s="1509"/>
      <c r="K103" s="1510"/>
    </row>
    <row r="104" spans="1:13" customHeight="1" ht="15">
      <c r="A104" s="402"/>
      <c r="B104" s="402"/>
      <c r="C104" s="1511"/>
      <c r="D104" s="1512"/>
      <c r="E104" s="1512"/>
      <c r="F104" s="1512"/>
      <c r="G104" s="1512"/>
      <c r="H104" s="1512"/>
      <c r="I104" s="1512"/>
      <c r="J104" s="1512"/>
      <c r="K104" s="1513"/>
    </row>
    <row r="105" spans="1:13" customHeight="1" ht="15" s="128" customFormat="1">
      <c r="C105" s="1678" t="s">
        <v>2616</v>
      </c>
      <c r="D105" s="1679"/>
      <c r="E105" s="1679"/>
      <c r="F105" s="1679"/>
      <c r="G105" s="1679"/>
      <c r="H105" s="1679"/>
      <c r="I105" s="1679"/>
      <c r="J105" s="1679"/>
      <c r="K105" s="2169"/>
    </row>
    <row r="106" spans="1:13" customHeight="1" ht="15" s="128" customFormat="1">
      <c r="C106" s="708" t="s">
        <v>150</v>
      </c>
      <c r="D106" s="2165" t="s">
        <v>151</v>
      </c>
      <c r="E106" s="2165"/>
      <c r="F106" s="709" t="s">
        <v>2616</v>
      </c>
      <c r="G106" s="2166" t="s">
        <v>4</v>
      </c>
      <c r="H106" s="2167"/>
      <c r="I106" s="2167"/>
      <c r="J106" s="2167"/>
      <c r="K106" s="2168"/>
    </row>
    <row r="107" spans="1:13" customHeight="1" ht="15">
      <c r="C107" s="61" t="s">
        <v>21</v>
      </c>
      <c r="D107" s="63" t="s">
        <v>21</v>
      </c>
      <c r="E107" s="76">
        <v>11</v>
      </c>
      <c r="F107" s="1077" t="s">
        <v>286</v>
      </c>
      <c r="G107" s="1576"/>
      <c r="H107" s="1548"/>
      <c r="I107" s="1548"/>
      <c r="J107" s="1548"/>
      <c r="K107" s="1549"/>
    </row>
    <row r="108" spans="1:13" customHeight="1" ht="12.75">
      <c r="C108" s="42"/>
      <c r="D108" s="1471"/>
      <c r="E108" s="1515"/>
      <c r="F108" s="371" t="s">
        <v>2702</v>
      </c>
      <c r="G108" s="1459"/>
      <c r="H108" s="1459"/>
      <c r="I108" s="1459"/>
      <c r="J108" s="1459"/>
      <c r="K108" s="1460"/>
    </row>
    <row r="109" spans="1:13" customHeight="1" ht="13.5">
      <c r="C109" s="42"/>
      <c r="D109" s="1471"/>
      <c r="E109" s="1515"/>
      <c r="F109" s="723" t="s">
        <v>2703</v>
      </c>
      <c r="G109" s="1459"/>
      <c r="H109" s="1459"/>
      <c r="I109" s="1459"/>
      <c r="J109" s="1459"/>
      <c r="K109" s="1460"/>
    </row>
    <row r="110" spans="1:13" customHeight="1" ht="12.75">
      <c r="C110" s="42"/>
      <c r="D110" s="1471"/>
      <c r="E110" s="1515"/>
      <c r="F110" s="333" t="s">
        <v>2704</v>
      </c>
      <c r="G110" s="1459"/>
      <c r="H110" s="1459"/>
      <c r="I110" s="1459"/>
      <c r="J110" s="1459"/>
      <c r="K110" s="1460"/>
    </row>
    <row r="111" spans="1:13" customHeight="1" ht="13.5">
      <c r="C111" s="42"/>
      <c r="D111" s="1471"/>
      <c r="E111" s="1515"/>
      <c r="F111" s="334" t="s">
        <v>2705</v>
      </c>
      <c r="G111" s="1459"/>
      <c r="H111" s="1459"/>
      <c r="I111" s="1459"/>
      <c r="J111" s="1459"/>
      <c r="K111" s="1460"/>
    </row>
    <row r="112" spans="1:13" customHeight="1" ht="13.5">
      <c r="C112" s="42"/>
      <c r="D112" s="1471"/>
      <c r="E112" s="1515"/>
      <c r="F112" s="334" t="s">
        <v>2706</v>
      </c>
      <c r="G112" s="1459"/>
      <c r="H112" s="1459"/>
      <c r="I112" s="1459"/>
      <c r="J112" s="1459"/>
      <c r="K112" s="1460"/>
    </row>
    <row r="113" spans="1:13" customHeight="1" ht="12.75">
      <c r="C113" s="42"/>
      <c r="D113" s="1471"/>
      <c r="E113" s="1515"/>
      <c r="F113" s="333" t="s">
        <v>2707</v>
      </c>
      <c r="G113" s="1459"/>
      <c r="H113" s="1459"/>
      <c r="I113" s="1459"/>
      <c r="J113" s="1459"/>
      <c r="K113" s="1460"/>
    </row>
    <row r="114" spans="1:13" customHeight="1" ht="13.5">
      <c r="A114" s="124">
        <f>IF(D114="x",C114,IF(D114="n",0,C114))</f>
        <v>15</v>
      </c>
      <c r="B114" s="125">
        <f>IF(D114="x",0,IF(D114="n",0,C114))</f>
        <v>15</v>
      </c>
      <c r="C114" s="42">
        <v>15</v>
      </c>
      <c r="D114" s="1506"/>
      <c r="E114" s="1519"/>
      <c r="F114" s="339" t="s">
        <v>2708</v>
      </c>
      <c r="G114" s="1459"/>
      <c r="H114" s="1459"/>
      <c r="I114" s="1459"/>
      <c r="J114" s="1459"/>
      <c r="K114" s="1460"/>
    </row>
    <row r="115" spans="1:13" customHeight="1" ht="15">
      <c r="C115" s="61" t="s">
        <v>21</v>
      </c>
      <c r="D115" s="63" t="s">
        <v>21</v>
      </c>
      <c r="E115" s="76">
        <v>12</v>
      </c>
      <c r="F115" s="738" t="s">
        <v>2709</v>
      </c>
      <c r="G115" s="1576"/>
      <c r="H115" s="1548"/>
      <c r="I115" s="1548"/>
      <c r="J115" s="1548"/>
      <c r="K115" s="1549"/>
    </row>
    <row r="116" spans="1:13" customHeight="1" ht="12.75">
      <c r="C116" s="42"/>
      <c r="D116" s="1471"/>
      <c r="E116" s="1515"/>
      <c r="F116" s="372" t="s">
        <v>2710</v>
      </c>
      <c r="G116" s="1459"/>
      <c r="H116" s="1459"/>
      <c r="I116" s="1459"/>
      <c r="J116" s="1459"/>
      <c r="K116" s="1460"/>
    </row>
    <row r="117" spans="1:13" customHeight="1" ht="12.75">
      <c r="C117" s="42"/>
      <c r="D117" s="1471"/>
      <c r="E117" s="1515"/>
      <c r="F117" s="333" t="s">
        <v>2711</v>
      </c>
      <c r="G117" s="1459"/>
      <c r="H117" s="1459"/>
      <c r="I117" s="1459"/>
      <c r="J117" s="1459"/>
      <c r="K117" s="1460"/>
    </row>
    <row r="118" spans="1:13" customHeight="1" ht="26.25">
      <c r="C118" s="42"/>
      <c r="D118" s="1471"/>
      <c r="E118" s="1515"/>
      <c r="F118" s="749" t="s">
        <v>2712</v>
      </c>
      <c r="G118" s="1459"/>
      <c r="H118" s="1459"/>
      <c r="I118" s="1459"/>
      <c r="J118" s="1459"/>
      <c r="K118" s="1460"/>
    </row>
    <row r="119" spans="1:13" customHeight="1" ht="13.5">
      <c r="C119" s="42"/>
      <c r="D119" s="1471"/>
      <c r="E119" s="1515"/>
      <c r="F119" s="334" t="s">
        <v>2713</v>
      </c>
      <c r="G119" s="1459"/>
      <c r="H119" s="1459"/>
      <c r="I119" s="1459"/>
      <c r="J119" s="1459"/>
      <c r="K119" s="1460"/>
    </row>
    <row r="120" spans="1:13" customHeight="1" ht="13.5">
      <c r="C120" s="42"/>
      <c r="D120" s="1471"/>
      <c r="E120" s="1515"/>
      <c r="F120" s="334" t="s">
        <v>2714</v>
      </c>
      <c r="G120" s="1459"/>
      <c r="H120" s="1459"/>
      <c r="I120" s="1459"/>
      <c r="J120" s="1459"/>
      <c r="K120" s="1460"/>
    </row>
    <row r="121" spans="1:13" customHeight="1" ht="26.25">
      <c r="A121" s="124">
        <f>IF(D121="x",C121,IF(D121="n",0,C121))</f>
        <v>15</v>
      </c>
      <c r="B121" s="125">
        <f>IF(D121="x",0,IF(D121="n",0,C121))</f>
        <v>15</v>
      </c>
      <c r="C121" s="42">
        <v>15</v>
      </c>
      <c r="D121" s="1506"/>
      <c r="E121" s="1519"/>
      <c r="F121" s="333" t="s">
        <v>2715</v>
      </c>
      <c r="G121" s="1459"/>
      <c r="H121" s="1459"/>
      <c r="I121" s="1459"/>
      <c r="J121" s="1459"/>
      <c r="K121" s="1460"/>
    </row>
    <row r="122" spans="1:13" customHeight="1" ht="15" s="166" customFormat="1">
      <c r="C122" s="221"/>
      <c r="D122" s="221"/>
      <c r="E122" s="73">
        <v>13</v>
      </c>
      <c r="F122" s="830" t="s">
        <v>2716</v>
      </c>
      <c r="G122" s="1576"/>
      <c r="H122" s="1548"/>
      <c r="I122" s="1548"/>
      <c r="J122" s="1548"/>
      <c r="K122" s="1549"/>
    </row>
    <row r="123" spans="1:13" customHeight="1" ht="15" s="166" customFormat="1">
      <c r="C123" s="223"/>
      <c r="D123" s="1471"/>
      <c r="E123" s="1515"/>
      <c r="F123" s="372" t="s">
        <v>2717</v>
      </c>
      <c r="G123" s="1459"/>
      <c r="H123" s="1459"/>
      <c r="I123" s="1459"/>
      <c r="J123" s="1459"/>
      <c r="K123" s="1460"/>
    </row>
    <row r="124" spans="1:13" customHeight="1" ht="15" s="166" customFormat="1">
      <c r="C124" s="223"/>
      <c r="D124" s="1471"/>
      <c r="E124" s="1515"/>
      <c r="F124" s="404" t="s">
        <v>2718</v>
      </c>
      <c r="G124" s="1459"/>
      <c r="H124" s="1459"/>
      <c r="I124" s="1459"/>
      <c r="J124" s="1459"/>
      <c r="K124" s="1460"/>
    </row>
    <row r="125" spans="1:13" customHeight="1" ht="15" s="166" customFormat="1">
      <c r="A125" s="549">
        <f>IF(D125="x",C125,IF(D125="n",0,C125))</f>
        <v>8</v>
      </c>
      <c r="B125" s="550">
        <f>IF(D125="x",0,IF(D125="n",0,C125))</f>
        <v>8</v>
      </c>
      <c r="C125" s="222">
        <v>8</v>
      </c>
      <c r="D125" s="1577"/>
      <c r="E125" s="1578"/>
      <c r="F125" s="732" t="s">
        <v>2719</v>
      </c>
      <c r="G125" s="1441"/>
      <c r="H125" s="1441"/>
      <c r="I125" s="1441"/>
      <c r="J125" s="1441"/>
      <c r="K125" s="1442"/>
    </row>
    <row r="126" spans="1:13" customHeight="1" ht="15">
      <c r="C126" s="38"/>
      <c r="D126" s="38"/>
      <c r="E126" s="73">
        <v>14</v>
      </c>
      <c r="F126" s="874" t="s">
        <v>2720</v>
      </c>
      <c r="G126" s="1576"/>
      <c r="H126" s="1548"/>
      <c r="I126" s="1548"/>
      <c r="J126" s="1548"/>
      <c r="K126" s="1549"/>
    </row>
    <row r="127" spans="1:13" customHeight="1" ht="12.75">
      <c r="C127" s="30"/>
      <c r="D127" s="1471"/>
      <c r="E127" s="1515"/>
      <c r="F127" s="372" t="s">
        <v>2721</v>
      </c>
      <c r="G127" s="1459"/>
      <c r="H127" s="1459"/>
      <c r="I127" s="1459"/>
      <c r="J127" s="1459"/>
      <c r="K127" s="1460"/>
    </row>
    <row r="128" spans="1:13" customHeight="1" ht="12.75">
      <c r="C128" s="30"/>
      <c r="D128" s="1471"/>
      <c r="E128" s="1515"/>
      <c r="F128" s="333" t="s">
        <v>2722</v>
      </c>
      <c r="G128" s="1459"/>
      <c r="H128" s="1459"/>
      <c r="I128" s="1459"/>
      <c r="J128" s="1459"/>
      <c r="K128" s="1460"/>
    </row>
    <row r="129" spans="1:13" customHeight="1" ht="25.5">
      <c r="C129" s="30"/>
      <c r="D129" s="1471"/>
      <c r="E129" s="1515"/>
      <c r="F129" s="404" t="s">
        <v>2723</v>
      </c>
      <c r="G129" s="1459"/>
      <c r="H129" s="1459"/>
      <c r="I129" s="1459"/>
      <c r="J129" s="1459"/>
      <c r="K129" s="1460"/>
    </row>
    <row r="130" spans="1:13" customHeight="1" ht="12.75">
      <c r="C130" s="30"/>
      <c r="D130" s="1471"/>
      <c r="E130" s="1515"/>
      <c r="F130" s="333" t="s">
        <v>2724</v>
      </c>
      <c r="G130" s="1459"/>
      <c r="H130" s="1459"/>
      <c r="I130" s="1459"/>
      <c r="J130" s="1459"/>
      <c r="K130" s="1460"/>
    </row>
    <row r="131" spans="1:13" customHeight="1" ht="12.75">
      <c r="C131" s="30"/>
      <c r="D131" s="1471"/>
      <c r="E131" s="1515"/>
      <c r="F131" s="333" t="s">
        <v>2725</v>
      </c>
      <c r="G131" s="1459"/>
      <c r="H131" s="1459"/>
      <c r="I131" s="1459"/>
      <c r="J131" s="1459"/>
      <c r="K131" s="1460"/>
    </row>
    <row r="132" spans="1:13" customHeight="1" ht="12.75">
      <c r="C132" s="30"/>
      <c r="D132" s="1471"/>
      <c r="E132" s="1515"/>
      <c r="F132" s="333" t="s">
        <v>2726</v>
      </c>
      <c r="G132" s="1459"/>
      <c r="H132" s="1459"/>
      <c r="I132" s="1459"/>
      <c r="J132" s="1459"/>
      <c r="K132" s="1460"/>
    </row>
    <row r="133" spans="1:13" customHeight="1" ht="27.75">
      <c r="A133" s="124">
        <f>IF(D133="x",C133,IF(D133="n",0,C133))</f>
        <v>8</v>
      </c>
      <c r="B133" s="125">
        <f>IF(D133="x",0,IF(D133="n",0,C133))</f>
        <v>8</v>
      </c>
      <c r="C133" s="40">
        <v>8</v>
      </c>
      <c r="D133" s="1452"/>
      <c r="E133" s="1457"/>
      <c r="F133" s="348" t="s">
        <v>2727</v>
      </c>
      <c r="G133" s="1441"/>
      <c r="H133" s="1441"/>
      <c r="I133" s="1441"/>
      <c r="J133" s="1441"/>
      <c r="K133" s="1442"/>
    </row>
    <row r="134" spans="1:13" customHeight="1" ht="15">
      <c r="C134" s="63"/>
      <c r="D134" s="61"/>
      <c r="E134" s="74">
        <v>15</v>
      </c>
      <c r="F134" s="874" t="s">
        <v>2728</v>
      </c>
      <c r="G134" s="1576"/>
      <c r="H134" s="1548"/>
      <c r="I134" s="1548"/>
      <c r="J134" s="1548"/>
      <c r="K134" s="1549"/>
    </row>
    <row r="135" spans="1:13" customHeight="1" ht="12.75">
      <c r="C135" s="30"/>
      <c r="D135" s="1471"/>
      <c r="E135" s="1515"/>
      <c r="F135" s="372" t="s">
        <v>2729</v>
      </c>
      <c r="G135" s="1459"/>
      <c r="H135" s="1459"/>
      <c r="I135" s="1459"/>
      <c r="J135" s="1459"/>
      <c r="K135" s="1460"/>
    </row>
    <row r="136" spans="1:13" customHeight="1" ht="25.5">
      <c r="C136" s="30"/>
      <c r="D136" s="1471"/>
      <c r="E136" s="1515"/>
      <c r="F136" s="333" t="s">
        <v>2730</v>
      </c>
      <c r="G136" s="1459"/>
      <c r="H136" s="1459"/>
      <c r="I136" s="1459"/>
      <c r="J136" s="1459"/>
      <c r="K136" s="1460"/>
    </row>
    <row r="137" spans="1:13" customHeight="1" ht="12.75">
      <c r="C137" s="30"/>
      <c r="D137" s="1471"/>
      <c r="E137" s="1515"/>
      <c r="F137" s="333" t="s">
        <v>2731</v>
      </c>
      <c r="G137" s="1459"/>
      <c r="H137" s="1459"/>
      <c r="I137" s="1459"/>
      <c r="J137" s="1459"/>
      <c r="K137" s="1460"/>
    </row>
    <row r="138" spans="1:13" customHeight="1" ht="15">
      <c r="C138" s="30"/>
      <c r="D138" s="1471"/>
      <c r="E138" s="1515"/>
      <c r="F138" s="366" t="s">
        <v>2732</v>
      </c>
      <c r="G138" s="1459"/>
      <c r="H138" s="1459"/>
      <c r="I138" s="1459"/>
      <c r="J138" s="1459"/>
      <c r="K138" s="1460"/>
    </row>
    <row r="139" spans="1:13" customHeight="1" ht="12.75">
      <c r="C139" s="30"/>
      <c r="D139" s="1471"/>
      <c r="E139" s="1515"/>
      <c r="F139" s="333" t="s">
        <v>2733</v>
      </c>
      <c r="G139" s="1459"/>
      <c r="H139" s="1459"/>
      <c r="I139" s="1459"/>
      <c r="J139" s="1459"/>
      <c r="K139" s="1460"/>
    </row>
    <row r="140" spans="1:13" customHeight="1" ht="12.75">
      <c r="C140" s="30"/>
      <c r="D140" s="1471"/>
      <c r="E140" s="1515"/>
      <c r="F140" s="333" t="s">
        <v>2734</v>
      </c>
      <c r="G140" s="1459"/>
      <c r="H140" s="1459"/>
      <c r="I140" s="1459"/>
      <c r="J140" s="1459"/>
      <c r="K140" s="1460"/>
    </row>
    <row r="141" spans="1:13" customHeight="1" ht="15">
      <c r="A141" s="124">
        <f>IF(D141="x",C141,IF(D141="n",0,C141))</f>
        <v>8</v>
      </c>
      <c r="B141" s="125">
        <f>IF(D141="x",0,IF(D141="n",0,C141))</f>
        <v>8</v>
      </c>
      <c r="C141" s="40">
        <v>8</v>
      </c>
      <c r="D141" s="1452"/>
      <c r="E141" s="1457"/>
      <c r="F141" s="348" t="s">
        <v>2735</v>
      </c>
      <c r="G141" s="1441"/>
      <c r="H141" s="1441"/>
      <c r="I141" s="1441"/>
      <c r="J141" s="1441"/>
      <c r="K141" s="1442"/>
    </row>
    <row r="142" spans="1:13" customHeight="1" ht="15" s="166" customFormat="1">
      <c r="C142" s="221"/>
      <c r="D142" s="221"/>
      <c r="E142" s="73">
        <v>16</v>
      </c>
      <c r="F142" s="874" t="s">
        <v>2736</v>
      </c>
      <c r="G142" s="1576"/>
      <c r="H142" s="1548"/>
      <c r="I142" s="1548"/>
      <c r="J142" s="1548"/>
      <c r="K142" s="1549"/>
    </row>
    <row r="143" spans="1:13" customHeight="1" ht="51">
      <c r="C143" s="30"/>
      <c r="D143" s="30"/>
      <c r="E143" s="120"/>
      <c r="F143" s="372" t="s">
        <v>2737</v>
      </c>
      <c r="G143" s="1459"/>
      <c r="H143" s="1459"/>
      <c r="I143" s="1459"/>
      <c r="J143" s="1459"/>
      <c r="K143" s="1460"/>
    </row>
    <row r="144" spans="1:13" customHeight="1" ht="45">
      <c r="C144" s="30"/>
      <c r="D144" s="30"/>
      <c r="E144" s="120"/>
      <c r="F144" s="333" t="s">
        <v>2738</v>
      </c>
      <c r="G144" s="1459"/>
      <c r="H144" s="1459"/>
      <c r="I144" s="1459"/>
      <c r="J144" s="1459"/>
      <c r="K144" s="1460"/>
    </row>
    <row r="145" spans="1:13" customHeight="1" ht="25.5">
      <c r="C145" s="30"/>
      <c r="D145" s="30"/>
      <c r="E145" s="120"/>
      <c r="F145" s="333" t="s">
        <v>2739</v>
      </c>
      <c r="G145" s="1459"/>
      <c r="H145" s="1459"/>
      <c r="I145" s="1459"/>
      <c r="J145" s="1459"/>
      <c r="K145" s="1460"/>
    </row>
    <row r="146" spans="1:13" customHeight="1" ht="25.5">
      <c r="C146" s="30"/>
      <c r="D146" s="30"/>
      <c r="E146" s="120"/>
      <c r="F146" s="333" t="s">
        <v>2740</v>
      </c>
      <c r="G146" s="1459"/>
      <c r="H146" s="1459"/>
      <c r="I146" s="1459"/>
      <c r="J146" s="1459"/>
      <c r="K146" s="1460"/>
    </row>
    <row r="147" spans="1:13" customHeight="1" ht="45">
      <c r="C147" s="30"/>
      <c r="D147" s="30"/>
      <c r="E147" s="120"/>
      <c r="F147" s="333" t="s">
        <v>2741</v>
      </c>
      <c r="G147" s="1459"/>
      <c r="H147" s="1459"/>
      <c r="I147" s="1459"/>
      <c r="J147" s="1459"/>
      <c r="K147" s="1460"/>
    </row>
    <row r="148" spans="1:13" customHeight="1" ht="25.5">
      <c r="C148" s="30"/>
      <c r="D148" s="30"/>
      <c r="E148" s="120"/>
      <c r="F148" s="333" t="s">
        <v>2742</v>
      </c>
      <c r="G148" s="1459"/>
      <c r="H148" s="1459"/>
      <c r="I148" s="1459"/>
      <c r="J148" s="1459"/>
      <c r="K148" s="1460"/>
    </row>
    <row r="149" spans="1:13" customHeight="1" ht="12.75">
      <c r="C149" s="30"/>
      <c r="D149" s="30"/>
      <c r="E149" s="120"/>
      <c r="F149" s="333" t="s">
        <v>2743</v>
      </c>
      <c r="G149" s="1459"/>
      <c r="H149" s="1459"/>
      <c r="I149" s="1459"/>
      <c r="J149" s="1459"/>
      <c r="K149" s="1460"/>
    </row>
    <row r="150" spans="1:13" customHeight="1" ht="12.75">
      <c r="C150" s="30"/>
      <c r="D150" s="30"/>
      <c r="E150" s="120"/>
      <c r="F150" s="333" t="s">
        <v>2744</v>
      </c>
      <c r="G150" s="1459"/>
      <c r="H150" s="1459"/>
      <c r="I150" s="1459"/>
      <c r="J150" s="1459"/>
      <c r="K150" s="1460"/>
    </row>
    <row r="151" spans="1:13" customHeight="1" ht="12.75">
      <c r="C151" s="30" t="s">
        <v>21</v>
      </c>
      <c r="D151" s="1471"/>
      <c r="E151" s="1515"/>
      <c r="F151" s="333" t="s">
        <v>2745</v>
      </c>
      <c r="G151" s="1459"/>
      <c r="H151" s="1459"/>
      <c r="I151" s="1459"/>
      <c r="J151" s="1459"/>
      <c r="K151" s="1460"/>
    </row>
    <row r="152" spans="1:13" customHeight="1" ht="39">
      <c r="A152" s="124">
        <f>IF(D152="x",C152,IF(D152="n",0,C152))</f>
        <v>50</v>
      </c>
      <c r="B152" s="125">
        <f>IF(D152="x",0,IF(D152="n",0,C152))</f>
        <v>50</v>
      </c>
      <c r="C152" s="40">
        <v>50</v>
      </c>
      <c r="D152" s="1452"/>
      <c r="E152" s="1457"/>
      <c r="F152" s="358" t="s">
        <v>2746</v>
      </c>
      <c r="G152" s="1441"/>
      <c r="H152" s="1441"/>
      <c r="I152" s="1441"/>
      <c r="J152" s="1441"/>
      <c r="K152" s="1442"/>
    </row>
    <row r="153" spans="1:13" customHeight="1" ht="15">
      <c r="A153" s="402"/>
      <c r="B153" s="402"/>
      <c r="C153" s="1508"/>
      <c r="D153" s="1509"/>
      <c r="E153" s="1509"/>
      <c r="F153" s="1509"/>
      <c r="G153" s="1509"/>
      <c r="H153" s="1509"/>
      <c r="I153" s="1509"/>
      <c r="J153" s="1509"/>
      <c r="K153" s="1510"/>
    </row>
    <row r="154" spans="1:13" customHeight="1" ht="15">
      <c r="A154" s="402"/>
      <c r="B154" s="402"/>
      <c r="C154" s="1511"/>
      <c r="D154" s="1512"/>
      <c r="E154" s="1512"/>
      <c r="F154" s="1512"/>
      <c r="G154" s="1512"/>
      <c r="H154" s="1512"/>
      <c r="I154" s="1512"/>
      <c r="J154" s="1512"/>
      <c r="K154" s="1513"/>
    </row>
    <row r="155" spans="1:13" customHeight="1" ht="15">
      <c r="A155" s="402"/>
      <c r="B155" s="402"/>
      <c r="C155" s="1508"/>
      <c r="D155" s="1509"/>
      <c r="E155" s="1509"/>
      <c r="F155" s="1509"/>
      <c r="G155" s="1509"/>
      <c r="H155" s="1509"/>
      <c r="I155" s="1509"/>
      <c r="J155" s="1509"/>
      <c r="K155" s="1510"/>
    </row>
    <row r="156" spans="1:13" customHeight="1" ht="15">
      <c r="A156" s="402"/>
      <c r="B156" s="402"/>
      <c r="C156" s="1511"/>
      <c r="D156" s="1512"/>
      <c r="E156" s="1512"/>
      <c r="F156" s="1512"/>
      <c r="G156" s="1512"/>
      <c r="H156" s="1512"/>
      <c r="I156" s="1512"/>
      <c r="J156" s="1512"/>
      <c r="K156" s="1513"/>
    </row>
    <row r="157" spans="1:13" customHeight="1" ht="15" s="128" customFormat="1">
      <c r="C157" s="1678" t="s">
        <v>2616</v>
      </c>
      <c r="D157" s="1679"/>
      <c r="E157" s="1679"/>
      <c r="F157" s="1679"/>
      <c r="G157" s="1679"/>
      <c r="H157" s="1679"/>
      <c r="I157" s="1679"/>
      <c r="J157" s="1679"/>
      <c r="K157" s="2169"/>
    </row>
    <row r="158" spans="1:13" customHeight="1" ht="15" s="128" customFormat="1">
      <c r="C158" s="708" t="s">
        <v>150</v>
      </c>
      <c r="D158" s="2165" t="s">
        <v>151</v>
      </c>
      <c r="E158" s="2165"/>
      <c r="F158" s="707" t="s">
        <v>2616</v>
      </c>
      <c r="G158" s="2166" t="s">
        <v>4</v>
      </c>
      <c r="H158" s="2167"/>
      <c r="I158" s="2167"/>
      <c r="J158" s="2167"/>
      <c r="K158" s="2168"/>
    </row>
    <row r="159" spans="1:13" customHeight="1" ht="15">
      <c r="C159" s="38"/>
      <c r="D159" s="38"/>
      <c r="E159" s="76">
        <v>17</v>
      </c>
      <c r="F159" s="873" t="s">
        <v>2747</v>
      </c>
      <c r="G159" s="1576"/>
      <c r="H159" s="1548"/>
      <c r="I159" s="1548"/>
      <c r="J159" s="1548"/>
      <c r="K159" s="1549"/>
    </row>
    <row r="160" spans="1:13" customHeight="1" ht="12.75">
      <c r="C160" s="30"/>
      <c r="D160" s="1471"/>
      <c r="E160" s="1515"/>
      <c r="F160" s="372" t="s">
        <v>2748</v>
      </c>
      <c r="G160" s="1459"/>
      <c r="H160" s="1459"/>
      <c r="I160" s="1459"/>
      <c r="J160" s="1459"/>
      <c r="K160" s="1460"/>
    </row>
    <row r="161" spans="1:13" customHeight="1" ht="13.5">
      <c r="C161" s="30"/>
      <c r="D161" s="1471"/>
      <c r="E161" s="1515"/>
      <c r="F161" s="334" t="s">
        <v>2749</v>
      </c>
      <c r="G161" s="1459"/>
      <c r="H161" s="1459"/>
      <c r="I161" s="1459"/>
      <c r="J161" s="1459"/>
      <c r="K161" s="1460"/>
    </row>
    <row r="162" spans="1:13" customHeight="1" ht="13.5">
      <c r="C162" s="30"/>
      <c r="D162" s="1471"/>
      <c r="E162" s="1515"/>
      <c r="F162" s="334" t="s">
        <v>2750</v>
      </c>
      <c r="G162" s="1459"/>
      <c r="H162" s="1459"/>
      <c r="I162" s="1459"/>
      <c r="J162" s="1459"/>
      <c r="K162" s="1460"/>
    </row>
    <row r="163" spans="1:13" customHeight="1" ht="13.5">
      <c r="C163" s="30"/>
      <c r="D163" s="1471"/>
      <c r="E163" s="1515"/>
      <c r="F163" s="334" t="s">
        <v>2751</v>
      </c>
      <c r="G163" s="1459"/>
      <c r="H163" s="1459"/>
      <c r="I163" s="1459"/>
      <c r="J163" s="1459"/>
      <c r="K163" s="1460"/>
    </row>
    <row r="164" spans="1:13" customHeight="1" ht="12.75">
      <c r="C164" s="30"/>
      <c r="D164" s="1471"/>
      <c r="E164" s="1515"/>
      <c r="F164" s="333" t="s">
        <v>2752</v>
      </c>
      <c r="G164" s="1459"/>
      <c r="H164" s="1459"/>
      <c r="I164" s="1459"/>
      <c r="J164" s="1459"/>
      <c r="K164" s="1460"/>
    </row>
    <row r="165" spans="1:13" customHeight="1" ht="26.25">
      <c r="C165" s="30"/>
      <c r="D165" s="1471"/>
      <c r="E165" s="1515"/>
      <c r="F165" s="334" t="s">
        <v>2753</v>
      </c>
      <c r="G165" s="1459"/>
      <c r="H165" s="1459"/>
      <c r="I165" s="1459"/>
      <c r="J165" s="1459"/>
      <c r="K165" s="1460"/>
    </row>
    <row r="166" spans="1:13" customHeight="1" ht="25.5">
      <c r="C166" s="30"/>
      <c r="D166" s="1471"/>
      <c r="E166" s="1515"/>
      <c r="F166" s="333" t="s">
        <v>2754</v>
      </c>
      <c r="G166" s="1459"/>
      <c r="H166" s="1459"/>
      <c r="I166" s="1459"/>
      <c r="J166" s="1459"/>
      <c r="K166" s="1460"/>
    </row>
    <row r="167" spans="1:13" customHeight="1" ht="25.5">
      <c r="A167" s="124">
        <f>IF(D167="x",C167,IF(D167="n",0,C167))</f>
        <v>8</v>
      </c>
      <c r="B167" s="125">
        <f>IF(D167="x",0,IF(D167="n",0,C167))</f>
        <v>8</v>
      </c>
      <c r="C167" s="40">
        <v>8</v>
      </c>
      <c r="D167" s="1452"/>
      <c r="E167" s="1457"/>
      <c r="F167" s="358" t="s">
        <v>2755</v>
      </c>
      <c r="G167" s="1441"/>
      <c r="H167" s="1441"/>
      <c r="I167" s="1441"/>
      <c r="J167" s="1441"/>
      <c r="K167" s="1442"/>
    </row>
    <row r="168" spans="1:13" customHeight="1" ht="15">
      <c r="C168" s="38"/>
      <c r="D168" s="38"/>
      <c r="E168" s="73">
        <v>18</v>
      </c>
      <c r="F168" s="876" t="s">
        <v>2756</v>
      </c>
      <c r="G168" s="1548" t="s">
        <v>2757</v>
      </c>
      <c r="H168" s="1548"/>
      <c r="I168" s="1548"/>
      <c r="J168" s="1548"/>
      <c r="K168" s="1549"/>
    </row>
    <row r="169" spans="1:13" customHeight="1" ht="12.75">
      <c r="C169" s="30"/>
      <c r="D169" s="1471"/>
      <c r="E169" s="1515"/>
      <c r="F169" s="372" t="s">
        <v>2758</v>
      </c>
      <c r="G169" s="1459"/>
      <c r="H169" s="1459"/>
      <c r="I169" s="1459"/>
      <c r="J169" s="1459"/>
      <c r="K169" s="1460"/>
    </row>
    <row r="170" spans="1:13" customHeight="1" ht="12.75">
      <c r="C170" s="30"/>
      <c r="D170" s="1471"/>
      <c r="E170" s="1515"/>
      <c r="F170" s="326" t="s">
        <v>2759</v>
      </c>
      <c r="G170" s="1459"/>
      <c r="H170" s="1459"/>
      <c r="I170" s="1459"/>
      <c r="J170" s="1459"/>
      <c r="K170" s="1460"/>
    </row>
    <row r="171" spans="1:13" customHeight="1" ht="13.5">
      <c r="C171" s="30"/>
      <c r="D171" s="1471"/>
      <c r="E171" s="1515"/>
      <c r="F171" s="340" t="s">
        <v>893</v>
      </c>
      <c r="G171" s="1459"/>
      <c r="H171" s="1459"/>
      <c r="I171" s="1459"/>
      <c r="J171" s="1459"/>
      <c r="K171" s="1460"/>
    </row>
    <row r="172" spans="1:13" customHeight="1" ht="12.75">
      <c r="C172" s="30"/>
      <c r="D172" s="1471"/>
      <c r="E172" s="1515"/>
      <c r="F172" s="333" t="s">
        <v>894</v>
      </c>
      <c r="G172" s="1459"/>
      <c r="H172" s="1459"/>
      <c r="I172" s="1459"/>
      <c r="J172" s="1459"/>
      <c r="K172" s="1460"/>
    </row>
    <row r="173" spans="1:13" customHeight="1" ht="25.5">
      <c r="C173" s="30"/>
      <c r="D173" s="288"/>
      <c r="E173" s="289"/>
      <c r="F173" s="333" t="s">
        <v>2760</v>
      </c>
      <c r="G173" s="1459"/>
      <c r="H173" s="1459"/>
      <c r="I173" s="1459"/>
      <c r="J173" s="1459"/>
      <c r="K173" s="1460"/>
    </row>
    <row r="174" spans="1:13" customHeight="1" ht="30">
      <c r="A174" s="124">
        <f>IF(D174="x",C174,IF(D174="n",0,C174))</f>
        <v>8</v>
      </c>
      <c r="B174" s="125">
        <f>IF(D174="x",0,IF(D174="n",0,C174))</f>
        <v>0</v>
      </c>
      <c r="C174" s="40">
        <v>8</v>
      </c>
      <c r="D174" s="1452" t="s">
        <v>896</v>
      </c>
      <c r="E174" s="1457"/>
      <c r="F174" s="358" t="s">
        <v>2761</v>
      </c>
      <c r="G174" s="1441"/>
      <c r="H174" s="1441"/>
      <c r="I174" s="1441"/>
      <c r="J174" s="1441"/>
      <c r="K174" s="1442"/>
    </row>
    <row r="175" spans="1:13" customHeight="1" ht="15">
      <c r="C175" s="38"/>
      <c r="D175" s="38"/>
      <c r="E175" s="76">
        <v>19</v>
      </c>
      <c r="F175" s="873" t="s">
        <v>2762</v>
      </c>
      <c r="G175" s="1576"/>
      <c r="H175" s="1548"/>
      <c r="I175" s="1548"/>
      <c r="J175" s="1548"/>
      <c r="K175" s="1549"/>
    </row>
    <row r="176" spans="1:13" customHeight="1" ht="12.75">
      <c r="C176" s="30"/>
      <c r="D176" s="1471"/>
      <c r="E176" s="1515"/>
      <c r="F176" s="372" t="s">
        <v>2763</v>
      </c>
      <c r="G176" s="1459"/>
      <c r="H176" s="1459"/>
      <c r="I176" s="1459"/>
      <c r="J176" s="1459"/>
      <c r="K176" s="1460"/>
    </row>
    <row r="177" spans="1:13" customHeight="1" ht="12.75">
      <c r="C177" s="30"/>
      <c r="D177" s="1471"/>
      <c r="E177" s="1515"/>
      <c r="F177" s="333" t="s">
        <v>2764</v>
      </c>
      <c r="G177" s="1459"/>
      <c r="H177" s="1459"/>
      <c r="I177" s="1459"/>
      <c r="J177" s="1459"/>
      <c r="K177" s="1460"/>
    </row>
    <row r="178" spans="1:13" customHeight="1" ht="26.25">
      <c r="C178" s="30"/>
      <c r="D178" s="252"/>
      <c r="E178" s="380"/>
      <c r="F178" s="334" t="s">
        <v>2765</v>
      </c>
      <c r="G178" s="1459"/>
      <c r="H178" s="1459"/>
      <c r="I178" s="1459"/>
      <c r="J178" s="1459"/>
      <c r="K178" s="1460"/>
    </row>
    <row r="179" spans="1:13" customHeight="1" ht="12.75">
      <c r="C179" s="30"/>
      <c r="D179" s="252"/>
      <c r="E179" s="380"/>
      <c r="F179" s="333" t="s">
        <v>2766</v>
      </c>
      <c r="G179" s="1459"/>
      <c r="H179" s="1459"/>
      <c r="I179" s="1459"/>
      <c r="J179" s="1459"/>
      <c r="K179" s="1460"/>
    </row>
    <row r="180" spans="1:13" customHeight="1" ht="25.5">
      <c r="C180" s="30"/>
      <c r="D180" s="288"/>
      <c r="E180" s="380"/>
      <c r="F180" s="333" t="s">
        <v>2767</v>
      </c>
      <c r="G180" s="1459"/>
      <c r="H180" s="1459"/>
      <c r="I180" s="1459"/>
      <c r="J180" s="1459"/>
      <c r="K180" s="1460"/>
    </row>
    <row r="181" spans="1:13" customHeight="1" ht="12.75">
      <c r="C181" s="30"/>
      <c r="D181" s="288"/>
      <c r="E181" s="380"/>
      <c r="F181" s="333" t="s">
        <v>2768</v>
      </c>
      <c r="G181" s="1459"/>
      <c r="H181" s="1459"/>
      <c r="I181" s="1459"/>
      <c r="J181" s="1459"/>
      <c r="K181" s="1460"/>
    </row>
    <row r="182" spans="1:13" customHeight="1" ht="15">
      <c r="A182" s="124">
        <f>IF(D182="x",C182,IF(D182="n",0,C182))</f>
        <v>6</v>
      </c>
      <c r="B182" s="125">
        <f>IF(D182="x",0,IF(D182="n",0,C182))</f>
        <v>6</v>
      </c>
      <c r="C182" s="40">
        <v>6</v>
      </c>
      <c r="D182" s="1452"/>
      <c r="E182" s="1457"/>
      <c r="F182" s="348" t="s">
        <v>2769</v>
      </c>
      <c r="G182" s="1441"/>
      <c r="H182" s="1441"/>
      <c r="I182" s="1441"/>
      <c r="J182" s="1441"/>
      <c r="K182" s="1442"/>
    </row>
    <row r="183" spans="1:13" customHeight="1" ht="15">
      <c r="C183" s="38"/>
      <c r="D183" s="38"/>
      <c r="E183" s="76">
        <v>20</v>
      </c>
      <c r="F183" s="738" t="s">
        <v>2770</v>
      </c>
      <c r="G183" s="1576"/>
      <c r="H183" s="1548"/>
      <c r="I183" s="1548"/>
      <c r="J183" s="1548"/>
      <c r="K183" s="1549"/>
    </row>
    <row r="184" spans="1:13" customHeight="1" ht="12.75">
      <c r="C184" s="30"/>
      <c r="D184" s="1471"/>
      <c r="E184" s="1515"/>
      <c r="F184" s="372" t="s">
        <v>2771</v>
      </c>
      <c r="G184" s="1459"/>
      <c r="H184" s="1459"/>
      <c r="I184" s="1459"/>
      <c r="J184" s="1459"/>
      <c r="K184" s="1460"/>
    </row>
    <row r="185" spans="1:13" customHeight="1" ht="45">
      <c r="C185" s="30"/>
      <c r="D185" s="1471"/>
      <c r="E185" s="1515"/>
      <c r="F185" s="333" t="s">
        <v>2772</v>
      </c>
      <c r="G185" s="1459"/>
      <c r="H185" s="1459"/>
      <c r="I185" s="1459"/>
      <c r="J185" s="1459"/>
      <c r="K185" s="1460"/>
    </row>
    <row r="186" spans="1:13" customHeight="1" ht="25.5">
      <c r="C186" s="30"/>
      <c r="D186" s="1471"/>
      <c r="E186" s="1515"/>
      <c r="F186" s="730" t="s">
        <v>2773</v>
      </c>
      <c r="G186" s="1459"/>
      <c r="H186" s="1459"/>
      <c r="I186" s="1459"/>
      <c r="J186" s="1459"/>
      <c r="K186" s="1460"/>
    </row>
    <row r="187" spans="1:13" customHeight="1" ht="13.5">
      <c r="C187" s="30"/>
      <c r="D187" s="1471"/>
      <c r="E187" s="1515"/>
      <c r="F187" s="340" t="s">
        <v>2774</v>
      </c>
      <c r="G187" s="1459"/>
      <c r="H187" s="1459"/>
      <c r="I187" s="1459"/>
      <c r="J187" s="1459"/>
      <c r="K187" s="1460"/>
    </row>
    <row r="188" spans="1:13" customHeight="1" ht="26.25" s="96" customFormat="1">
      <c r="A188" s="124">
        <f>IF(D188="x",C188,IF(D188="n",0,C188))</f>
        <v>20</v>
      </c>
      <c r="B188" s="125">
        <f>IF(D188="x",0,IF(D188="n",0,C188))</f>
        <v>20</v>
      </c>
      <c r="C188" s="40">
        <v>20</v>
      </c>
      <c r="D188" s="1452"/>
      <c r="E188" s="1457"/>
      <c r="F188" s="358" t="s">
        <v>2775</v>
      </c>
      <c r="G188" s="1441"/>
      <c r="H188" s="1441"/>
      <c r="I188" s="1441"/>
      <c r="J188" s="1441"/>
      <c r="K188" s="1442"/>
    </row>
    <row r="189" spans="1:13" customHeight="1" ht="15">
      <c r="C189" s="63"/>
      <c r="D189" s="61"/>
      <c r="E189" s="76">
        <v>21</v>
      </c>
      <c r="F189" s="875" t="s">
        <v>2776</v>
      </c>
      <c r="G189" s="1576"/>
      <c r="H189" s="1548"/>
      <c r="I189" s="1548"/>
      <c r="J189" s="1548"/>
      <c r="K189" s="1549"/>
    </row>
    <row r="190" spans="1:13" customHeight="1" ht="12.75">
      <c r="C190" s="30"/>
      <c r="D190" s="1471"/>
      <c r="E190" s="1515"/>
      <c r="F190" s="372" t="s">
        <v>2777</v>
      </c>
      <c r="G190" s="1459"/>
      <c r="H190" s="1459"/>
      <c r="I190" s="1459"/>
      <c r="J190" s="1459"/>
      <c r="K190" s="1460"/>
    </row>
    <row r="191" spans="1:13" customHeight="1" ht="12.75">
      <c r="C191" s="30"/>
      <c r="D191" s="1471"/>
      <c r="E191" s="1515"/>
      <c r="F191" s="333" t="s">
        <v>2778</v>
      </c>
      <c r="G191" s="1459"/>
      <c r="H191" s="1459"/>
      <c r="I191" s="1459"/>
      <c r="J191" s="1459"/>
      <c r="K191" s="1460"/>
    </row>
    <row r="192" spans="1:13" customHeight="1" ht="25.5">
      <c r="C192" s="30"/>
      <c r="D192" s="1471"/>
      <c r="E192" s="1515"/>
      <c r="F192" s="333" t="s">
        <v>2779</v>
      </c>
      <c r="G192" s="1459"/>
      <c r="H192" s="1459"/>
      <c r="I192" s="1459"/>
      <c r="J192" s="1459"/>
      <c r="K192" s="1460"/>
    </row>
    <row r="193" spans="1:13" customHeight="1" ht="12.75">
      <c r="C193" s="30"/>
      <c r="D193" s="1471"/>
      <c r="E193" s="1515"/>
      <c r="F193" s="404" t="s">
        <v>2780</v>
      </c>
      <c r="G193" s="1459"/>
      <c r="H193" s="1459"/>
      <c r="I193" s="1459"/>
      <c r="J193" s="1459"/>
      <c r="K193" s="1460"/>
    </row>
    <row r="194" spans="1:13" customHeight="1" ht="15">
      <c r="A194" s="124">
        <f>IF(D194="x",C194,IF(D194="n",0,C194))</f>
        <v>10</v>
      </c>
      <c r="B194" s="125">
        <f>IF(D194="x",0,IF(D194="n",0,C194))</f>
        <v>10</v>
      </c>
      <c r="C194" s="40">
        <v>10</v>
      </c>
      <c r="D194" s="1452"/>
      <c r="E194" s="1457"/>
      <c r="F194" s="348" t="s">
        <v>2781</v>
      </c>
      <c r="G194" s="1441"/>
      <c r="H194" s="1441"/>
      <c r="I194" s="1441"/>
      <c r="J194" s="1441"/>
      <c r="K194" s="1442"/>
    </row>
    <row r="195" spans="1:13" customHeight="1" ht="15">
      <c r="C195" s="38"/>
      <c r="D195" s="38"/>
      <c r="E195" s="73">
        <v>22</v>
      </c>
      <c r="F195" s="874" t="s">
        <v>2782</v>
      </c>
      <c r="G195" s="1576"/>
      <c r="H195" s="1548"/>
      <c r="I195" s="1548"/>
      <c r="J195" s="1548"/>
      <c r="K195" s="1549"/>
    </row>
    <row r="196" spans="1:13" customHeight="1" ht="25.5">
      <c r="A196" s="96"/>
      <c r="B196" s="96"/>
      <c r="C196" s="30"/>
      <c r="D196" s="1471"/>
      <c r="E196" s="1515"/>
      <c r="F196" s="372" t="s">
        <v>2783</v>
      </c>
      <c r="G196" s="1459"/>
      <c r="H196" s="1459"/>
      <c r="I196" s="1459"/>
      <c r="J196" s="1459"/>
      <c r="K196" s="1460"/>
    </row>
    <row r="197" spans="1:13" customHeight="1" ht="25.5">
      <c r="A197" s="96"/>
      <c r="B197" s="96"/>
      <c r="C197" s="30"/>
      <c r="D197" s="1471"/>
      <c r="E197" s="1515"/>
      <c r="F197" s="404" t="s">
        <v>2784</v>
      </c>
      <c r="G197" s="1459"/>
      <c r="H197" s="1459"/>
      <c r="I197" s="1459"/>
      <c r="J197" s="1459"/>
      <c r="K197" s="1460"/>
    </row>
    <row r="198" spans="1:13" customHeight="1" ht="15">
      <c r="A198" s="124">
        <f>IF(D198="x",C198,IF(D198="n",0,C198))</f>
        <v>10</v>
      </c>
      <c r="B198" s="125">
        <f>IF(D198="x",0,IF(D198="n",0,C198))</f>
        <v>10</v>
      </c>
      <c r="C198" s="40">
        <v>10</v>
      </c>
      <c r="D198" s="1452"/>
      <c r="E198" s="1457"/>
      <c r="F198" s="348" t="s">
        <v>2785</v>
      </c>
      <c r="G198" s="1441"/>
      <c r="H198" s="1441"/>
      <c r="I198" s="1441"/>
      <c r="J198" s="1441"/>
      <c r="K198" s="1442"/>
    </row>
    <row r="199" spans="1:13" customHeight="1" ht="15">
      <c r="C199" s="38"/>
      <c r="D199" s="49"/>
      <c r="E199" s="76">
        <v>23</v>
      </c>
      <c r="F199" s="874" t="s">
        <v>2786</v>
      </c>
      <c r="G199" s="1576"/>
      <c r="H199" s="1548"/>
      <c r="I199" s="1548"/>
      <c r="J199" s="1548"/>
      <c r="K199" s="1549"/>
    </row>
    <row r="200" spans="1:13" customHeight="1" ht="12">
      <c r="C200" s="30"/>
      <c r="D200" s="1471"/>
      <c r="E200" s="1613"/>
      <c r="F200" s="371" t="s">
        <v>2787</v>
      </c>
      <c r="G200" s="1459"/>
      <c r="H200" s="1459"/>
      <c r="I200" s="1459"/>
      <c r="J200" s="1459"/>
      <c r="K200" s="1460"/>
    </row>
    <row r="201" spans="1:13" customHeight="1" ht="27">
      <c r="C201" s="30"/>
      <c r="D201" s="1471"/>
      <c r="E201" s="1515"/>
      <c r="F201" s="954" t="s">
        <v>2788</v>
      </c>
      <c r="G201" s="1459"/>
      <c r="H201" s="1459"/>
      <c r="I201" s="1459"/>
      <c r="J201" s="1459"/>
      <c r="K201" s="1460"/>
    </row>
    <row r="202" spans="1:13" customHeight="1" ht="12">
      <c r="C202" s="30"/>
      <c r="D202" s="1471"/>
      <c r="E202" s="1515"/>
      <c r="F202" s="333" t="s">
        <v>2789</v>
      </c>
      <c r="G202" s="1459"/>
      <c r="H202" s="1459"/>
      <c r="I202" s="1459"/>
      <c r="J202" s="1459"/>
      <c r="K202" s="1460"/>
    </row>
    <row r="203" spans="1:13" customHeight="1" ht="12">
      <c r="C203" s="30"/>
      <c r="D203" s="1471"/>
      <c r="E203" s="1515"/>
      <c r="F203" s="413" t="s">
        <v>2790</v>
      </c>
      <c r="G203" s="1459"/>
      <c r="H203" s="1459"/>
      <c r="I203" s="1459"/>
      <c r="J203" s="1459"/>
      <c r="K203" s="1460"/>
    </row>
    <row r="204" spans="1:13" customHeight="1" ht="12">
      <c r="C204" s="30"/>
      <c r="D204" s="1471"/>
      <c r="E204" s="1515"/>
      <c r="F204" s="413" t="s">
        <v>2791</v>
      </c>
      <c r="G204" s="1459"/>
      <c r="H204" s="1459"/>
      <c r="I204" s="1459"/>
      <c r="J204" s="1459"/>
      <c r="K204" s="1460"/>
    </row>
    <row r="205" spans="1:13" customHeight="1" ht="12">
      <c r="A205" s="124">
        <f>IF(D205="x",C205,IF(D205="n",0,C205))</f>
        <v>10</v>
      </c>
      <c r="B205" s="125">
        <f>IF(D205="x",0,IF(D205="n",0,C205))</f>
        <v>10</v>
      </c>
      <c r="C205" s="40">
        <v>10</v>
      </c>
      <c r="D205" s="1452"/>
      <c r="E205" s="1457"/>
      <c r="F205" s="414" t="s">
        <v>2792</v>
      </c>
      <c r="G205" s="1441"/>
      <c r="H205" s="1441"/>
      <c r="I205" s="1441"/>
      <c r="J205" s="1441"/>
      <c r="K205" s="1442"/>
    </row>
    <row r="206" spans="1:13" customHeight="1" ht="15">
      <c r="C206" s="38"/>
      <c r="D206" s="38"/>
      <c r="E206" s="76">
        <v>24</v>
      </c>
      <c r="F206" s="874" t="s">
        <v>2793</v>
      </c>
      <c r="G206" s="1576"/>
      <c r="H206" s="1548"/>
      <c r="I206" s="1548"/>
      <c r="J206" s="1548"/>
      <c r="K206" s="1549"/>
    </row>
    <row r="207" spans="1:13" customHeight="1" ht="15">
      <c r="C207" s="30"/>
      <c r="D207" s="1471"/>
      <c r="E207" s="1515"/>
      <c r="F207" s="372" t="s">
        <v>2787</v>
      </c>
      <c r="G207" s="1459"/>
      <c r="H207" s="1459"/>
      <c r="I207" s="1459"/>
      <c r="J207" s="1459"/>
      <c r="K207" s="1460"/>
    </row>
    <row r="208" spans="1:13" customHeight="1" ht="27">
      <c r="C208" s="30"/>
      <c r="D208" s="1471"/>
      <c r="E208" s="1515"/>
      <c r="F208" s="954" t="s">
        <v>2794</v>
      </c>
      <c r="G208" s="1459"/>
      <c r="H208" s="1459"/>
      <c r="I208" s="1459"/>
      <c r="J208" s="1459"/>
      <c r="K208" s="1460"/>
    </row>
    <row r="209" spans="1:13" customHeight="1" ht="15">
      <c r="C209" s="30"/>
      <c r="D209" s="1471"/>
      <c r="E209" s="1515"/>
      <c r="F209" s="333" t="s">
        <v>2789</v>
      </c>
      <c r="G209" s="1459"/>
      <c r="H209" s="1459"/>
      <c r="I209" s="1459"/>
      <c r="J209" s="1459"/>
      <c r="K209" s="1460"/>
    </row>
    <row r="210" spans="1:13" customHeight="1" ht="15">
      <c r="C210" s="30"/>
      <c r="D210" s="1471"/>
      <c r="E210" s="1515"/>
      <c r="F210" s="34" t="s">
        <v>2795</v>
      </c>
      <c r="G210" s="1459"/>
      <c r="H210" s="1459"/>
      <c r="I210" s="1459"/>
      <c r="J210" s="1459"/>
      <c r="K210" s="1460"/>
    </row>
    <row r="211" spans="1:13" customHeight="1" ht="15">
      <c r="A211" s="124">
        <f>IF(D211="x",C211,IF(D211="n",0,C211))</f>
        <v>10</v>
      </c>
      <c r="B211" s="125">
        <f>IF(D211="x",0,IF(D211="n",0,C211))</f>
        <v>10</v>
      </c>
      <c r="C211" s="40">
        <v>10</v>
      </c>
      <c r="D211" s="1452"/>
      <c r="E211" s="1457"/>
      <c r="F211" s="108" t="s">
        <v>2796</v>
      </c>
      <c r="G211" s="1441"/>
      <c r="H211" s="1441"/>
      <c r="I211" s="1441"/>
      <c r="J211" s="1441"/>
      <c r="K211" s="1442"/>
    </row>
    <row r="212" spans="1:13" customHeight="1" ht="15" s="128" customFormat="1">
      <c r="C212" s="1678" t="s">
        <v>2616</v>
      </c>
      <c r="D212" s="1679"/>
      <c r="E212" s="1679"/>
      <c r="F212" s="1679"/>
      <c r="G212" s="1679"/>
      <c r="H212" s="1679"/>
      <c r="I212" s="1679"/>
      <c r="J212" s="1679"/>
      <c r="K212" s="2169"/>
    </row>
    <row r="213" spans="1:13" customHeight="1" ht="15" s="128" customFormat="1">
      <c r="C213" s="708" t="s">
        <v>150</v>
      </c>
      <c r="D213" s="2165" t="s">
        <v>151</v>
      </c>
      <c r="E213" s="2165"/>
      <c r="F213" s="707" t="s">
        <v>2616</v>
      </c>
      <c r="G213" s="2166" t="s">
        <v>4</v>
      </c>
      <c r="H213" s="2167"/>
      <c r="I213" s="2167"/>
      <c r="J213" s="2167"/>
      <c r="K213" s="2168"/>
    </row>
    <row r="214" spans="1:13" customHeight="1" ht="15">
      <c r="C214" s="61"/>
      <c r="D214" s="62"/>
      <c r="E214" s="76">
        <v>25</v>
      </c>
      <c r="F214" s="874" t="s">
        <v>2797</v>
      </c>
      <c r="G214" s="1576"/>
      <c r="H214" s="1548"/>
      <c r="I214" s="1548"/>
      <c r="J214" s="1548"/>
      <c r="K214" s="1549"/>
    </row>
    <row r="215" spans="1:13" customHeight="1" ht="15">
      <c r="C215" s="42"/>
      <c r="D215" s="1471"/>
      <c r="E215" s="1515"/>
      <c r="F215" s="372" t="s">
        <v>2798</v>
      </c>
      <c r="G215" s="1459"/>
      <c r="H215" s="1459"/>
      <c r="I215" s="1459"/>
      <c r="J215" s="1459"/>
      <c r="K215" s="1460"/>
    </row>
    <row r="216" spans="1:13" customHeight="1" ht="15">
      <c r="C216" s="42"/>
      <c r="D216" s="1471"/>
      <c r="E216" s="1515"/>
      <c r="F216" s="333" t="s">
        <v>2799</v>
      </c>
      <c r="G216" s="1459"/>
      <c r="H216" s="1459"/>
      <c r="I216" s="1459"/>
      <c r="J216" s="1459"/>
      <c r="K216" s="1460"/>
    </row>
    <row r="217" spans="1:13" customHeight="1" ht="15">
      <c r="C217" s="42"/>
      <c r="D217" s="1471"/>
      <c r="E217" s="1515"/>
      <c r="F217" s="336" t="s">
        <v>2800</v>
      </c>
      <c r="G217" s="1459"/>
      <c r="H217" s="1459"/>
      <c r="I217" s="1459"/>
      <c r="J217" s="1459"/>
      <c r="K217" s="1460"/>
    </row>
    <row r="218" spans="1:13" customHeight="1" ht="15">
      <c r="C218" s="42"/>
      <c r="D218" s="1471"/>
      <c r="E218" s="1515"/>
      <c r="F218" s="336" t="s">
        <v>2801</v>
      </c>
      <c r="G218" s="1459"/>
      <c r="H218" s="1459"/>
      <c r="I218" s="1459"/>
      <c r="J218" s="1459"/>
      <c r="K218" s="1460"/>
    </row>
    <row r="219" spans="1:13" customHeight="1" ht="15">
      <c r="A219" s="124">
        <f>IF(D219="x",C219,IF(D219="n",0,C219))</f>
        <v>4</v>
      </c>
      <c r="B219" s="125">
        <f>IF(D219="x",0,IF(D219="n",0,C219))</f>
        <v>4</v>
      </c>
      <c r="C219" s="40">
        <v>4</v>
      </c>
      <c r="D219" s="1452"/>
      <c r="E219" s="1457"/>
      <c r="F219" s="370" t="s">
        <v>2802</v>
      </c>
      <c r="G219" s="1441"/>
      <c r="H219" s="1441"/>
      <c r="I219" s="1441"/>
      <c r="J219" s="1441"/>
      <c r="K219" s="1442"/>
    </row>
    <row r="220" spans="1:13" customHeight="1" ht="15">
      <c r="C220" s="38"/>
      <c r="D220" s="38"/>
      <c r="E220" s="76">
        <v>26</v>
      </c>
      <c r="F220" s="873" t="s">
        <v>2803</v>
      </c>
      <c r="G220" s="1576"/>
      <c r="H220" s="1548"/>
      <c r="I220" s="1548"/>
      <c r="J220" s="1548"/>
      <c r="K220" s="1549"/>
    </row>
    <row r="221" spans="1:13" customHeight="1" ht="15">
      <c r="C221" s="30"/>
      <c r="D221" s="1471"/>
      <c r="E221" s="1515"/>
      <c r="F221" s="736" t="s">
        <v>2804</v>
      </c>
      <c r="G221" s="1459"/>
      <c r="H221" s="1459"/>
      <c r="I221" s="1459"/>
      <c r="J221" s="1459"/>
      <c r="K221" s="1460"/>
    </row>
    <row r="222" spans="1:13" customHeight="1" ht="15">
      <c r="C222" s="42"/>
      <c r="D222" s="1471"/>
      <c r="E222" s="1515"/>
      <c r="F222" s="845" t="s">
        <v>2805</v>
      </c>
      <c r="G222" s="1459"/>
      <c r="H222" s="1459"/>
      <c r="I222" s="1459"/>
      <c r="J222" s="1459"/>
      <c r="K222" s="1460"/>
    </row>
    <row r="223" spans="1:13" customHeight="1" ht="25.5">
      <c r="C223" s="30"/>
      <c r="D223" s="1471"/>
      <c r="E223" s="1515"/>
      <c r="F223" s="404" t="s">
        <v>2806</v>
      </c>
      <c r="G223" s="1459"/>
      <c r="H223" s="1459"/>
      <c r="I223" s="1459"/>
      <c r="J223" s="1459"/>
      <c r="K223" s="1460"/>
    </row>
    <row r="224" spans="1:13" customHeight="1" ht="13.5">
      <c r="C224" s="30"/>
      <c r="D224" s="822"/>
      <c r="E224" s="823"/>
      <c r="F224" s="845" t="s">
        <v>2807</v>
      </c>
      <c r="G224" s="1459"/>
      <c r="H224" s="1459"/>
      <c r="I224" s="1459"/>
      <c r="J224" s="1459"/>
      <c r="K224" s="1460"/>
    </row>
    <row r="225" spans="1:13" customHeight="1" ht="15">
      <c r="A225" s="124">
        <f>IF(D225="x",C225,IF(D225="n",0,C225))</f>
        <v>6</v>
      </c>
      <c r="B225" s="125">
        <f>IF(D225="x",0,IF(D225="n",0,C225))</f>
        <v>6</v>
      </c>
      <c r="C225" s="40">
        <v>6</v>
      </c>
      <c r="D225" s="1452"/>
      <c r="E225" s="1457"/>
      <c r="F225" s="348" t="s">
        <v>2808</v>
      </c>
      <c r="G225" s="1441"/>
      <c r="H225" s="1441"/>
      <c r="I225" s="1441"/>
      <c r="J225" s="1441"/>
      <c r="K225" s="1442"/>
    </row>
    <row r="226" spans="1:13" customHeight="1" ht="15">
      <c r="C226" s="38"/>
      <c r="D226" s="38"/>
      <c r="E226" s="76">
        <v>27</v>
      </c>
      <c r="F226" s="859" t="s">
        <v>2809</v>
      </c>
      <c r="G226" s="1576"/>
      <c r="H226" s="1548"/>
      <c r="I226" s="1548"/>
      <c r="J226" s="1548"/>
      <c r="K226" s="1549"/>
    </row>
    <row r="227" spans="1:13" customHeight="1" ht="15">
      <c r="C227" s="30"/>
      <c r="D227" s="30"/>
      <c r="E227" s="311"/>
      <c r="F227" s="730" t="s">
        <v>2810</v>
      </c>
      <c r="G227" s="1459"/>
      <c r="H227" s="1459"/>
      <c r="I227" s="1459"/>
      <c r="J227" s="1459"/>
      <c r="K227" s="1460"/>
    </row>
    <row r="228" spans="1:13" customHeight="1" ht="15">
      <c r="C228" s="30"/>
      <c r="D228" s="1471"/>
      <c r="E228" s="1515"/>
      <c r="F228" s="347" t="s">
        <v>2811</v>
      </c>
      <c r="G228" s="1459"/>
      <c r="H228" s="1459"/>
      <c r="I228" s="1459"/>
      <c r="J228" s="1459"/>
      <c r="K228" s="1460"/>
    </row>
    <row r="229" spans="1:13" customHeight="1" ht="15">
      <c r="A229" s="124">
        <f>IF(D229="x",C229,IF(D229="n",0,C229))</f>
        <v>6</v>
      </c>
      <c r="B229" s="125">
        <f>IF(D229="x",0,IF(D229="n",0,C229))</f>
        <v>6</v>
      </c>
      <c r="C229" s="40">
        <v>6</v>
      </c>
      <c r="D229" s="1452"/>
      <c r="E229" s="1457"/>
      <c r="F229" s="862" t="s">
        <v>2812</v>
      </c>
      <c r="G229" s="1441"/>
      <c r="H229" s="1441"/>
      <c r="I229" s="1441"/>
      <c r="J229" s="1441"/>
      <c r="K229" s="1442"/>
    </row>
    <row r="230" spans="1:13" customHeight="1" ht="15">
      <c r="C230" s="38"/>
      <c r="D230" s="38"/>
      <c r="E230" s="73">
        <v>28</v>
      </c>
      <c r="F230" s="872" t="s">
        <v>2813</v>
      </c>
      <c r="G230" s="1576"/>
      <c r="H230" s="1548"/>
      <c r="I230" s="1548"/>
      <c r="J230" s="1548"/>
      <c r="K230" s="1549"/>
    </row>
    <row r="231" spans="1:13" customHeight="1" ht="25.5">
      <c r="C231" s="44"/>
      <c r="D231" s="44"/>
      <c r="E231" s="25"/>
      <c r="F231" s="372" t="s">
        <v>2814</v>
      </c>
      <c r="G231" s="1459"/>
      <c r="H231" s="1459"/>
      <c r="I231" s="1459"/>
      <c r="J231" s="1459"/>
      <c r="K231" s="1460"/>
    </row>
    <row r="232" spans="1:13" customHeight="1" ht="12.75">
      <c r="C232" s="44"/>
      <c r="D232" s="44"/>
      <c r="E232" s="25"/>
      <c r="F232" s="333" t="s">
        <v>2815</v>
      </c>
      <c r="G232" s="1459"/>
      <c r="H232" s="1459"/>
      <c r="I232" s="1459"/>
      <c r="J232" s="1459"/>
      <c r="K232" s="1460"/>
    </row>
    <row r="233" spans="1:13" customHeight="1" ht="12.75">
      <c r="C233" s="44"/>
      <c r="D233" s="44"/>
      <c r="E233" s="25"/>
      <c r="F233" s="333" t="s">
        <v>2816</v>
      </c>
      <c r="G233" s="1459"/>
      <c r="H233" s="1459"/>
      <c r="I233" s="1459"/>
      <c r="J233" s="1459"/>
      <c r="K233" s="1460"/>
    </row>
    <row r="234" spans="1:13" customHeight="1" ht="12.75">
      <c r="C234" s="44"/>
      <c r="D234" s="44"/>
      <c r="E234" s="25"/>
      <c r="F234" s="333" t="s">
        <v>2817</v>
      </c>
      <c r="G234" s="1459"/>
      <c r="H234" s="1459"/>
      <c r="I234" s="1459"/>
      <c r="J234" s="1459"/>
      <c r="K234" s="1460"/>
    </row>
    <row r="235" spans="1:13" customHeight="1" ht="26.25">
      <c r="A235" s="124">
        <f>IF(D235="x",C235,IF(D235="n",0,C235))</f>
        <v>15</v>
      </c>
      <c r="B235" s="125">
        <f>IF(D235="x",0,IF(D235="n",0,C235))</f>
        <v>15</v>
      </c>
      <c r="C235" s="40">
        <v>15</v>
      </c>
      <c r="D235" s="1452"/>
      <c r="E235" s="1457"/>
      <c r="F235" s="358" t="s">
        <v>2818</v>
      </c>
      <c r="G235" s="1441"/>
      <c r="H235" s="1441"/>
      <c r="I235" s="1441"/>
      <c r="J235" s="1441"/>
      <c r="K235" s="1442"/>
    </row>
    <row r="236" spans="1:13" customHeight="1" ht="15">
      <c r="C236" s="51"/>
      <c r="D236" s="51"/>
      <c r="E236" s="73">
        <v>29</v>
      </c>
      <c r="F236" s="872" t="s">
        <v>2819</v>
      </c>
      <c r="G236" s="1548"/>
      <c r="H236" s="1548"/>
      <c r="I236" s="1548"/>
      <c r="J236" s="1548"/>
      <c r="K236" s="1549"/>
    </row>
    <row r="237" spans="1:13" customHeight="1" ht="25.5">
      <c r="C237" s="30"/>
      <c r="D237" s="1471"/>
      <c r="E237" s="1515"/>
      <c r="F237" s="372" t="s">
        <v>2820</v>
      </c>
      <c r="G237" s="1459"/>
      <c r="H237" s="1459"/>
      <c r="I237" s="1459"/>
      <c r="J237" s="1459"/>
      <c r="K237" s="1460"/>
    </row>
    <row r="238" spans="1:13" customHeight="1" ht="12.75">
      <c r="C238" s="30"/>
      <c r="D238" s="376"/>
      <c r="E238" s="380"/>
      <c r="F238" s="333" t="s">
        <v>2821</v>
      </c>
      <c r="G238" s="1459"/>
      <c r="H238" s="1459"/>
      <c r="I238" s="1459"/>
      <c r="J238" s="1459"/>
      <c r="K238" s="1460"/>
    </row>
    <row r="239" spans="1:13" customHeight="1" ht="12.75">
      <c r="C239" s="30"/>
      <c r="D239" s="268"/>
      <c r="E239" s="269"/>
      <c r="F239" s="333" t="s">
        <v>2822</v>
      </c>
      <c r="G239" s="1459"/>
      <c r="H239" s="1459"/>
      <c r="I239" s="1459"/>
      <c r="J239" s="1459"/>
      <c r="K239" s="1460"/>
    </row>
    <row r="240" spans="1:13" customHeight="1" ht="15">
      <c r="A240" s="124">
        <f>IF(D240="x",C240,IF(D240="n",0,C240))</f>
        <v>8</v>
      </c>
      <c r="B240" s="125">
        <f>IF(D240="x",0,IF(D240="n",0,C240))</f>
        <v>8</v>
      </c>
      <c r="C240" s="40">
        <v>8</v>
      </c>
      <c r="D240" s="1452"/>
      <c r="E240" s="1457"/>
      <c r="F240" s="732" t="s">
        <v>2823</v>
      </c>
      <c r="G240" s="1441"/>
      <c r="H240" s="1441"/>
      <c r="I240" s="1441"/>
      <c r="J240" s="1441"/>
      <c r="K240" s="1442"/>
    </row>
    <row r="241" spans="1:13" customHeight="1" ht="15">
      <c r="C241" s="38"/>
      <c r="D241" s="38"/>
      <c r="E241" s="76">
        <v>30</v>
      </c>
      <c r="F241" s="873" t="s">
        <v>2824</v>
      </c>
      <c r="G241" s="1576"/>
      <c r="H241" s="1548"/>
      <c r="I241" s="1548"/>
      <c r="J241" s="1548"/>
      <c r="K241" s="1549"/>
    </row>
    <row r="242" spans="1:13" customHeight="1" ht="25.5">
      <c r="C242" s="30"/>
      <c r="D242" s="1471"/>
      <c r="E242" s="1515"/>
      <c r="F242" s="372" t="s">
        <v>2825</v>
      </c>
      <c r="G242" s="1459"/>
      <c r="H242" s="1459"/>
      <c r="I242" s="1459"/>
      <c r="J242" s="1459"/>
      <c r="K242" s="1460"/>
    </row>
    <row r="243" spans="1:13" customHeight="1" ht="12.75" s="96" customFormat="1">
      <c r="A243" s="100"/>
      <c r="B243" s="100"/>
      <c r="C243" s="30"/>
      <c r="D243" s="1471"/>
      <c r="E243" s="1515"/>
      <c r="F243" s="404" t="s">
        <v>2826</v>
      </c>
      <c r="G243" s="1459"/>
      <c r="H243" s="1459"/>
      <c r="I243" s="1459"/>
      <c r="J243" s="1459"/>
      <c r="K243" s="1460"/>
    </row>
    <row r="244" spans="1:13" customHeight="1" ht="15">
      <c r="A244" s="124">
        <f>IF(D244="x",C244,IF(D244="n",0,C244))</f>
        <v>8</v>
      </c>
      <c r="B244" s="125">
        <f>IF(D244="x",0,IF(D244="n",0,C244))</f>
        <v>8</v>
      </c>
      <c r="C244" s="40">
        <v>8</v>
      </c>
      <c r="D244" s="1452"/>
      <c r="E244" s="1457"/>
      <c r="F244" s="348" t="s">
        <v>2827</v>
      </c>
      <c r="G244" s="1441"/>
      <c r="H244" s="1441"/>
      <c r="I244" s="1441"/>
      <c r="J244" s="1441"/>
      <c r="K244" s="1442"/>
    </row>
    <row r="245" spans="1:13" customHeight="1" ht="15">
      <c r="C245" s="38"/>
      <c r="D245" s="38"/>
      <c r="E245" s="73">
        <v>31</v>
      </c>
      <c r="F245" s="833" t="s">
        <v>2828</v>
      </c>
      <c r="G245" s="1548"/>
      <c r="H245" s="1548"/>
      <c r="I245" s="1548"/>
      <c r="J245" s="1548"/>
      <c r="K245" s="1549"/>
    </row>
    <row r="246" spans="1:13" customHeight="1" ht="15">
      <c r="C246" s="30"/>
      <c r="D246" s="30"/>
      <c r="E246" s="311"/>
      <c r="F246" s="333" t="s">
        <v>2829</v>
      </c>
      <c r="G246" s="1459"/>
      <c r="H246" s="1459"/>
      <c r="I246" s="1459"/>
      <c r="J246" s="1459"/>
      <c r="K246" s="1460"/>
    </row>
    <row r="247" spans="1:13" customHeight="1" ht="25.5">
      <c r="C247" s="30"/>
      <c r="D247" s="30"/>
      <c r="E247" s="311"/>
      <c r="F247" s="915" t="s">
        <v>2830</v>
      </c>
      <c r="G247" s="1459"/>
      <c r="H247" s="1459"/>
      <c r="I247" s="1459"/>
      <c r="J247" s="1459"/>
      <c r="K247" s="1460"/>
    </row>
    <row r="248" spans="1:13" customHeight="1" ht="25.5">
      <c r="C248" s="30"/>
      <c r="D248" s="30"/>
      <c r="E248" s="311"/>
      <c r="F248" s="404" t="s">
        <v>2831</v>
      </c>
      <c r="G248" s="1459"/>
      <c r="H248" s="1459"/>
      <c r="I248" s="1459"/>
      <c r="J248" s="1459"/>
      <c r="K248" s="1460"/>
    </row>
    <row r="249" spans="1:13" customHeight="1" ht="25.5">
      <c r="C249" s="30"/>
      <c r="D249" s="30"/>
      <c r="E249" s="311"/>
      <c r="F249" s="404" t="s">
        <v>2832</v>
      </c>
      <c r="G249" s="1459"/>
      <c r="H249" s="1459"/>
      <c r="I249" s="1459"/>
      <c r="J249" s="1459"/>
      <c r="K249" s="1460"/>
    </row>
    <row r="250" spans="1:13" customHeight="1" ht="12.75">
      <c r="C250" s="30"/>
      <c r="D250" s="30"/>
      <c r="E250" s="311"/>
      <c r="F250" s="834" t="s">
        <v>2833</v>
      </c>
      <c r="G250" s="1459"/>
      <c r="H250" s="1459"/>
      <c r="I250" s="1459"/>
      <c r="J250" s="1459"/>
      <c r="K250" s="1460"/>
    </row>
    <row r="251" spans="1:13" customHeight="1" ht="27">
      <c r="C251" s="30"/>
      <c r="D251" s="30"/>
      <c r="E251" s="311"/>
      <c r="F251" s="954" t="s">
        <v>2834</v>
      </c>
      <c r="G251" s="1459"/>
      <c r="H251" s="1459"/>
      <c r="I251" s="1459"/>
      <c r="J251" s="1459"/>
      <c r="K251" s="1460"/>
    </row>
    <row r="252" spans="1:13" customHeight="1" ht="27.75">
      <c r="A252" s="124">
        <f>IF(D252="x",C252,IF(D252="n",0,C252))</f>
        <v>40</v>
      </c>
      <c r="B252" s="125">
        <f>IF(D252="x",0,IF(D252="n",0,C252))</f>
        <v>40</v>
      </c>
      <c r="C252" s="40">
        <v>40</v>
      </c>
      <c r="D252" s="1452"/>
      <c r="E252" s="1457"/>
      <c r="F252" s="732" t="s">
        <v>2835</v>
      </c>
      <c r="G252" s="1441"/>
      <c r="H252" s="1441"/>
      <c r="I252" s="1441"/>
      <c r="J252" s="1441"/>
      <c r="K252" s="1442"/>
    </row>
    <row r="253" spans="1:13" customHeight="1" ht="15">
      <c r="C253" s="8"/>
      <c r="D253" s="8"/>
      <c r="E253" s="78">
        <v>32</v>
      </c>
      <c r="F253" s="955" t="s">
        <v>2836</v>
      </c>
      <c r="G253" s="1548"/>
      <c r="H253" s="1548"/>
      <c r="I253" s="1548"/>
      <c r="J253" s="1548"/>
      <c r="K253" s="1549"/>
    </row>
    <row r="254" spans="1:13" customHeight="1" ht="12.75">
      <c r="C254" s="7"/>
      <c r="D254" s="7"/>
      <c r="E254" s="951"/>
      <c r="F254" s="372" t="s">
        <v>2837</v>
      </c>
      <c r="G254" s="2141"/>
      <c r="H254" s="2141"/>
      <c r="I254" s="2141"/>
      <c r="J254" s="2141"/>
      <c r="K254" s="1460"/>
    </row>
    <row r="255" spans="1:13" customHeight="1" ht="26.25">
      <c r="A255" s="952">
        <f>IF(D255="x",C255,IF(D255="n",0,C255))</f>
        <v>15</v>
      </c>
      <c r="B255" s="953">
        <f>IF(D255="x",0,IF(D255="n",0,C255))</f>
        <v>15</v>
      </c>
      <c r="C255" s="9">
        <v>15</v>
      </c>
      <c r="D255" s="1452"/>
      <c r="E255" s="1457"/>
      <c r="F255" s="358" t="s">
        <v>2838</v>
      </c>
      <c r="G255" s="1441"/>
      <c r="H255" s="1441"/>
      <c r="I255" s="1441"/>
      <c r="J255" s="1441"/>
      <c r="K255" s="1442"/>
    </row>
    <row r="256" spans="1:13" customHeight="1" ht="15">
      <c r="A256" s="402"/>
      <c r="B256" s="402"/>
      <c r="C256" s="1508"/>
      <c r="D256" s="1509"/>
      <c r="E256" s="1509"/>
      <c r="F256" s="1509"/>
      <c r="G256" s="1509"/>
      <c r="H256" s="1509"/>
      <c r="I256" s="1509"/>
      <c r="J256" s="1509"/>
      <c r="K256" s="1510"/>
    </row>
    <row r="257" spans="1:13" customHeight="1" ht="15">
      <c r="A257" s="402"/>
      <c r="B257" s="402"/>
      <c r="C257" s="1511"/>
      <c r="D257" s="1512"/>
      <c r="E257" s="1512"/>
      <c r="F257" s="1512"/>
      <c r="G257" s="1512"/>
      <c r="H257" s="1512"/>
      <c r="I257" s="1512"/>
      <c r="J257" s="1512"/>
      <c r="K257" s="1513"/>
    </row>
    <row r="258" spans="1:13" customHeight="1" ht="15">
      <c r="A258" s="402"/>
      <c r="B258" s="402"/>
      <c r="C258" s="1508"/>
      <c r="D258" s="1509"/>
      <c r="E258" s="1509"/>
      <c r="F258" s="1509"/>
      <c r="G258" s="1509"/>
      <c r="H258" s="1509"/>
      <c r="I258" s="1509"/>
      <c r="J258" s="1509"/>
      <c r="K258" s="1510"/>
    </row>
    <row r="259" spans="1:13" customHeight="1" ht="15">
      <c r="A259" s="402"/>
      <c r="B259" s="402"/>
      <c r="C259" s="1511"/>
      <c r="D259" s="1512"/>
      <c r="E259" s="1512"/>
      <c r="F259" s="1512"/>
      <c r="G259" s="1512"/>
      <c r="H259" s="1512"/>
      <c r="I259" s="1512"/>
      <c r="J259" s="1512"/>
      <c r="K259" s="1513"/>
    </row>
    <row r="260" spans="1:13" customHeight="1" ht="15">
      <c r="A260" s="402"/>
      <c r="B260" s="402"/>
      <c r="C260" s="1508"/>
      <c r="D260" s="1509"/>
      <c r="E260" s="1509"/>
      <c r="F260" s="1509"/>
      <c r="G260" s="1509"/>
      <c r="H260" s="1509"/>
      <c r="I260" s="1509"/>
      <c r="J260" s="1509"/>
      <c r="K260" s="1510"/>
    </row>
    <row r="261" spans="1:13" customHeight="1" ht="15">
      <c r="A261" s="402"/>
      <c r="B261" s="402"/>
      <c r="C261" s="1511"/>
      <c r="D261" s="1512"/>
      <c r="E261" s="1512"/>
      <c r="F261" s="1512"/>
      <c r="G261" s="1512"/>
      <c r="H261" s="1512"/>
      <c r="I261" s="1512"/>
      <c r="J261" s="1512"/>
      <c r="K261" s="1513"/>
    </row>
    <row r="262" spans="1:13" customHeight="1" ht="15">
      <c r="A262" s="402"/>
      <c r="B262" s="402"/>
      <c r="C262" s="1508"/>
      <c r="D262" s="1509"/>
      <c r="E262" s="1509"/>
      <c r="F262" s="1509"/>
      <c r="G262" s="1509"/>
      <c r="H262" s="1509"/>
      <c r="I262" s="1509"/>
      <c r="J262" s="1509"/>
      <c r="K262" s="1510"/>
    </row>
    <row r="263" spans="1:13" customHeight="1" ht="15">
      <c r="A263" s="402"/>
      <c r="B263" s="402"/>
      <c r="C263" s="1511"/>
      <c r="D263" s="1512"/>
      <c r="E263" s="1512"/>
      <c r="F263" s="1512"/>
      <c r="G263" s="1512"/>
      <c r="H263" s="1512"/>
      <c r="I263" s="1512"/>
      <c r="J263" s="1512"/>
      <c r="K263" s="1513"/>
    </row>
    <row r="264" spans="1:13" customHeight="1" ht="15">
      <c r="A264" s="402"/>
      <c r="B264" s="402"/>
      <c r="C264" s="1508"/>
      <c r="D264" s="1509"/>
      <c r="E264" s="1509"/>
      <c r="F264" s="1509"/>
      <c r="G264" s="1509"/>
      <c r="H264" s="1509"/>
      <c r="I264" s="1509"/>
      <c r="J264" s="1509"/>
      <c r="K264" s="1510"/>
    </row>
    <row r="265" spans="1:13" customHeight="1" ht="15">
      <c r="A265" s="402"/>
      <c r="B265" s="402"/>
      <c r="C265" s="1511"/>
      <c r="D265" s="1512"/>
      <c r="E265" s="1512"/>
      <c r="F265" s="1512"/>
      <c r="G265" s="1512"/>
      <c r="H265" s="1512"/>
      <c r="I265" s="1512"/>
      <c r="J265" s="1512"/>
      <c r="K265" s="1513"/>
    </row>
    <row r="266" spans="1:13" customHeight="1" ht="15">
      <c r="A266" s="402"/>
      <c r="B266" s="402"/>
      <c r="C266" s="1508"/>
      <c r="D266" s="1509"/>
      <c r="E266" s="1509"/>
      <c r="F266" s="1509"/>
      <c r="G266" s="1509"/>
      <c r="H266" s="1509"/>
      <c r="I266" s="1509"/>
      <c r="J266" s="1509"/>
      <c r="K266" s="1510"/>
    </row>
    <row r="267" spans="1:13" customHeight="1" ht="15">
      <c r="A267" s="402"/>
      <c r="B267" s="402"/>
      <c r="C267" s="1511"/>
      <c r="D267" s="1512"/>
      <c r="E267" s="1512"/>
      <c r="F267" s="1512"/>
      <c r="G267" s="1512"/>
      <c r="H267" s="1512"/>
      <c r="I267" s="1512"/>
      <c r="J267" s="1512"/>
      <c r="K267" s="1513"/>
    </row>
    <row r="268" spans="1:13" customHeight="1" ht="15">
      <c r="A268" s="402"/>
      <c r="B268" s="402"/>
      <c r="C268" s="1508"/>
      <c r="D268" s="1509"/>
      <c r="E268" s="1509"/>
      <c r="F268" s="1509"/>
      <c r="G268" s="1509"/>
      <c r="H268" s="1509"/>
      <c r="I268" s="1509"/>
      <c r="J268" s="1509"/>
      <c r="K268" s="1510"/>
    </row>
    <row r="269" spans="1:13" customHeight="1" ht="15">
      <c r="A269" s="402"/>
      <c r="B269" s="402"/>
      <c r="C269" s="1511"/>
      <c r="D269" s="1512"/>
      <c r="E269" s="1512"/>
      <c r="F269" s="1512"/>
      <c r="G269" s="1512"/>
      <c r="H269" s="1512"/>
      <c r="I269" s="1512"/>
      <c r="J269" s="1512"/>
      <c r="K269" s="1513"/>
    </row>
    <row r="270" spans="1:13" customHeight="1" ht="15" s="128" customFormat="1">
      <c r="C270" s="2186" t="s">
        <v>2616</v>
      </c>
      <c r="D270" s="2187"/>
      <c r="E270" s="2187"/>
      <c r="F270" s="2187"/>
      <c r="G270" s="2187"/>
      <c r="H270" s="2187"/>
      <c r="I270" s="2187"/>
      <c r="J270" s="2187"/>
      <c r="K270" s="2188"/>
    </row>
    <row r="271" spans="1:13" customHeight="1" ht="15" s="128" customFormat="1">
      <c r="C271" s="708" t="s">
        <v>150</v>
      </c>
      <c r="D271" s="2165" t="s">
        <v>151</v>
      </c>
      <c r="E271" s="2165"/>
      <c r="F271" s="707" t="s">
        <v>2616</v>
      </c>
      <c r="G271" s="2166" t="s">
        <v>4</v>
      </c>
      <c r="H271" s="2167"/>
      <c r="I271" s="2167"/>
      <c r="J271" s="2167"/>
      <c r="K271" s="2168"/>
    </row>
    <row r="272" spans="1:13" customHeight="1" ht="15">
      <c r="C272" s="63"/>
      <c r="D272" s="61"/>
      <c r="E272" s="73">
        <v>33</v>
      </c>
      <c r="F272" s="826" t="s">
        <v>2839</v>
      </c>
      <c r="G272" s="1576"/>
      <c r="H272" s="1548"/>
      <c r="I272" s="1548"/>
      <c r="J272" s="1548"/>
      <c r="K272" s="1549"/>
      <c r="L272" s="96"/>
    </row>
    <row r="273" spans="1:13" customHeight="1" ht="12.75">
      <c r="C273" s="42"/>
      <c r="D273" s="1471"/>
      <c r="E273" s="1614"/>
      <c r="F273" s="372" t="s">
        <v>2840</v>
      </c>
      <c r="G273" s="1459"/>
      <c r="H273" s="1459"/>
      <c r="I273" s="1459"/>
      <c r="J273" s="1459"/>
      <c r="K273" s="1460"/>
      <c r="L273" s="140"/>
    </row>
    <row r="274" spans="1:13" customHeight="1" ht="25.5">
      <c r="C274" s="42"/>
      <c r="D274" s="1471"/>
      <c r="E274" s="1472"/>
      <c r="F274" s="333" t="s">
        <v>2841</v>
      </c>
      <c r="G274" s="1459"/>
      <c r="H274" s="1459"/>
      <c r="I274" s="1459"/>
      <c r="J274" s="1459"/>
      <c r="K274" s="1460"/>
      <c r="L274" s="131"/>
    </row>
    <row r="275" spans="1:13" customHeight="1" ht="12.75">
      <c r="C275" s="42"/>
      <c r="D275" s="1471"/>
      <c r="E275" s="1472"/>
      <c r="F275" s="333" t="s">
        <v>2842</v>
      </c>
      <c r="G275" s="1459"/>
      <c r="H275" s="1459"/>
      <c r="I275" s="1459"/>
      <c r="J275" s="1459"/>
      <c r="K275" s="1460"/>
      <c r="L275" s="131"/>
    </row>
    <row r="276" spans="1:13" customHeight="1" ht="26.25">
      <c r="C276" s="42"/>
      <c r="D276" s="1471"/>
      <c r="E276" s="1472"/>
      <c r="F276" s="334" t="s">
        <v>2843</v>
      </c>
      <c r="G276" s="1459"/>
      <c r="H276" s="1459"/>
      <c r="I276" s="1459"/>
      <c r="J276" s="1459"/>
      <c r="K276" s="1460"/>
    </row>
    <row r="277" spans="1:13" customHeight="1" ht="13.5">
      <c r="C277" s="42"/>
      <c r="D277" s="1471"/>
      <c r="E277" s="1472"/>
      <c r="F277" s="334" t="s">
        <v>2844</v>
      </c>
      <c r="G277" s="1459"/>
      <c r="H277" s="1459"/>
      <c r="I277" s="1459"/>
      <c r="J277" s="1459"/>
      <c r="K277" s="1460"/>
    </row>
    <row r="278" spans="1:13" customHeight="1" ht="13.5">
      <c r="C278" s="42"/>
      <c r="D278" s="1471"/>
      <c r="E278" s="1472"/>
      <c r="F278" s="334" t="s">
        <v>2845</v>
      </c>
      <c r="G278" s="1459"/>
      <c r="H278" s="1459"/>
      <c r="I278" s="1459"/>
      <c r="J278" s="1459"/>
      <c r="K278" s="1460"/>
    </row>
    <row r="279" spans="1:13" customHeight="1" ht="13.5">
      <c r="C279" s="42"/>
      <c r="D279" s="1471"/>
      <c r="E279" s="1472"/>
      <c r="F279" s="334" t="s">
        <v>2846</v>
      </c>
      <c r="G279" s="1459"/>
      <c r="H279" s="1459"/>
      <c r="I279" s="1459"/>
      <c r="J279" s="1459"/>
      <c r="K279" s="1460"/>
    </row>
    <row r="280" spans="1:13" customHeight="1" ht="12.75">
      <c r="C280" s="42"/>
      <c r="D280" s="1471"/>
      <c r="E280" s="1472"/>
      <c r="F280" s="344" t="s">
        <v>2847</v>
      </c>
      <c r="G280" s="1459"/>
      <c r="H280" s="1459"/>
      <c r="I280" s="1459"/>
      <c r="J280" s="1459"/>
      <c r="K280" s="1460"/>
    </row>
    <row r="281" spans="1:13" customHeight="1" ht="25.5">
      <c r="C281" s="42"/>
      <c r="D281" s="1471"/>
      <c r="E281" s="1472"/>
      <c r="F281" s="344" t="s">
        <v>2848</v>
      </c>
      <c r="G281" s="1459"/>
      <c r="H281" s="1459"/>
      <c r="I281" s="1459"/>
      <c r="J281" s="1459"/>
      <c r="K281" s="1460"/>
    </row>
    <row r="282" spans="1:13" customHeight="1" ht="13.5">
      <c r="C282" s="42"/>
      <c r="D282" s="1471"/>
      <c r="E282" s="1472"/>
      <c r="F282" s="334" t="s">
        <v>2849</v>
      </c>
      <c r="G282" s="1459"/>
      <c r="H282" s="1459"/>
      <c r="I282" s="1459"/>
      <c r="J282" s="1459"/>
      <c r="K282" s="1460"/>
    </row>
    <row r="283" spans="1:13" customHeight="1" ht="13.5">
      <c r="C283" s="42"/>
      <c r="D283" s="1471"/>
      <c r="E283" s="1472"/>
      <c r="F283" s="340" t="s">
        <v>2850</v>
      </c>
      <c r="G283" s="1459"/>
      <c r="H283" s="1459"/>
      <c r="I283" s="1459"/>
      <c r="J283" s="1459"/>
      <c r="K283" s="1460"/>
    </row>
    <row r="284" spans="1:13" customHeight="1" ht="12.75">
      <c r="C284" s="42"/>
      <c r="D284" s="1471"/>
      <c r="E284" s="1472"/>
      <c r="F284" s="333" t="s">
        <v>2851</v>
      </c>
      <c r="G284" s="1459"/>
      <c r="H284" s="1459"/>
      <c r="I284" s="1459"/>
      <c r="J284" s="1459"/>
      <c r="K284" s="1460"/>
    </row>
    <row r="285" spans="1:13" customHeight="1" ht="26.25">
      <c r="C285" s="42"/>
      <c r="D285" s="1471"/>
      <c r="E285" s="1472"/>
      <c r="F285" s="334" t="s">
        <v>2852</v>
      </c>
      <c r="G285" s="1459"/>
      <c r="H285" s="1459"/>
      <c r="I285" s="1459"/>
      <c r="J285" s="1459"/>
      <c r="K285" s="1460"/>
    </row>
    <row r="286" spans="1:13" customHeight="1" ht="13.5">
      <c r="C286" s="42"/>
      <c r="D286" s="1471"/>
      <c r="E286" s="1472"/>
      <c r="F286" s="334" t="s">
        <v>2853</v>
      </c>
      <c r="G286" s="1459"/>
      <c r="H286" s="1459"/>
      <c r="I286" s="1459"/>
      <c r="J286" s="1459"/>
      <c r="K286" s="1460"/>
    </row>
    <row r="287" spans="1:13" customHeight="1" ht="30">
      <c r="C287" s="42"/>
      <c r="D287" s="1471"/>
      <c r="E287" s="1472"/>
      <c r="F287" s="867" t="s">
        <v>2854</v>
      </c>
      <c r="G287" s="1459"/>
      <c r="H287" s="1459"/>
      <c r="I287" s="1459"/>
      <c r="J287" s="1459"/>
      <c r="K287" s="1460"/>
    </row>
    <row r="288" spans="1:13" customHeight="1" ht="12.75">
      <c r="C288" s="42"/>
      <c r="D288" s="1471"/>
      <c r="E288" s="1472"/>
      <c r="F288" s="344" t="s">
        <v>2855</v>
      </c>
      <c r="G288" s="1459"/>
      <c r="H288" s="1459"/>
      <c r="I288" s="1459"/>
      <c r="J288" s="1459"/>
      <c r="K288" s="1460"/>
    </row>
    <row r="289" spans="1:13" customHeight="1" ht="12.75">
      <c r="C289" s="42"/>
      <c r="D289" s="1471"/>
      <c r="E289" s="1472"/>
      <c r="F289" s="344" t="s">
        <v>2856</v>
      </c>
      <c r="G289" s="1459"/>
      <c r="H289" s="1459"/>
      <c r="I289" s="1459"/>
      <c r="J289" s="1459"/>
      <c r="K289" s="1460"/>
    </row>
    <row r="290" spans="1:13" customHeight="1" ht="12.75">
      <c r="C290" s="42"/>
      <c r="D290" s="1471"/>
      <c r="E290" s="1472"/>
      <c r="F290" s="344" t="s">
        <v>2857</v>
      </c>
      <c r="G290" s="1459"/>
      <c r="H290" s="1459"/>
      <c r="I290" s="1459"/>
      <c r="J290" s="1459"/>
      <c r="K290" s="1460"/>
    </row>
    <row r="291" spans="1:13" customHeight="1" ht="12.75">
      <c r="C291" s="42"/>
      <c r="D291" s="1471"/>
      <c r="E291" s="1472"/>
      <c r="F291" s="333" t="s">
        <v>2858</v>
      </c>
      <c r="G291" s="1459"/>
      <c r="H291" s="1459"/>
      <c r="I291" s="1459"/>
      <c r="J291" s="1459"/>
      <c r="K291" s="1460"/>
    </row>
    <row r="292" spans="1:13" customHeight="1" ht="26.25">
      <c r="C292" s="42"/>
      <c r="D292" s="1471"/>
      <c r="E292" s="1472"/>
      <c r="F292" s="334" t="s">
        <v>2859</v>
      </c>
      <c r="G292" s="1459"/>
      <c r="H292" s="1459"/>
      <c r="I292" s="1459"/>
      <c r="J292" s="1459"/>
      <c r="K292" s="1460"/>
    </row>
    <row r="293" spans="1:13" customHeight="1" ht="25.5">
      <c r="C293" s="42"/>
      <c r="D293" s="1471"/>
      <c r="E293" s="1472"/>
      <c r="F293" s="333" t="s">
        <v>2860</v>
      </c>
      <c r="G293" s="1459"/>
      <c r="H293" s="1459"/>
      <c r="I293" s="1459"/>
      <c r="J293" s="1459"/>
      <c r="K293" s="1460"/>
    </row>
    <row r="294" spans="1:13" customHeight="1" ht="25.5">
      <c r="C294" s="42"/>
      <c r="D294" s="1471"/>
      <c r="E294" s="1472"/>
      <c r="F294" s="868" t="s">
        <v>2861</v>
      </c>
      <c r="G294" s="1459"/>
      <c r="H294" s="1459"/>
      <c r="I294" s="1459"/>
      <c r="J294" s="1459"/>
      <c r="K294" s="1460"/>
    </row>
    <row r="295" spans="1:13" customHeight="1" ht="38.25">
      <c r="C295" s="42"/>
      <c r="D295" s="1471"/>
      <c r="E295" s="1472"/>
      <c r="F295" s="333" t="s">
        <v>2862</v>
      </c>
      <c r="G295" s="1459"/>
      <c r="H295" s="1459"/>
      <c r="I295" s="1459"/>
      <c r="J295" s="1459"/>
      <c r="K295" s="1460"/>
    </row>
    <row r="296" spans="1:13" customHeight="1" ht="25.5">
      <c r="C296" s="42"/>
      <c r="D296" s="1471"/>
      <c r="E296" s="1472"/>
      <c r="F296" s="333" t="s">
        <v>2863</v>
      </c>
      <c r="G296" s="1459"/>
      <c r="H296" s="1459"/>
      <c r="I296" s="1459"/>
      <c r="J296" s="1459"/>
      <c r="K296" s="1460"/>
    </row>
    <row r="297" spans="1:13" customHeight="1" ht="63.75">
      <c r="C297" s="42"/>
      <c r="D297" s="1471"/>
      <c r="E297" s="1472"/>
      <c r="F297" s="404" t="s">
        <v>2864</v>
      </c>
      <c r="G297" s="1459"/>
      <c r="H297" s="1459"/>
      <c r="I297" s="1459"/>
      <c r="J297" s="1459"/>
      <c r="K297" s="1460"/>
    </row>
    <row r="298" spans="1:13" customHeight="1" ht="25.5">
      <c r="C298" s="42"/>
      <c r="D298" s="1471"/>
      <c r="E298" s="1472"/>
      <c r="F298" s="333" t="s">
        <v>2865</v>
      </c>
      <c r="G298" s="1459"/>
      <c r="H298" s="1459"/>
      <c r="I298" s="1459"/>
      <c r="J298" s="1459"/>
      <c r="K298" s="1460"/>
    </row>
    <row r="299" spans="1:13" customHeight="1" ht="25.5">
      <c r="C299" s="42"/>
      <c r="D299" s="1471"/>
      <c r="E299" s="1472"/>
      <c r="F299" s="333" t="s">
        <v>2866</v>
      </c>
      <c r="G299" s="1459"/>
      <c r="H299" s="1459"/>
      <c r="I299" s="1459"/>
      <c r="J299" s="1459"/>
      <c r="K299" s="1460"/>
    </row>
    <row r="300" spans="1:13" customHeight="1" ht="12.75">
      <c r="C300" s="42"/>
      <c r="D300" s="1471"/>
      <c r="E300" s="1472"/>
      <c r="F300" s="333" t="s">
        <v>2867</v>
      </c>
      <c r="G300" s="1459"/>
      <c r="H300" s="1459"/>
      <c r="I300" s="1459"/>
      <c r="J300" s="1459"/>
      <c r="K300" s="1460"/>
    </row>
    <row r="301" spans="1:13" customHeight="1" ht="15">
      <c r="A301" s="124">
        <f>IF(D301="x",C301,IF(D301="n",0,C301))</f>
        <v>6</v>
      </c>
      <c r="B301" s="125">
        <f>IF(D301="x",0,IF(D301="n",0,C301))</f>
        <v>6</v>
      </c>
      <c r="C301" s="30">
        <v>6</v>
      </c>
      <c r="D301" s="1452"/>
      <c r="E301" s="1453"/>
      <c r="F301" s="348" t="s">
        <v>2868</v>
      </c>
      <c r="G301" s="1459"/>
      <c r="H301" s="1459"/>
      <c r="I301" s="1459"/>
      <c r="J301" s="1459"/>
      <c r="K301" s="1460"/>
    </row>
    <row r="302" spans="1:13" customHeight="1" ht="15">
      <c r="A302" s="402"/>
      <c r="B302" s="402"/>
      <c r="C302" s="587"/>
      <c r="D302" s="587"/>
      <c r="E302" s="588">
        <v>34</v>
      </c>
      <c r="F302" s="871" t="s">
        <v>2869</v>
      </c>
      <c r="G302" s="2177"/>
      <c r="H302" s="2178"/>
      <c r="I302" s="2178"/>
      <c r="J302" s="2178"/>
      <c r="K302" s="2179"/>
    </row>
    <row r="303" spans="1:13" customHeight="1" ht="15">
      <c r="A303" s="402"/>
      <c r="B303" s="402"/>
      <c r="C303" s="589"/>
      <c r="D303" s="2189"/>
      <c r="E303" s="2190"/>
      <c r="F303" s="869" t="s">
        <v>2870</v>
      </c>
      <c r="G303" s="2180"/>
      <c r="H303" s="2181"/>
      <c r="I303" s="2181"/>
      <c r="J303" s="2181"/>
      <c r="K303" s="2182"/>
    </row>
    <row r="304" spans="1:13" customHeight="1" ht="27.75">
      <c r="A304" s="591">
        <f>IF(D304="x",C304,IF(D304="n",0,C304))</f>
        <v>10</v>
      </c>
      <c r="B304" s="592">
        <f>IF(D304="x",0,IF(D304="n",0,C304))</f>
        <v>10</v>
      </c>
      <c r="C304" s="590">
        <v>10</v>
      </c>
      <c r="D304" s="2191"/>
      <c r="E304" s="2192"/>
      <c r="F304" s="732" t="s">
        <v>2871</v>
      </c>
      <c r="G304" s="2183"/>
      <c r="H304" s="2184"/>
      <c r="I304" s="2184"/>
      <c r="J304" s="2184"/>
      <c r="K304" s="2185"/>
    </row>
    <row r="305" spans="1:13" customHeight="1" ht="15">
      <c r="C305" s="61"/>
      <c r="D305" s="62"/>
      <c r="E305" s="76">
        <v>35</v>
      </c>
      <c r="F305" s="984" t="s">
        <v>2872</v>
      </c>
      <c r="G305" s="1576"/>
      <c r="H305" s="1548"/>
      <c r="I305" s="1548"/>
      <c r="J305" s="1548"/>
      <c r="K305" s="1549"/>
    </row>
    <row r="306" spans="1:13" customHeight="1" ht="25.5">
      <c r="C306" s="42"/>
      <c r="D306" s="1471"/>
      <c r="E306" s="1515"/>
      <c r="F306" s="372" t="s">
        <v>2873</v>
      </c>
      <c r="G306" s="1459"/>
      <c r="H306" s="1459"/>
      <c r="I306" s="1459"/>
      <c r="J306" s="1459"/>
      <c r="K306" s="1460"/>
    </row>
    <row r="307" spans="1:13" customHeight="1" ht="15">
      <c r="C307" s="42"/>
      <c r="D307" s="1471"/>
      <c r="E307" s="1515"/>
      <c r="F307" s="333" t="s">
        <v>2874</v>
      </c>
      <c r="G307" s="1459"/>
      <c r="H307" s="1459"/>
      <c r="I307" s="1459"/>
      <c r="J307" s="1459"/>
      <c r="K307" s="1460"/>
    </row>
    <row r="308" spans="1:13" customHeight="1" ht="13.5">
      <c r="C308" s="42"/>
      <c r="D308" s="1471"/>
      <c r="E308" s="1515"/>
      <c r="F308" s="985" t="s">
        <v>2875</v>
      </c>
      <c r="G308" s="1459"/>
      <c r="H308" s="1459"/>
      <c r="I308" s="1459"/>
      <c r="J308" s="1459"/>
      <c r="K308" s="1460"/>
    </row>
    <row r="309" spans="1:13" customHeight="1" ht="26.25">
      <c r="C309" s="42"/>
      <c r="D309" s="1471"/>
      <c r="E309" s="1515"/>
      <c r="F309" s="688" t="s">
        <v>2876</v>
      </c>
      <c r="G309" s="1459"/>
      <c r="H309" s="1459"/>
      <c r="I309" s="1459"/>
      <c r="J309" s="1459"/>
      <c r="K309" s="1460"/>
    </row>
    <row r="310" spans="1:13" customHeight="1" ht="12.75">
      <c r="C310" s="42"/>
      <c r="D310" s="1471"/>
      <c r="E310" s="1515"/>
      <c r="F310" s="333" t="s">
        <v>2877</v>
      </c>
      <c r="G310" s="1459"/>
      <c r="H310" s="1459"/>
      <c r="I310" s="1459"/>
      <c r="J310" s="1459"/>
      <c r="K310" s="1460"/>
    </row>
    <row r="311" spans="1:13" customHeight="1" ht="15">
      <c r="A311" s="124">
        <f>IF(D311="x",C311,IF(D311="n",0,C311))</f>
        <v>4</v>
      </c>
      <c r="B311" s="125">
        <f>IF(D311="x",0,IF(D311="n",0,C311))</f>
        <v>4</v>
      </c>
      <c r="C311" s="40">
        <v>4</v>
      </c>
      <c r="D311" s="1452"/>
      <c r="E311" s="1457"/>
      <c r="F311" s="727" t="s">
        <v>2878</v>
      </c>
      <c r="G311" s="1441"/>
      <c r="H311" s="1441"/>
      <c r="I311" s="1441"/>
      <c r="J311" s="1441"/>
      <c r="K311" s="1442"/>
    </row>
    <row r="312" spans="1:13" customHeight="1" ht="15">
      <c r="A312" s="402"/>
      <c r="B312" s="402"/>
      <c r="C312" s="1685" t="s">
        <v>2879</v>
      </c>
      <c r="D312" s="1686"/>
      <c r="E312" s="1686"/>
      <c r="F312" s="1686"/>
      <c r="G312" s="1686"/>
      <c r="H312" s="1686"/>
      <c r="I312" s="1686"/>
      <c r="J312" s="1686"/>
      <c r="K312" s="1687"/>
    </row>
    <row r="313" spans="1:13" customHeight="1" ht="15">
      <c r="A313" s="402"/>
      <c r="B313" s="402"/>
      <c r="C313" s="1489"/>
      <c r="D313" s="1490"/>
      <c r="E313" s="1490"/>
      <c r="F313" s="1490"/>
      <c r="G313" s="1490"/>
      <c r="H313" s="1490"/>
      <c r="I313" s="1490"/>
      <c r="J313" s="1490"/>
      <c r="K313" s="1491"/>
    </row>
    <row r="314" spans="1:13" customHeight="1" ht="15">
      <c r="A314" s="402"/>
      <c r="B314" s="402"/>
      <c r="C314" s="1492"/>
      <c r="D314" s="1493"/>
      <c r="E314" s="1493"/>
      <c r="F314" s="1493"/>
      <c r="G314" s="1493"/>
      <c r="H314" s="1493"/>
      <c r="I314" s="1493"/>
      <c r="J314" s="1493"/>
      <c r="K314" s="1494"/>
    </row>
    <row r="315" spans="1:13" customHeight="1" ht="15">
      <c r="A315" s="402"/>
      <c r="B315" s="402"/>
      <c r="C315" s="1489"/>
      <c r="D315" s="1490"/>
      <c r="E315" s="1490"/>
      <c r="F315" s="1490"/>
      <c r="G315" s="1490"/>
      <c r="H315" s="1490"/>
      <c r="I315" s="1490"/>
      <c r="J315" s="1490"/>
      <c r="K315" s="1491"/>
    </row>
    <row r="316" spans="1:13" customHeight="1" ht="15">
      <c r="A316" s="402"/>
      <c r="B316" s="402"/>
      <c r="C316" s="1492"/>
      <c r="D316" s="1493"/>
      <c r="E316" s="1493"/>
      <c r="F316" s="1493"/>
      <c r="G316" s="1493"/>
      <c r="H316" s="1493"/>
      <c r="I316" s="1493"/>
      <c r="J316" s="1493"/>
      <c r="K316" s="1494"/>
    </row>
    <row r="317" spans="1:13" customHeight="1" ht="15">
      <c r="A317" s="402"/>
      <c r="B317" s="402"/>
      <c r="C317" s="1489"/>
      <c r="D317" s="1490"/>
      <c r="E317" s="1490"/>
      <c r="F317" s="1490"/>
      <c r="G317" s="1490"/>
      <c r="H317" s="1490"/>
      <c r="I317" s="1490"/>
      <c r="J317" s="1490"/>
      <c r="K317" s="1491"/>
    </row>
    <row r="318" spans="1:13" customHeight="1" ht="15">
      <c r="A318" s="402"/>
      <c r="B318" s="402"/>
      <c r="C318" s="1492"/>
      <c r="D318" s="1493"/>
      <c r="E318" s="1493"/>
      <c r="F318" s="1493"/>
      <c r="G318" s="1493"/>
      <c r="H318" s="1493"/>
      <c r="I318" s="1493"/>
      <c r="J318" s="1493"/>
      <c r="K318" s="1494"/>
    </row>
    <row r="319" spans="1:13" customHeight="1" ht="14.25" s="96" customFormat="1">
      <c r="A319" s="102" t="s">
        <v>21</v>
      </c>
      <c r="B319" s="102" t="s">
        <v>21</v>
      </c>
      <c r="C319" s="1645" t="s">
        <v>2880</v>
      </c>
      <c r="D319" s="1582"/>
      <c r="E319" s="1582"/>
      <c r="F319" s="1582"/>
      <c r="G319" s="1582"/>
      <c r="H319" s="1582"/>
      <c r="I319" s="1582"/>
      <c r="J319" s="1582"/>
      <c r="K319" s="1583"/>
    </row>
    <row r="320" spans="1:13" customHeight="1" ht="14.25" s="96" customFormat="1">
      <c r="A320" s="100"/>
      <c r="B320" s="100"/>
      <c r="C320" s="1645" t="s">
        <v>2881</v>
      </c>
      <c r="D320" s="1582"/>
      <c r="E320" s="1582"/>
      <c r="F320" s="1582"/>
      <c r="G320" s="1582"/>
      <c r="H320" s="1582"/>
      <c r="I320" s="1582"/>
      <c r="J320" s="1582"/>
      <c r="K320" s="1583"/>
    </row>
    <row r="321" spans="1:13" customHeight="1" ht="15">
      <c r="C321" s="2008" t="s">
        <v>1613</v>
      </c>
      <c r="D321" s="1791"/>
      <c r="E321" s="1791"/>
      <c r="F321" s="1791"/>
      <c r="G321" s="1791"/>
      <c r="H321" s="1791"/>
      <c r="I321" s="1791"/>
      <c r="J321" s="1791"/>
      <c r="K321" s="1792"/>
    </row>
  </sheetData>
  <sheetProtection password="CC59" sheet="true" objects="true" scenarios="true" formatCells="true" formatColumns="true" formatRows="true" insertColumns="true" insertRows="true" insertHyperlinks="true" deleteColumns="true" deleteRows="true" selectLockedCells="true" sort="true" autoFilter="true" pivotTables="true" selectUnlockedCells="false"/>
  <mergeCells>
    <mergeCell ref="D207:E210"/>
    <mergeCell ref="D198:E198"/>
    <mergeCell ref="G199:K205"/>
    <mergeCell ref="D237:E237"/>
    <mergeCell ref="D229:E229"/>
    <mergeCell ref="D205:E205"/>
    <mergeCell ref="D200:E204"/>
    <mergeCell ref="G195:K198"/>
    <mergeCell ref="D196:E197"/>
    <mergeCell ref="D211:E211"/>
    <mergeCell ref="D235:E235"/>
    <mergeCell ref="G213:K213"/>
    <mergeCell ref="D244:E244"/>
    <mergeCell ref="G206:K211"/>
    <mergeCell ref="G214:K219"/>
    <mergeCell ref="D215:E218"/>
    <mergeCell ref="D225:E225"/>
    <mergeCell ref="G241:K244"/>
    <mergeCell ref="D221:E223"/>
    <mergeCell ref="D240:E240"/>
    <mergeCell ref="D213:E213"/>
    <mergeCell ref="G226:K229"/>
    <mergeCell ref="C317:K318"/>
    <mergeCell ref="C313:K314"/>
    <mergeCell ref="C264:K265"/>
    <mergeCell ref="C266:K267"/>
    <mergeCell ref="C268:K269"/>
    <mergeCell ref="C312:K312"/>
    <mergeCell ref="G271:K271"/>
    <mergeCell ref="G305:K311"/>
    <mergeCell ref="D306:E310"/>
    <mergeCell ref="D303:E303"/>
    <mergeCell ref="D304:E304"/>
    <mergeCell ref="C262:K263"/>
    <mergeCell ref="C260:K261"/>
    <mergeCell ref="G253:K255"/>
    <mergeCell ref="D301:E301"/>
    <mergeCell ref="C256:K257"/>
    <mergeCell ref="C258:K259"/>
    <mergeCell ref="D255:E255"/>
    <mergeCell ref="G189:K194"/>
    <mergeCell ref="C270:K270"/>
    <mergeCell ref="D271:E271"/>
    <mergeCell ref="D242:E243"/>
    <mergeCell ref="D219:E219"/>
    <mergeCell ref="C212:K212"/>
    <mergeCell ref="D228:E228"/>
    <mergeCell ref="G236:K240"/>
    <mergeCell ref="G230:K235"/>
    <mergeCell ref="G220:K225"/>
    <mergeCell ref="C321:K321"/>
    <mergeCell ref="G245:K252"/>
    <mergeCell ref="G272:K301"/>
    <mergeCell ref="D273:E300"/>
    <mergeCell ref="C320:K320"/>
    <mergeCell ref="C315:K316"/>
    <mergeCell ref="C319:K319"/>
    <mergeCell ref="D311:E311"/>
    <mergeCell ref="D252:E252"/>
    <mergeCell ref="G302:K304"/>
    <mergeCell ref="C153:K154"/>
    <mergeCell ref="C155:K156"/>
    <mergeCell ref="D188:E188"/>
    <mergeCell ref="G183:K188"/>
    <mergeCell ref="D184:E187"/>
    <mergeCell ref="G158:K158"/>
    <mergeCell ref="G175:K182"/>
    <mergeCell ref="D86:E91"/>
    <mergeCell ref="G85:K92"/>
    <mergeCell ref="D174:E174"/>
    <mergeCell ref="D169:E172"/>
    <mergeCell ref="D141:E141"/>
    <mergeCell ref="D152:E152"/>
    <mergeCell ref="G142:K152"/>
    <mergeCell ref="D167:E167"/>
    <mergeCell ref="G168:K174"/>
    <mergeCell ref="D151:E151"/>
    <mergeCell ref="C6:K6"/>
    <mergeCell ref="C3:E4"/>
    <mergeCell ref="C103:K104"/>
    <mergeCell ref="C101:K102"/>
    <mergeCell ref="C52:K52"/>
    <mergeCell ref="D92:E92"/>
    <mergeCell ref="G93:K100"/>
    <mergeCell ref="D84:E84"/>
    <mergeCell ref="D70:E70"/>
    <mergeCell ref="D100:E100"/>
    <mergeCell ref="D121:E121"/>
    <mergeCell ref="G134:K141"/>
    <mergeCell ref="D9:E13"/>
    <mergeCell ref="G4:K4"/>
    <mergeCell ref="D26:E26"/>
    <mergeCell ref="G25:K27"/>
    <mergeCell ref="D27:E27"/>
    <mergeCell ref="D7:E7"/>
    <mergeCell ref="G7:K7"/>
    <mergeCell ref="C5:K5"/>
    <mergeCell ref="C1:E1"/>
    <mergeCell ref="G1:H1"/>
    <mergeCell ref="C2:E2"/>
    <mergeCell ref="G2:H2"/>
    <mergeCell ref="D16:E23"/>
    <mergeCell ref="G15:K24"/>
    <mergeCell ref="G3:H3"/>
    <mergeCell ref="D14:E14"/>
    <mergeCell ref="G8:K14"/>
    <mergeCell ref="D24:E24"/>
    <mergeCell ref="G35:K49"/>
    <mergeCell ref="D36:E48"/>
    <mergeCell ref="D55:E60"/>
    <mergeCell ref="G54:K63"/>
    <mergeCell ref="D63:E63"/>
    <mergeCell ref="G115:K121"/>
    <mergeCell ref="G107:K114"/>
    <mergeCell ref="D108:E113"/>
    <mergeCell ref="D114:E114"/>
    <mergeCell ref="D94:E99"/>
    <mergeCell ref="D125:E125"/>
    <mergeCell ref="D65:E69"/>
    <mergeCell ref="G126:K133"/>
    <mergeCell ref="G64:K70"/>
    <mergeCell ref="D123:E124"/>
    <mergeCell ref="D72:E83"/>
    <mergeCell ref="G71:K84"/>
    <mergeCell ref="C105:K105"/>
    <mergeCell ref="D116:E120"/>
    <mergeCell ref="G122:K125"/>
    <mergeCell ref="D127:E132"/>
    <mergeCell ref="D194:E194"/>
    <mergeCell ref="G159:K167"/>
    <mergeCell ref="D182:E182"/>
    <mergeCell ref="D133:E133"/>
    <mergeCell ref="D176:E177"/>
    <mergeCell ref="D158:E158"/>
    <mergeCell ref="D135:E140"/>
    <mergeCell ref="D160:E166"/>
    <mergeCell ref="C157:K157"/>
    <mergeCell ref="D29:E30"/>
    <mergeCell ref="D34:E34"/>
    <mergeCell ref="D49:E49"/>
    <mergeCell ref="G28:K34"/>
    <mergeCell ref="C50:K51"/>
    <mergeCell ref="D190:E193"/>
    <mergeCell ref="D53:E53"/>
    <mergeCell ref="G53:K53"/>
    <mergeCell ref="D106:E106"/>
    <mergeCell ref="G106:K106"/>
  </mergeCells>
  <dataValidations count="1">
    <dataValidation type="none" errorStyle="stop" operator="between" allowBlank="1" showDropDown="0" showInputMessage="1" showErrorMessage="1" prompt="Enter Self-Audit Date Here" sqref="F1"/>
  </dataValidations>
  <printOptions gridLines="false" gridLinesSet="true" horizontalCentered="true"/>
  <pageMargins left="0" right="0" top="0.75" bottom="0.25" header="0" footer="0"/>
  <pageSetup paperSize="1" orientation="portrait" scale="76" fitToHeight="0" fitToWidth="1"/>
  <headerFooter differentOddEven="false" differentFirst="false" scaleWithDoc="true" alignWithMargins="true">
    <oddHeader>&amp;C&amp;16&amp;A</oddHeader>
    <oddFooter>&amp;L__________/__________         Brodley&amp;CPage &amp;P of &amp;N      &amp;D&amp;R&amp;F</oddFooter>
    <evenHeader>&amp;C&amp;16&amp;A</evenHeader>
    <evenFooter>&amp;L__________/__________         Brodley&amp;CPage &amp;P of &amp;N      &amp;D&amp;R&amp;F</evenFooter>
    <firstHeader/>
    <firstFooter/>
  </headerFooter>
  <rowBreaks count="5" manualBreakCount="5">
    <brk id="52" man="1"/>
    <brk id="105" man="1"/>
    <brk id="157" man="1"/>
    <brk id="212" man="1"/>
    <brk id="270" man="1"/>
  </rowBreaks>
  <legacyDrawing r:id="rId_comments_vml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pageSetUpPr fitToPage="1"/>
  </sheetPr>
  <dimension ref="A1:R1229"/>
  <sheetViews>
    <sheetView tabSelected="0" workbookViewId="0" showGridLines="false" showRowColHeaders="1">
      <pane ySplit="5" topLeftCell="A6" activePane="bottomLeft" state="frozen"/>
      <selection pane="bottomLeft" activeCell="A6" sqref="A6"/>
    </sheetView>
  </sheetViews>
  <sheetFormatPr customHeight="true" defaultRowHeight="15" defaultColWidth="9.140625" outlineLevelRow="0" outlineLevelCol="0"/>
  <cols>
    <col min="1" max="1" width="9.140625" hidden="true" style="1"/>
    <col min="2" max="2" width="9.140625" hidden="true" style="1"/>
    <col min="3" max="3" width="4.7109375" customWidth="true" style="4"/>
    <col min="4" max="4" width="4.7109375" customWidth="true" style="4"/>
    <col min="5" max="5" width="4.7109375" customWidth="true" style="154"/>
    <col min="6" max="6" width="87.7109375" customWidth="true" style="1"/>
    <col min="7" max="7" width="6.7109375" customWidth="true" style="1"/>
    <col min="8" max="8" width="8.7109375" customWidth="true" style="1"/>
    <col min="9" max="9" width="6.7109375" customWidth="true" style="1"/>
    <col min="10" max="10" width="6.7109375" customWidth="true" style="1"/>
    <col min="11" max="11" width="6.7109375" customWidth="true" style="1"/>
    <col min="12" max="12" width="75.5703125" customWidth="true" style="130"/>
  </cols>
  <sheetData>
    <row r="1" spans="1:18" customHeight="1" ht="15">
      <c r="C1" s="1532">
        <v>44105</v>
      </c>
      <c r="D1" s="1533"/>
      <c r="E1" s="1534"/>
      <c r="F1" s="771" t="s">
        <v>132</v>
      </c>
      <c r="G1" s="1535" t="s">
        <v>133</v>
      </c>
      <c r="H1" s="1536"/>
      <c r="I1" s="660" t="s">
        <v>76</v>
      </c>
      <c r="J1" s="621" t="s">
        <v>77</v>
      </c>
      <c r="K1" s="622" t="s">
        <v>69</v>
      </c>
    </row>
    <row r="2" spans="1:18" customHeight="1" ht="15">
      <c r="C2" s="1561">
        <f>TODAY()</f>
        <v>44200</v>
      </c>
      <c r="D2" s="1568"/>
      <c r="E2" s="1569"/>
      <c r="F2" s="772" t="s">
        <v>2882</v>
      </c>
      <c r="G2" s="1537" t="s">
        <v>1547</v>
      </c>
      <c r="H2" s="1538"/>
      <c r="I2" s="623">
        <f>A20+A25+A34+A40+A44+A68+A134+A78+A84+A92+A101+A171+A178+A181+A185+A191+A215+A227+A233+A357+A365+A372+A403+A407+A409+A399+A416+A421+A426+A444+A452+A459+A474+A493+A503+A517+A521+A526</f>
        <v>541</v>
      </c>
      <c r="J2" s="623">
        <f>B20+B25+B34+B40+B44+B68+B134+B78+B84+B92+B101+B171+B178+B181+B185+B191+B215+B227+B233+B357+B365+B372+B403+B407+B409+B399+B416+B421+B426+B444+B452+B459+B474+B493+B503+B517+B521+B526</f>
        <v>491</v>
      </c>
      <c r="K2" s="624">
        <f>J2/I2</f>
        <v>0.90757855822551</v>
      </c>
    </row>
    <row r="3" spans="1:18" customHeight="1" ht="15">
      <c r="C3" s="1567" t="str">
        <f>TEXT((C2-DATEVALUE("1/1/"&amp;TEXT(C2,"yy"))+1),"000")</f>
        <v>7289</v>
      </c>
      <c r="D3" s="1568"/>
      <c r="E3" s="1569"/>
      <c r="F3" s="770" t="s">
        <v>135</v>
      </c>
      <c r="G3" s="1541" t="s">
        <v>67</v>
      </c>
      <c r="H3" s="1542"/>
      <c r="I3" s="625">
        <f>A138+A164+A244+A253+A267+A271+A281+A287+A302+A306+A300+A349+A432+A314+A467+A523</f>
        <v>196</v>
      </c>
      <c r="J3" s="625">
        <f>B138+B164+B244+B253+B267+B271+B281+B287+B302+B306+B300+B349+B432+B314+B467+B523</f>
        <v>188</v>
      </c>
      <c r="K3" s="494">
        <f>J3/I3</f>
        <v>0.95918367346939</v>
      </c>
    </row>
    <row r="4" spans="1:18" customHeight="1" ht="15">
      <c r="C4" s="1570"/>
      <c r="D4" s="1571"/>
      <c r="E4" s="1572"/>
      <c r="F4" s="773" t="s">
        <v>2882</v>
      </c>
      <c r="G4" s="1541" t="s">
        <v>28</v>
      </c>
      <c r="H4" s="1542"/>
      <c r="I4" s="625">
        <f>A138+A141+A208+A380+A480</f>
        <v>68</v>
      </c>
      <c r="J4" s="625">
        <f>B138+B141+B208+B380+B480</f>
        <v>53</v>
      </c>
      <c r="K4" s="494">
        <f>J4/I4</f>
        <v>0.77941176470588</v>
      </c>
    </row>
    <row r="5" spans="1:18" customHeight="1" ht="15">
      <c r="C5" s="2203"/>
      <c r="D5" s="2204"/>
      <c r="E5" s="2204"/>
      <c r="F5" s="995"/>
      <c r="G5" s="1523" t="s">
        <v>60</v>
      </c>
      <c r="H5" s="1524"/>
      <c r="I5" s="650">
        <f>SUM(I2,I3,I4)</f>
        <v>805</v>
      </c>
      <c r="J5" s="651">
        <f>SUM(J2,J3,J4)</f>
        <v>732</v>
      </c>
      <c r="K5" s="661">
        <f>J5/I5</f>
        <v>0.90931677018634</v>
      </c>
    </row>
    <row r="6" spans="1:18" customHeight="1" ht="15" s="0" customFormat="1">
      <c r="C6" s="1520" t="s">
        <v>148</v>
      </c>
      <c r="D6" s="1521"/>
      <c r="E6" s="1521"/>
      <c r="F6" s="1521"/>
      <c r="G6" s="1521"/>
      <c r="H6" s="1521"/>
      <c r="I6" s="1521"/>
      <c r="J6" s="1521"/>
      <c r="K6" s="1522"/>
    </row>
    <row r="7" spans="1:18" customHeight="1" ht="15" s="0" customFormat="1">
      <c r="C7" s="1545" t="s">
        <v>149</v>
      </c>
      <c r="D7" s="1546"/>
      <c r="E7" s="1546"/>
      <c r="F7" s="1546"/>
      <c r="G7" s="1546"/>
      <c r="H7" s="1546"/>
      <c r="I7" s="1546"/>
      <c r="J7" s="1546"/>
      <c r="K7" s="1547"/>
    </row>
    <row r="8" spans="1:18" customHeight="1" ht="14.45" s="128" customFormat="1">
      <c r="C8" s="697" t="s">
        <v>150</v>
      </c>
      <c r="D8" s="1461" t="s">
        <v>151</v>
      </c>
      <c r="E8" s="1462"/>
      <c r="F8" s="692" t="s">
        <v>152</v>
      </c>
      <c r="G8" s="1461" t="s">
        <v>4</v>
      </c>
      <c r="H8" s="1514"/>
      <c r="I8" s="1514"/>
      <c r="J8" s="1514"/>
      <c r="K8" s="1462"/>
      <c r="L8" s="290"/>
    </row>
    <row r="9" spans="1:18" customHeight="1" ht="15">
      <c r="C9" s="61"/>
      <c r="D9" s="61"/>
      <c r="E9" s="143">
        <v>1</v>
      </c>
      <c r="F9" s="848" t="s">
        <v>2883</v>
      </c>
      <c r="G9" s="1576"/>
      <c r="H9" s="1548"/>
      <c r="I9" s="1548"/>
      <c r="J9" s="1548"/>
      <c r="K9" s="1549"/>
    </row>
    <row r="10" spans="1:18" customHeight="1" ht="15">
      <c r="C10" s="30"/>
      <c r="D10" s="30"/>
      <c r="E10" s="33"/>
      <c r="F10" s="865" t="s">
        <v>2884</v>
      </c>
      <c r="G10" s="1458"/>
      <c r="H10" s="1459"/>
      <c r="I10" s="1459"/>
      <c r="J10" s="1459"/>
      <c r="K10" s="1460"/>
    </row>
    <row r="11" spans="1:18" customHeight="1" ht="15">
      <c r="C11" s="30"/>
      <c r="D11" s="30"/>
      <c r="E11" s="33"/>
      <c r="F11" s="372" t="s">
        <v>2885</v>
      </c>
      <c r="G11" s="1458"/>
      <c r="H11" s="1459"/>
      <c r="I11" s="1459"/>
      <c r="J11" s="1459"/>
      <c r="K11" s="1460"/>
    </row>
    <row r="12" spans="1:18" customHeight="1" ht="15">
      <c r="C12" s="30"/>
      <c r="D12" s="30"/>
      <c r="E12" s="33"/>
      <c r="F12" s="333" t="s">
        <v>2886</v>
      </c>
      <c r="G12" s="1458"/>
      <c r="H12" s="1459"/>
      <c r="I12" s="1459"/>
      <c r="J12" s="1459"/>
      <c r="K12" s="1460"/>
    </row>
    <row r="13" spans="1:18" customHeight="1" ht="15">
      <c r="C13" s="30"/>
      <c r="D13" s="30"/>
      <c r="E13" s="33"/>
      <c r="F13" s="334" t="s">
        <v>2887</v>
      </c>
      <c r="G13" s="1458"/>
      <c r="H13" s="1459"/>
      <c r="I13" s="1459"/>
      <c r="J13" s="1459"/>
      <c r="K13" s="1460"/>
    </row>
    <row r="14" spans="1:18" customHeight="1" ht="13.5">
      <c r="C14" s="30"/>
      <c r="D14" s="30"/>
      <c r="E14" s="33"/>
      <c r="F14" s="334" t="s">
        <v>2888</v>
      </c>
      <c r="G14" s="1458"/>
      <c r="H14" s="1459"/>
      <c r="I14" s="1459"/>
      <c r="J14" s="1459"/>
      <c r="K14" s="1460"/>
    </row>
    <row r="15" spans="1:18" customHeight="1" ht="15">
      <c r="C15" s="30"/>
      <c r="D15" s="30"/>
      <c r="E15" s="33"/>
      <c r="F15" s="334" t="s">
        <v>2889</v>
      </c>
      <c r="G15" s="1458"/>
      <c r="H15" s="1459"/>
      <c r="I15" s="1459"/>
      <c r="J15" s="1459"/>
      <c r="K15" s="1460"/>
    </row>
    <row r="16" spans="1:18" customHeight="1" ht="26.25">
      <c r="C16" s="30"/>
      <c r="D16" s="30"/>
      <c r="E16" s="33"/>
      <c r="F16" s="334" t="s">
        <v>2890</v>
      </c>
      <c r="G16" s="1458"/>
      <c r="H16" s="1459"/>
      <c r="I16" s="1459"/>
      <c r="J16" s="1459"/>
      <c r="K16" s="1460"/>
    </row>
    <row r="17" spans="1:18" customHeight="1" ht="25.5">
      <c r="C17" s="30"/>
      <c r="D17" s="30"/>
      <c r="E17" s="33"/>
      <c r="F17" s="333" t="s">
        <v>2891</v>
      </c>
      <c r="G17" s="1458"/>
      <c r="H17" s="1459"/>
      <c r="I17" s="1459"/>
      <c r="J17" s="1459"/>
      <c r="K17" s="1460"/>
    </row>
    <row r="18" spans="1:18" customHeight="1" ht="15">
      <c r="C18" s="30"/>
      <c r="D18" s="30"/>
      <c r="E18" s="33"/>
      <c r="F18" s="333" t="s">
        <v>2892</v>
      </c>
      <c r="G18" s="1458"/>
      <c r="H18" s="1459"/>
      <c r="I18" s="1459"/>
      <c r="J18" s="1459"/>
      <c r="K18" s="1460"/>
    </row>
    <row r="19" spans="1:18" customHeight="1" ht="15">
      <c r="C19" s="30"/>
      <c r="D19" s="30"/>
      <c r="E19" s="33"/>
      <c r="F19" s="333" t="s">
        <v>2893</v>
      </c>
      <c r="G19" s="1458"/>
      <c r="H19" s="1459"/>
      <c r="I19" s="1459"/>
      <c r="J19" s="1459"/>
      <c r="K19" s="1460"/>
    </row>
    <row r="20" spans="1:18" customHeight="1" ht="13.5">
      <c r="A20" s="124">
        <f>IF(D20="x",C20,IF(D20="n",0,C20))</f>
        <v>6</v>
      </c>
      <c r="B20" s="125">
        <f>IF(D20="x",0,IF(D20="n",0,C20))</f>
        <v>6</v>
      </c>
      <c r="C20" s="40">
        <v>6</v>
      </c>
      <c r="D20" s="1452"/>
      <c r="E20" s="1457"/>
      <c r="F20" s="339" t="s">
        <v>2894</v>
      </c>
      <c r="G20" s="1440"/>
      <c r="H20" s="1441"/>
      <c r="I20" s="1441"/>
      <c r="J20" s="1441"/>
      <c r="K20" s="1442"/>
    </row>
    <row r="21" spans="1:18" customHeight="1" ht="14.45">
      <c r="C21" s="51" t="s">
        <v>21</v>
      </c>
      <c r="D21" s="51" t="s">
        <v>21</v>
      </c>
      <c r="E21" s="143">
        <v>2</v>
      </c>
      <c r="F21" s="754" t="s">
        <v>2895</v>
      </c>
      <c r="G21" s="1576" t="s">
        <v>2896</v>
      </c>
      <c r="H21" s="1548"/>
      <c r="I21" s="1548"/>
      <c r="J21" s="1548"/>
      <c r="K21" s="1549"/>
    </row>
    <row r="22" spans="1:18" customHeight="1" ht="14.45">
      <c r="C22" s="30"/>
      <c r="D22" s="30"/>
      <c r="E22" s="33"/>
      <c r="F22" s="372" t="s">
        <v>2897</v>
      </c>
      <c r="G22" s="1458"/>
      <c r="H22" s="1459"/>
      <c r="I22" s="1459"/>
      <c r="J22" s="1459"/>
      <c r="K22" s="1460"/>
    </row>
    <row r="23" spans="1:18" customHeight="1" ht="39">
      <c r="C23" s="30"/>
      <c r="D23" s="30"/>
      <c r="E23" s="33"/>
      <c r="F23" s="334" t="s">
        <v>2898</v>
      </c>
      <c r="G23" s="1458"/>
      <c r="H23" s="1459"/>
      <c r="I23" s="1459"/>
      <c r="J23" s="1459"/>
      <c r="K23" s="1460"/>
    </row>
    <row r="24" spans="1:18" customHeight="1" ht="14.45">
      <c r="C24" s="30"/>
      <c r="D24" s="30"/>
      <c r="E24" s="33"/>
      <c r="F24" s="333" t="s">
        <v>2899</v>
      </c>
      <c r="G24" s="1458"/>
      <c r="H24" s="1459"/>
      <c r="I24" s="1459"/>
      <c r="J24" s="1459"/>
      <c r="K24" s="1460"/>
    </row>
    <row r="25" spans="1:18" customHeight="1" ht="27">
      <c r="A25" s="124">
        <f>IF(D25="x",C25,IF(D25="n",0,C25))</f>
        <v>6</v>
      </c>
      <c r="B25" s="125">
        <f>IF(D25="x",0,IF(D25="n",0,C25))</f>
        <v>0</v>
      </c>
      <c r="C25" s="40">
        <v>6</v>
      </c>
      <c r="D25" s="1452" t="s">
        <v>203</v>
      </c>
      <c r="E25" s="1457"/>
      <c r="F25" s="345" t="s">
        <v>2900</v>
      </c>
      <c r="G25" s="1440"/>
      <c r="H25" s="1441"/>
      <c r="I25" s="1441"/>
      <c r="J25" s="1441"/>
      <c r="K25" s="1442"/>
    </row>
    <row r="26" spans="1:18" customHeight="1" ht="14.45">
      <c r="C26" s="61"/>
      <c r="D26" s="61"/>
      <c r="E26" s="143">
        <v>3</v>
      </c>
      <c r="F26" s="846" t="s">
        <v>2901</v>
      </c>
      <c r="G26" s="1576"/>
      <c r="H26" s="1548"/>
      <c r="I26" s="1548"/>
      <c r="J26" s="1548"/>
      <c r="K26" s="1549"/>
    </row>
    <row r="27" spans="1:18" customHeight="1" ht="12.75">
      <c r="C27" s="30"/>
      <c r="D27" s="30"/>
      <c r="E27" s="37"/>
      <c r="F27" s="372" t="s">
        <v>2902</v>
      </c>
      <c r="G27" s="1459"/>
      <c r="H27" s="1459"/>
      <c r="I27" s="1459"/>
      <c r="J27" s="1459"/>
      <c r="K27" s="1460"/>
    </row>
    <row r="28" spans="1:18" customHeight="1" ht="12.75">
      <c r="C28" s="30"/>
      <c r="D28" s="30"/>
      <c r="E28" s="37"/>
      <c r="F28" s="333" t="s">
        <v>2903</v>
      </c>
      <c r="G28" s="1459"/>
      <c r="H28" s="1459"/>
      <c r="I28" s="1459"/>
      <c r="J28" s="1459"/>
      <c r="K28" s="1460"/>
    </row>
    <row r="29" spans="1:18" customHeight="1" ht="25.5">
      <c r="C29" s="30"/>
      <c r="D29" s="30"/>
      <c r="E29" s="37"/>
      <c r="F29" s="333" t="s">
        <v>2904</v>
      </c>
      <c r="G29" s="1459"/>
      <c r="H29" s="1459"/>
      <c r="I29" s="1459"/>
      <c r="J29" s="1459"/>
      <c r="K29" s="1460"/>
    </row>
    <row r="30" spans="1:18" customHeight="1" ht="12.75">
      <c r="C30" s="30"/>
      <c r="D30" s="30"/>
      <c r="E30" s="37"/>
      <c r="F30" s="333" t="s">
        <v>2905</v>
      </c>
      <c r="G30" s="1459"/>
      <c r="H30" s="1459"/>
      <c r="I30" s="1459"/>
      <c r="J30" s="1459"/>
      <c r="K30" s="1460"/>
    </row>
    <row r="31" spans="1:18" customHeight="1" ht="12.75">
      <c r="C31" s="30"/>
      <c r="D31" s="30"/>
      <c r="E31" s="37"/>
      <c r="F31" s="915" t="s">
        <v>2906</v>
      </c>
      <c r="G31" s="1459"/>
      <c r="H31" s="1459"/>
      <c r="I31" s="1459"/>
      <c r="J31" s="1459"/>
      <c r="K31" s="1460"/>
    </row>
    <row r="32" spans="1:18" customHeight="1" ht="26.25">
      <c r="C32" s="30"/>
      <c r="D32" s="30"/>
      <c r="E32" s="37"/>
      <c r="F32" s="917" t="s">
        <v>2907</v>
      </c>
      <c r="G32" s="1459"/>
      <c r="H32" s="1459"/>
      <c r="I32" s="1459"/>
      <c r="J32" s="1459"/>
      <c r="K32" s="1460"/>
    </row>
    <row r="33" spans="1:18" customHeight="1" ht="30">
      <c r="C33" s="30"/>
      <c r="D33" s="30"/>
      <c r="E33" s="37"/>
      <c r="F33" s="333" t="s">
        <v>2908</v>
      </c>
      <c r="G33" s="1459"/>
      <c r="H33" s="1459"/>
      <c r="I33" s="1459"/>
      <c r="J33" s="1459"/>
      <c r="K33" s="1460"/>
    </row>
    <row r="34" spans="1:18" customHeight="1" ht="14.45">
      <c r="A34" s="124">
        <f>IF(D34="x",C34,IF(D34="n",0,C34))</f>
        <v>15</v>
      </c>
      <c r="B34" s="125">
        <f>IF(D34="x",0,IF(D34="n",0,C34))</f>
        <v>15</v>
      </c>
      <c r="C34" s="40">
        <v>15</v>
      </c>
      <c r="D34" s="1452"/>
      <c r="E34" s="1457"/>
      <c r="F34" s="348" t="s">
        <v>2909</v>
      </c>
      <c r="G34" s="1441"/>
      <c r="H34" s="1441"/>
      <c r="I34" s="1441"/>
      <c r="J34" s="1441"/>
      <c r="K34" s="1442"/>
    </row>
    <row r="35" spans="1:18" customHeight="1" ht="13.5">
      <c r="C35" s="67"/>
      <c r="D35" s="2"/>
      <c r="E35" s="143">
        <v>4</v>
      </c>
      <c r="F35" s="849" t="s">
        <v>2910</v>
      </c>
      <c r="G35" s="1548"/>
      <c r="H35" s="1548"/>
      <c r="I35" s="1548"/>
      <c r="J35" s="1548"/>
      <c r="K35" s="1549"/>
    </row>
    <row r="36" spans="1:18" customHeight="1" ht="12.75">
      <c r="C36" s="30"/>
      <c r="D36" s="30"/>
      <c r="E36" s="37"/>
      <c r="F36" s="372" t="s">
        <v>2911</v>
      </c>
      <c r="G36" s="1459"/>
      <c r="H36" s="1459"/>
      <c r="I36" s="1459"/>
      <c r="J36" s="1459"/>
      <c r="K36" s="1460"/>
    </row>
    <row r="37" spans="1:18" customHeight="1" ht="12.75">
      <c r="C37" s="30"/>
      <c r="D37" s="30"/>
      <c r="E37" s="37"/>
      <c r="F37" s="333" t="s">
        <v>2912</v>
      </c>
      <c r="G37" s="1459"/>
      <c r="H37" s="1459"/>
      <c r="I37" s="1459"/>
      <c r="J37" s="1459"/>
      <c r="K37" s="1460"/>
    </row>
    <row r="38" spans="1:18" customHeight="1" ht="12.75">
      <c r="C38" s="30"/>
      <c r="D38" s="30"/>
      <c r="E38" s="37"/>
      <c r="F38" s="333" t="s">
        <v>2913</v>
      </c>
      <c r="G38" s="1459"/>
      <c r="H38" s="1459"/>
      <c r="I38" s="1459"/>
      <c r="J38" s="1459"/>
      <c r="K38" s="1460"/>
    </row>
    <row r="39" spans="1:18" customHeight="1" ht="25.5">
      <c r="C39" s="30"/>
      <c r="D39" s="30"/>
      <c r="E39" s="37"/>
      <c r="F39" s="333" t="s">
        <v>2914</v>
      </c>
      <c r="G39" s="1459"/>
      <c r="H39" s="1459"/>
      <c r="I39" s="1459"/>
      <c r="J39" s="1459"/>
      <c r="K39" s="1460"/>
    </row>
    <row r="40" spans="1:18" customHeight="1" ht="27.75">
      <c r="A40" s="124">
        <f>IF(D40="x",C40,IF(D40="n",0,C40))</f>
        <v>15</v>
      </c>
      <c r="B40" s="125">
        <f>IF(D40="x",0,IF(D40="n",0,C40))</f>
        <v>15</v>
      </c>
      <c r="C40" s="40">
        <v>15</v>
      </c>
      <c r="D40" s="1452"/>
      <c r="E40" s="1457"/>
      <c r="F40" s="348" t="s">
        <v>2915</v>
      </c>
      <c r="G40" s="1441"/>
      <c r="H40" s="1441"/>
      <c r="I40" s="1441"/>
      <c r="J40" s="1441"/>
      <c r="K40" s="1442"/>
    </row>
    <row r="41" spans="1:18" customHeight="1" ht="13.5">
      <c r="C41" s="67"/>
      <c r="D41" s="2"/>
      <c r="E41" s="143">
        <v>5</v>
      </c>
      <c r="F41" s="849" t="s">
        <v>2916</v>
      </c>
      <c r="G41" s="1548"/>
      <c r="H41" s="1548"/>
      <c r="I41" s="1548"/>
      <c r="J41" s="1548"/>
      <c r="K41" s="1549"/>
    </row>
    <row r="42" spans="1:18" customHeight="1" ht="25.5">
      <c r="C42" s="30"/>
      <c r="D42" s="30"/>
      <c r="E42" s="37"/>
      <c r="F42" s="372" t="s">
        <v>2917</v>
      </c>
      <c r="G42" s="1459"/>
      <c r="H42" s="1459"/>
      <c r="I42" s="1459"/>
      <c r="J42" s="1459"/>
      <c r="K42" s="1460"/>
    </row>
    <row r="43" spans="1:18" customHeight="1" ht="38.25">
      <c r="C43" s="30"/>
      <c r="D43" s="30"/>
      <c r="E43" s="37"/>
      <c r="F43" s="333" t="s">
        <v>2918</v>
      </c>
      <c r="G43" s="1459"/>
      <c r="H43" s="1459"/>
      <c r="I43" s="1459"/>
      <c r="J43" s="1459"/>
      <c r="K43" s="1460"/>
    </row>
    <row r="44" spans="1:18" customHeight="1" ht="30">
      <c r="A44" s="124">
        <f>IF(D44="x",C44,IF(D44="n",0,C44))</f>
        <v>25</v>
      </c>
      <c r="B44" s="125">
        <f>IF(D44="x",0,IF(D44="n",0,C44))</f>
        <v>25</v>
      </c>
      <c r="C44" s="40">
        <v>25</v>
      </c>
      <c r="D44" s="1452"/>
      <c r="E44" s="1457"/>
      <c r="F44" s="348" t="s">
        <v>2919</v>
      </c>
      <c r="G44" s="1441"/>
      <c r="H44" s="1441"/>
      <c r="I44" s="1441"/>
      <c r="J44" s="1441"/>
      <c r="K44" s="1442"/>
    </row>
    <row r="45" spans="1:18" customHeight="1" ht="12.75">
      <c r="C45" s="1508"/>
      <c r="D45" s="1509"/>
      <c r="E45" s="1509"/>
      <c r="F45" s="1509"/>
      <c r="G45" s="1509"/>
      <c r="H45" s="1509"/>
      <c r="I45" s="1509"/>
      <c r="J45" s="1509"/>
      <c r="K45" s="1510"/>
    </row>
    <row r="46" spans="1:18" customHeight="1" ht="14.45">
      <c r="C46" s="1511"/>
      <c r="D46" s="1512"/>
      <c r="E46" s="1512"/>
      <c r="F46" s="1512"/>
      <c r="G46" s="1512"/>
      <c r="H46" s="1512"/>
      <c r="I46" s="1512"/>
      <c r="J46" s="1512"/>
      <c r="K46" s="1513"/>
    </row>
    <row r="47" spans="1:18" customHeight="1" ht="12.75">
      <c r="C47" s="1508"/>
      <c r="D47" s="1509"/>
      <c r="E47" s="1509"/>
      <c r="F47" s="1509"/>
      <c r="G47" s="1509"/>
      <c r="H47" s="1509"/>
      <c r="I47" s="1509"/>
      <c r="J47" s="1509"/>
      <c r="K47" s="1510"/>
    </row>
    <row r="48" spans="1:18" customHeight="1" ht="14.45">
      <c r="C48" s="1511"/>
      <c r="D48" s="1512"/>
      <c r="E48" s="1512"/>
      <c r="F48" s="1512"/>
      <c r="G48" s="1512"/>
      <c r="H48" s="1512"/>
      <c r="I48" s="1512"/>
      <c r="J48" s="1512"/>
      <c r="K48" s="1513"/>
    </row>
    <row r="49" spans="1:18" customHeight="1" ht="12.75">
      <c r="C49" s="1508"/>
      <c r="D49" s="1509"/>
      <c r="E49" s="1509"/>
      <c r="F49" s="1509"/>
      <c r="G49" s="1509"/>
      <c r="H49" s="1509"/>
      <c r="I49" s="1509"/>
      <c r="J49" s="1509"/>
      <c r="K49" s="1510"/>
    </row>
    <row r="50" spans="1:18" customHeight="1" ht="13.5">
      <c r="C50" s="1511"/>
      <c r="D50" s="1512"/>
      <c r="E50" s="1512"/>
      <c r="F50" s="1512"/>
      <c r="G50" s="1512"/>
      <c r="H50" s="1512"/>
      <c r="I50" s="1512"/>
      <c r="J50" s="1512"/>
      <c r="K50" s="1513"/>
    </row>
    <row r="51" spans="1:18" customHeight="1" ht="12.75" s="100" customFormat="1">
      <c r="A51" s="1"/>
      <c r="B51" s="1"/>
      <c r="C51" s="1508"/>
      <c r="D51" s="1509"/>
      <c r="E51" s="1509"/>
      <c r="F51" s="1509"/>
      <c r="G51" s="1509"/>
      <c r="H51" s="1509"/>
      <c r="I51" s="1509"/>
      <c r="J51" s="1509"/>
      <c r="K51" s="1510"/>
      <c r="L51" s="96"/>
      <c r="M51" s="96"/>
      <c r="N51" s="96"/>
      <c r="O51" s="96"/>
      <c r="P51" s="96"/>
      <c r="Q51" s="96"/>
      <c r="R51" s="96"/>
    </row>
    <row r="52" spans="1:18" customHeight="1" ht="13.5" s="100" customFormat="1">
      <c r="A52" s="1"/>
      <c r="B52" s="1"/>
      <c r="C52" s="1511"/>
      <c r="D52" s="1512"/>
      <c r="E52" s="1512"/>
      <c r="F52" s="1512"/>
      <c r="G52" s="1512"/>
      <c r="H52" s="1512"/>
      <c r="I52" s="1512"/>
      <c r="J52" s="1512"/>
      <c r="K52" s="1513"/>
      <c r="L52" s="96"/>
      <c r="M52" s="96"/>
      <c r="N52" s="96"/>
      <c r="O52" s="96"/>
      <c r="P52" s="96"/>
      <c r="Q52" s="96"/>
      <c r="R52" s="96"/>
    </row>
    <row r="53" spans="1:18" customHeight="1" ht="14.45">
      <c r="C53" s="1508"/>
      <c r="D53" s="1509"/>
      <c r="E53" s="1509"/>
      <c r="F53" s="1509"/>
      <c r="G53" s="1509"/>
      <c r="H53" s="1509"/>
      <c r="I53" s="1509"/>
      <c r="J53" s="1509"/>
      <c r="K53" s="1510"/>
    </row>
    <row r="54" spans="1:18" customHeight="1" ht="14.45">
      <c r="C54" s="1511"/>
      <c r="D54" s="1512"/>
      <c r="E54" s="1512"/>
      <c r="F54" s="1512"/>
      <c r="G54" s="1512"/>
      <c r="H54" s="1512"/>
      <c r="I54" s="1512"/>
      <c r="J54" s="1512"/>
      <c r="K54" s="1513"/>
    </row>
    <row r="55" spans="1:18" customHeight="1" ht="15.75">
      <c r="C55" s="1454" t="s">
        <v>137</v>
      </c>
      <c r="D55" s="1455"/>
      <c r="E55" s="1455"/>
      <c r="F55" s="1455"/>
      <c r="G55" s="1455"/>
      <c r="H55" s="1455"/>
      <c r="I55" s="1455"/>
      <c r="J55" s="1455"/>
      <c r="K55" s="1456"/>
    </row>
    <row r="56" spans="1:18" customHeight="1" ht="14.45">
      <c r="C56" s="697" t="s">
        <v>150</v>
      </c>
      <c r="D56" s="1461" t="s">
        <v>151</v>
      </c>
      <c r="E56" s="1462"/>
      <c r="F56" s="692" t="s">
        <v>152</v>
      </c>
      <c r="G56" s="1461" t="s">
        <v>4</v>
      </c>
      <c r="H56" s="1514"/>
      <c r="I56" s="1514"/>
      <c r="J56" s="1514"/>
      <c r="K56" s="1462"/>
    </row>
    <row r="57" spans="1:18" customHeight="1" ht="13.5">
      <c r="C57" s="38"/>
      <c r="D57" s="38"/>
      <c r="E57" s="144">
        <v>6</v>
      </c>
      <c r="F57" s="735" t="s">
        <v>2920</v>
      </c>
      <c r="G57" s="1576"/>
      <c r="H57" s="1548"/>
      <c r="I57" s="1548"/>
      <c r="J57" s="1548"/>
      <c r="K57" s="1549"/>
    </row>
    <row r="58" spans="1:18" customHeight="1" ht="25.5">
      <c r="C58" s="30"/>
      <c r="D58" s="30"/>
      <c r="E58" s="37"/>
      <c r="F58" s="372" t="s">
        <v>2921</v>
      </c>
      <c r="G58" s="1459"/>
      <c r="H58" s="1459"/>
      <c r="I58" s="1459"/>
      <c r="J58" s="1459"/>
      <c r="K58" s="1460"/>
    </row>
    <row r="59" spans="1:18" customHeight="1" ht="25.5">
      <c r="C59" s="30"/>
      <c r="D59" s="30"/>
      <c r="E59" s="37"/>
      <c r="F59" s="333" t="s">
        <v>2922</v>
      </c>
      <c r="G59" s="1459"/>
      <c r="H59" s="1459"/>
      <c r="I59" s="1459"/>
      <c r="J59" s="1459"/>
      <c r="K59" s="1460"/>
    </row>
    <row r="60" spans="1:18" customHeight="1" ht="30">
      <c r="C60" s="30"/>
      <c r="D60" s="30"/>
      <c r="E60" s="37"/>
      <c r="F60" s="333" t="s">
        <v>2923</v>
      </c>
      <c r="G60" s="1459"/>
      <c r="H60" s="1459"/>
      <c r="I60" s="1459"/>
      <c r="J60" s="1459"/>
      <c r="K60" s="1460"/>
    </row>
    <row r="61" spans="1:18" customHeight="1" ht="14.45">
      <c r="C61" s="30"/>
      <c r="D61" s="30"/>
      <c r="E61" s="37"/>
      <c r="F61" s="326" t="s">
        <v>2924</v>
      </c>
      <c r="G61" s="1459"/>
      <c r="H61" s="1459"/>
      <c r="I61" s="1459"/>
      <c r="J61" s="1459"/>
      <c r="K61" s="1460"/>
    </row>
    <row r="62" spans="1:18" customHeight="1" ht="14.45">
      <c r="C62" s="30"/>
      <c r="D62" s="30"/>
      <c r="E62" s="37"/>
      <c r="F62" s="333" t="s">
        <v>2925</v>
      </c>
      <c r="G62" s="1459"/>
      <c r="H62" s="1459"/>
      <c r="I62" s="1459"/>
      <c r="J62" s="1459"/>
      <c r="K62" s="1460"/>
    </row>
    <row r="63" spans="1:18" customHeight="1" ht="25.5" s="128" customFormat="1">
      <c r="A63" s="1"/>
      <c r="B63" s="1"/>
      <c r="C63" s="30"/>
      <c r="D63" s="30"/>
      <c r="E63" s="37"/>
      <c r="F63" s="333" t="s">
        <v>2926</v>
      </c>
      <c r="G63" s="1459"/>
      <c r="H63" s="1459"/>
      <c r="I63" s="1459"/>
      <c r="J63" s="1459"/>
      <c r="K63" s="1460"/>
      <c r="L63" s="290"/>
    </row>
    <row r="64" spans="1:18" customHeight="1" ht="25.5" s="128" customFormat="1">
      <c r="A64" s="1"/>
      <c r="B64" s="1"/>
      <c r="C64" s="30"/>
      <c r="D64" s="30"/>
      <c r="E64" s="37"/>
      <c r="F64" s="333" t="s">
        <v>2831</v>
      </c>
      <c r="G64" s="1459"/>
      <c r="H64" s="1459"/>
      <c r="I64" s="1459"/>
      <c r="J64" s="1459"/>
      <c r="K64" s="1460"/>
      <c r="L64" s="290"/>
    </row>
    <row r="65" spans="1:18" customHeight="1" ht="25.5" s="2" customFormat="1">
      <c r="A65" s="1"/>
      <c r="B65" s="1"/>
      <c r="C65" s="30"/>
      <c r="D65" s="30"/>
      <c r="E65" s="37"/>
      <c r="F65" s="333" t="s">
        <v>2832</v>
      </c>
      <c r="G65" s="1459"/>
      <c r="H65" s="1459"/>
      <c r="I65" s="1459"/>
      <c r="J65" s="1459"/>
      <c r="K65" s="1460"/>
      <c r="L65" s="139"/>
    </row>
    <row r="66" spans="1:18" customHeight="1" ht="12.75" s="2" customFormat="1">
      <c r="A66" s="1"/>
      <c r="B66" s="1"/>
      <c r="C66" s="30"/>
      <c r="D66" s="30"/>
      <c r="E66" s="37"/>
      <c r="F66" s="326" t="s">
        <v>2833</v>
      </c>
      <c r="G66" s="1459"/>
      <c r="H66" s="1459"/>
      <c r="I66" s="1459"/>
      <c r="J66" s="1459"/>
      <c r="K66" s="1460"/>
      <c r="L66" s="139"/>
    </row>
    <row r="67" spans="1:18" customHeight="1" ht="27" s="2" customFormat="1">
      <c r="A67" s="1"/>
      <c r="B67" s="1"/>
      <c r="C67" s="30"/>
      <c r="D67" s="30"/>
      <c r="E67" s="37"/>
      <c r="F67" s="954" t="s">
        <v>2834</v>
      </c>
      <c r="G67" s="1459"/>
      <c r="H67" s="1459"/>
      <c r="I67" s="1459"/>
      <c r="J67" s="1459"/>
      <c r="K67" s="1460"/>
      <c r="L67" s="139"/>
    </row>
    <row r="68" spans="1:18" customHeight="1" ht="27.75" s="2" customFormat="1">
      <c r="A68" s="124">
        <f>IF(D68="x",C68,IF(D68="n",0,C68))</f>
        <v>40</v>
      </c>
      <c r="B68" s="125">
        <f>IF(D68="x",0,IF(D68="n",0,C68))</f>
        <v>40</v>
      </c>
      <c r="C68" s="40">
        <v>40</v>
      </c>
      <c r="D68" s="1452"/>
      <c r="E68" s="1457"/>
      <c r="F68" s="732" t="s">
        <v>2835</v>
      </c>
      <c r="G68" s="1441"/>
      <c r="H68" s="1441"/>
      <c r="I68" s="1441"/>
      <c r="J68" s="1441"/>
      <c r="K68" s="1442"/>
      <c r="L68" s="139"/>
    </row>
    <row r="69" spans="1:18" customHeight="1" ht="13.5">
      <c r="C69" s="1720" t="s">
        <v>2927</v>
      </c>
      <c r="D69" s="1721"/>
      <c r="E69" s="1721"/>
      <c r="F69" s="1721"/>
      <c r="G69" s="1721"/>
      <c r="H69" s="1721"/>
      <c r="I69" s="1721"/>
      <c r="J69" s="1721"/>
      <c r="K69" s="1722"/>
    </row>
    <row r="70" spans="1:18" customHeight="1" ht="13.5">
      <c r="C70" s="49"/>
      <c r="D70" s="38"/>
      <c r="E70" s="143">
        <v>7</v>
      </c>
      <c r="F70" s="849" t="s">
        <v>2928</v>
      </c>
      <c r="G70" s="1576"/>
      <c r="H70" s="1548"/>
      <c r="I70" s="1548"/>
      <c r="J70" s="1548"/>
      <c r="K70" s="1549"/>
    </row>
    <row r="71" spans="1:18" customHeight="1" ht="25.5">
      <c r="C71" s="42"/>
      <c r="D71" s="30"/>
      <c r="E71" s="37"/>
      <c r="F71" s="372" t="s">
        <v>2929</v>
      </c>
      <c r="G71" s="1459"/>
      <c r="H71" s="1459"/>
      <c r="I71" s="1459"/>
      <c r="J71" s="1459"/>
      <c r="K71" s="1460"/>
    </row>
    <row r="72" spans="1:18" customHeight="1" ht="26.25">
      <c r="C72" s="42"/>
      <c r="D72" s="30"/>
      <c r="E72" s="37"/>
      <c r="F72" s="334" t="s">
        <v>2930</v>
      </c>
      <c r="G72" s="1459"/>
      <c r="H72" s="1459"/>
      <c r="I72" s="1459"/>
      <c r="J72" s="1459"/>
      <c r="K72" s="1460"/>
    </row>
    <row r="73" spans="1:18" customHeight="1" ht="15">
      <c r="C73" s="42"/>
      <c r="D73" s="30"/>
      <c r="E73" s="37"/>
      <c r="F73" s="334" t="s">
        <v>2931</v>
      </c>
      <c r="G73" s="1459"/>
      <c r="H73" s="1459"/>
      <c r="I73" s="1459"/>
      <c r="J73" s="1459"/>
      <c r="K73" s="1460"/>
    </row>
    <row r="74" spans="1:18" customHeight="1" ht="26.25">
      <c r="C74" s="42"/>
      <c r="D74" s="30"/>
      <c r="E74" s="37"/>
      <c r="F74" s="334" t="s">
        <v>2932</v>
      </c>
      <c r="G74" s="1459"/>
      <c r="H74" s="1459"/>
      <c r="I74" s="1459"/>
      <c r="J74" s="1459"/>
      <c r="K74" s="1460"/>
    </row>
    <row r="75" spans="1:18" customHeight="1" ht="15">
      <c r="C75" s="42"/>
      <c r="D75" s="30"/>
      <c r="E75" s="37"/>
      <c r="F75" s="334" t="s">
        <v>2933</v>
      </c>
      <c r="G75" s="1459"/>
      <c r="H75" s="1459"/>
      <c r="I75" s="1459"/>
      <c r="J75" s="1459"/>
      <c r="K75" s="1460"/>
    </row>
    <row r="76" spans="1:18" customHeight="1" ht="15">
      <c r="C76" s="42"/>
      <c r="D76" s="30"/>
      <c r="E76" s="37"/>
      <c r="F76" s="334" t="s">
        <v>2934</v>
      </c>
      <c r="G76" s="1459"/>
      <c r="H76" s="1459"/>
      <c r="I76" s="1459"/>
      <c r="J76" s="1459"/>
      <c r="K76" s="1460"/>
    </row>
    <row r="77" spans="1:18" customHeight="1" ht="25.5">
      <c r="C77" s="42"/>
      <c r="D77" s="30"/>
      <c r="E77" s="37"/>
      <c r="F77" s="333" t="s">
        <v>2935</v>
      </c>
      <c r="G77" s="1459"/>
      <c r="H77" s="1459"/>
      <c r="I77" s="1459"/>
      <c r="J77" s="1459"/>
      <c r="K77" s="1460"/>
    </row>
    <row r="78" spans="1:18" customHeight="1" ht="27.75">
      <c r="A78" s="124">
        <f>IF(D78="x",C78,IF(D78="n",0,C78))</f>
        <v>0</v>
      </c>
      <c r="B78" s="125">
        <f>IF(D78="x",0,IF(D78="n",0,C78))</f>
        <v>0</v>
      </c>
      <c r="C78" s="40">
        <v>6</v>
      </c>
      <c r="D78" s="1452" t="s">
        <v>1312</v>
      </c>
      <c r="E78" s="1457"/>
      <c r="F78" s="348" t="s">
        <v>2936</v>
      </c>
      <c r="G78" s="1441"/>
      <c r="H78" s="1441"/>
      <c r="I78" s="1441"/>
      <c r="J78" s="1441"/>
      <c r="K78" s="1442"/>
    </row>
    <row r="79" spans="1:18" customHeight="1" ht="15">
      <c r="C79" s="5"/>
      <c r="D79" s="8"/>
      <c r="E79" s="144">
        <v>8</v>
      </c>
      <c r="F79" s="849" t="s">
        <v>2937</v>
      </c>
      <c r="G79" s="1576"/>
      <c r="H79" s="1548"/>
      <c r="I79" s="1548"/>
      <c r="J79" s="1548"/>
      <c r="K79" s="1549"/>
    </row>
    <row r="80" spans="1:18" customHeight="1" ht="15">
      <c r="C80" s="42"/>
      <c r="D80" s="30"/>
      <c r="E80" s="37"/>
      <c r="F80" s="372" t="s">
        <v>2938</v>
      </c>
      <c r="G80" s="1459"/>
      <c r="H80" s="1459"/>
      <c r="I80" s="1459"/>
      <c r="J80" s="1459"/>
      <c r="K80" s="1460"/>
    </row>
    <row r="81" spans="1:18" customHeight="1" ht="15" s="100" customFormat="1">
      <c r="A81" s="1"/>
      <c r="B81" s="1"/>
      <c r="C81" s="42"/>
      <c r="D81" s="30"/>
      <c r="E81" s="37"/>
      <c r="F81" s="333" t="s">
        <v>2939</v>
      </c>
      <c r="G81" s="1459"/>
      <c r="H81" s="1459"/>
      <c r="I81" s="1459"/>
      <c r="J81" s="1459"/>
      <c r="K81" s="1460"/>
      <c r="L81" s="96"/>
      <c r="M81" s="96"/>
      <c r="N81" s="96"/>
      <c r="O81" s="96"/>
      <c r="P81" s="96"/>
      <c r="Q81" s="96"/>
      <c r="R81" s="96"/>
    </row>
    <row r="82" spans="1:18" customHeight="1" ht="25.5" s="100" customFormat="1">
      <c r="A82" s="1"/>
      <c r="B82" s="1"/>
      <c r="C82" s="42"/>
      <c r="D82" s="30"/>
      <c r="E82" s="37"/>
      <c r="F82" s="333" t="s">
        <v>2940</v>
      </c>
      <c r="G82" s="1459"/>
      <c r="H82" s="1459"/>
      <c r="I82" s="1459"/>
      <c r="J82" s="1459"/>
      <c r="K82" s="1460"/>
      <c r="L82" s="96"/>
      <c r="M82" s="96"/>
      <c r="N82" s="96"/>
      <c r="O82" s="96"/>
      <c r="P82" s="96"/>
      <c r="Q82" s="96"/>
      <c r="R82" s="96"/>
    </row>
    <row r="83" spans="1:18" customHeight="1" ht="14.45">
      <c r="C83" s="42"/>
      <c r="D83" s="30"/>
      <c r="E83" s="37"/>
      <c r="F83" s="333" t="s">
        <v>2941</v>
      </c>
      <c r="G83" s="1459"/>
      <c r="H83" s="1459"/>
      <c r="I83" s="1459"/>
      <c r="J83" s="1459"/>
      <c r="K83" s="1460"/>
    </row>
    <row r="84" spans="1:18" customHeight="1" ht="27.75">
      <c r="A84" s="124">
        <f>IF(D84="x",C84,IF(D84="n",0,C84))</f>
        <v>4</v>
      </c>
      <c r="B84" s="125">
        <f>IF(D84="x",0,IF(D84="n",0,C84))</f>
        <v>4</v>
      </c>
      <c r="C84" s="45">
        <v>4</v>
      </c>
      <c r="D84" s="1452"/>
      <c r="E84" s="1457"/>
      <c r="F84" s="348" t="s">
        <v>2942</v>
      </c>
      <c r="G84" s="1441"/>
      <c r="H84" s="1441"/>
      <c r="I84" s="1441"/>
      <c r="J84" s="1441"/>
      <c r="K84" s="1442"/>
    </row>
    <row r="85" spans="1:18" customHeight="1" ht="13.5">
      <c r="C85" s="5"/>
      <c r="D85" s="8"/>
      <c r="E85" s="143">
        <v>9</v>
      </c>
      <c r="F85" s="846" t="s">
        <v>2943</v>
      </c>
      <c r="G85" s="2197"/>
      <c r="H85" s="2197"/>
      <c r="I85" s="2197"/>
      <c r="J85" s="2197"/>
      <c r="K85" s="2198"/>
    </row>
    <row r="86" spans="1:18" customHeight="1" ht="12.75">
      <c r="C86" s="30"/>
      <c r="D86" s="30"/>
      <c r="E86" s="37"/>
      <c r="F86" s="372" t="s">
        <v>2944</v>
      </c>
      <c r="G86" s="2199"/>
      <c r="H86" s="2199"/>
      <c r="I86" s="2199"/>
      <c r="J86" s="2199"/>
      <c r="K86" s="2200"/>
    </row>
    <row r="87" spans="1:18" customHeight="1" ht="12.75">
      <c r="C87" s="30"/>
      <c r="D87" s="30"/>
      <c r="E87" s="37"/>
      <c r="F87" s="333" t="s">
        <v>2945</v>
      </c>
      <c r="G87" s="2199"/>
      <c r="H87" s="2199"/>
      <c r="I87" s="2199"/>
      <c r="J87" s="2199"/>
      <c r="K87" s="2200"/>
    </row>
    <row r="88" spans="1:18" customHeight="1" ht="25.5">
      <c r="C88" s="30"/>
      <c r="D88" s="30"/>
      <c r="E88" s="37"/>
      <c r="F88" s="333" t="s">
        <v>2946</v>
      </c>
      <c r="G88" s="2199"/>
      <c r="H88" s="2199"/>
      <c r="I88" s="2199"/>
      <c r="J88" s="2199"/>
      <c r="K88" s="2200"/>
    </row>
    <row r="89" spans="1:18" customHeight="1" ht="13.5">
      <c r="C89" s="30"/>
      <c r="D89" s="30"/>
      <c r="E89" s="37"/>
      <c r="F89" s="334" t="s">
        <v>2947</v>
      </c>
      <c r="G89" s="2199"/>
      <c r="H89" s="2199"/>
      <c r="I89" s="2199"/>
      <c r="J89" s="2199"/>
      <c r="K89" s="2200"/>
    </row>
    <row r="90" spans="1:18" customHeight="1" ht="14.45">
      <c r="C90" s="30"/>
      <c r="D90" s="30"/>
      <c r="E90" s="37"/>
      <c r="F90" s="334" t="s">
        <v>2948</v>
      </c>
      <c r="G90" s="2199"/>
      <c r="H90" s="2199"/>
      <c r="I90" s="2199"/>
      <c r="J90" s="2199"/>
      <c r="K90" s="2200"/>
    </row>
    <row r="91" spans="1:18" customHeight="1" ht="13.5">
      <c r="C91" s="30"/>
      <c r="D91" s="30"/>
      <c r="E91" s="37"/>
      <c r="F91" s="340" t="s">
        <v>2949</v>
      </c>
      <c r="G91" s="2199"/>
      <c r="H91" s="2199"/>
      <c r="I91" s="2199"/>
      <c r="J91" s="2199"/>
      <c r="K91" s="2200"/>
    </row>
    <row r="92" spans="1:18" customHeight="1" ht="27.75">
      <c r="A92" s="124">
        <f>IF(D92="x",C92,IF(D92="n",0,C92))</f>
        <v>10</v>
      </c>
      <c r="B92" s="125">
        <f>IF(D92="x",0,IF(D92="n",0,C92))</f>
        <v>10</v>
      </c>
      <c r="C92" s="40">
        <v>10</v>
      </c>
      <c r="D92" s="1452"/>
      <c r="E92" s="1457"/>
      <c r="F92" s="348" t="s">
        <v>2950</v>
      </c>
      <c r="G92" s="2201"/>
      <c r="H92" s="2201"/>
      <c r="I92" s="2201"/>
      <c r="J92" s="2201"/>
      <c r="K92" s="2202"/>
    </row>
    <row r="93" spans="1:18" customHeight="1" ht="14.45">
      <c r="C93" s="61"/>
      <c r="D93" s="61"/>
      <c r="E93" s="143">
        <v>10</v>
      </c>
      <c r="F93" s="846" t="s">
        <v>2951</v>
      </c>
      <c r="G93" s="1548"/>
      <c r="H93" s="1548"/>
      <c r="I93" s="1548"/>
      <c r="J93" s="1548"/>
      <c r="K93" s="1549"/>
    </row>
    <row r="94" spans="1:18" customHeight="1" ht="14.45">
      <c r="C94" s="30"/>
      <c r="D94" s="30"/>
      <c r="E94" s="37"/>
      <c r="F94" s="372" t="s">
        <v>2952</v>
      </c>
      <c r="G94" s="1459"/>
      <c r="H94" s="1459"/>
      <c r="I94" s="1459"/>
      <c r="J94" s="1459"/>
      <c r="K94" s="1460"/>
    </row>
    <row r="95" spans="1:18" customHeight="1" ht="14.45">
      <c r="C95" s="30"/>
      <c r="D95" s="30"/>
      <c r="E95" s="37"/>
      <c r="F95" s="333" t="s">
        <v>2953</v>
      </c>
      <c r="G95" s="1459"/>
      <c r="H95" s="1459"/>
      <c r="I95" s="1459"/>
      <c r="J95" s="1459"/>
      <c r="K95" s="1460"/>
    </row>
    <row r="96" spans="1:18" customHeight="1" ht="14.1">
      <c r="C96" s="30"/>
      <c r="D96" s="30"/>
      <c r="E96" s="37"/>
      <c r="F96" s="334" t="s">
        <v>2954</v>
      </c>
      <c r="G96" s="1459"/>
      <c r="H96" s="1459"/>
      <c r="I96" s="1459"/>
      <c r="J96" s="1459"/>
      <c r="K96" s="1460"/>
    </row>
    <row r="97" spans="1:18" customHeight="1" ht="13.5">
      <c r="C97" s="30"/>
      <c r="D97" s="30"/>
      <c r="E97" s="37"/>
      <c r="F97" s="334" t="s">
        <v>2955</v>
      </c>
      <c r="G97" s="1459"/>
      <c r="H97" s="1459"/>
      <c r="I97" s="1459"/>
      <c r="J97" s="1459"/>
      <c r="K97" s="1460"/>
    </row>
    <row r="98" spans="1:18" customHeight="1" ht="13.5">
      <c r="C98" s="30"/>
      <c r="D98" s="30"/>
      <c r="E98" s="37"/>
      <c r="F98" s="334" t="s">
        <v>2956</v>
      </c>
      <c r="G98" s="1459"/>
      <c r="H98" s="1459"/>
      <c r="I98" s="1459"/>
      <c r="J98" s="1459"/>
      <c r="K98" s="1460"/>
    </row>
    <row r="99" spans="1:18" customHeight="1" ht="12.75">
      <c r="C99" s="30"/>
      <c r="D99" s="30"/>
      <c r="E99" s="37"/>
      <c r="F99" s="730" t="s">
        <v>2957</v>
      </c>
      <c r="G99" s="1459"/>
      <c r="H99" s="1459"/>
      <c r="I99" s="1459"/>
      <c r="J99" s="1459"/>
      <c r="K99" s="1460"/>
    </row>
    <row r="100" spans="1:18" customHeight="1" ht="12.75">
      <c r="C100" s="30"/>
      <c r="D100" s="30"/>
      <c r="E100" s="37"/>
      <c r="F100" s="333" t="s">
        <v>2958</v>
      </c>
      <c r="G100" s="1459"/>
      <c r="H100" s="1459"/>
      <c r="I100" s="1459"/>
      <c r="J100" s="1459"/>
      <c r="K100" s="1460"/>
    </row>
    <row r="101" spans="1:18" customHeight="1" ht="27.75">
      <c r="A101" s="124">
        <f>IF(D101="x",C101,IF(D101="n",0,C101))</f>
        <v>6</v>
      </c>
      <c r="B101" s="125">
        <f>IF(D101="x",0,IF(D101="n",0,C101))</f>
        <v>6</v>
      </c>
      <c r="C101" s="40">
        <v>6</v>
      </c>
      <c r="D101" s="1452"/>
      <c r="E101" s="1457"/>
      <c r="F101" s="348" t="s">
        <v>2959</v>
      </c>
      <c r="G101" s="1441"/>
      <c r="H101" s="1441"/>
      <c r="I101" s="1441"/>
      <c r="J101" s="1441"/>
      <c r="K101" s="1442"/>
    </row>
    <row r="102" spans="1:18" customHeight="1" ht="13.5">
      <c r="C102" s="2193"/>
      <c r="D102" s="2194"/>
      <c r="E102" s="2194"/>
      <c r="F102" s="2194"/>
      <c r="G102" s="2194"/>
      <c r="H102" s="2194"/>
      <c r="I102" s="2194"/>
      <c r="J102" s="2194"/>
      <c r="K102" s="2195"/>
    </row>
    <row r="103" spans="1:18" customHeight="1" ht="13.5">
      <c r="C103" s="2193"/>
      <c r="D103" s="2194"/>
      <c r="E103" s="2194"/>
      <c r="F103" s="2194"/>
      <c r="G103" s="2194"/>
      <c r="H103" s="2194"/>
      <c r="I103" s="2194"/>
      <c r="J103" s="2194"/>
      <c r="K103" s="2195"/>
    </row>
    <row r="104" spans="1:18" customHeight="1" ht="13.5">
      <c r="C104" s="2193"/>
      <c r="D104" s="2194"/>
      <c r="E104" s="2194"/>
      <c r="F104" s="2194"/>
      <c r="G104" s="2194"/>
      <c r="H104" s="2194"/>
      <c r="I104" s="2194"/>
      <c r="J104" s="2194"/>
      <c r="K104" s="2195"/>
    </row>
    <row r="105" spans="1:18" customHeight="1" ht="13.5">
      <c r="C105" s="2193"/>
      <c r="D105" s="2194"/>
      <c r="E105" s="2194"/>
      <c r="F105" s="2194"/>
      <c r="G105" s="2194"/>
      <c r="H105" s="2194"/>
      <c r="I105" s="2194"/>
      <c r="J105" s="2194"/>
      <c r="K105" s="2195"/>
    </row>
    <row r="106" spans="1:18" customHeight="1" ht="13.5">
      <c r="C106" s="2193"/>
      <c r="D106" s="2194"/>
      <c r="E106" s="2194"/>
      <c r="F106" s="2194"/>
      <c r="G106" s="2194"/>
      <c r="H106" s="2194"/>
      <c r="I106" s="2194"/>
      <c r="J106" s="2194"/>
      <c r="K106" s="2195"/>
    </row>
    <row r="107" spans="1:18" customHeight="1" ht="13.5">
      <c r="C107" s="2193"/>
      <c r="D107" s="2194"/>
      <c r="E107" s="2194"/>
      <c r="F107" s="2194"/>
      <c r="G107" s="2194"/>
      <c r="H107" s="2194"/>
      <c r="I107" s="2194"/>
      <c r="J107" s="2194"/>
      <c r="K107" s="2195"/>
    </row>
    <row r="108" spans="1:18" customHeight="1" ht="15.75">
      <c r="C108" s="1454" t="s">
        <v>137</v>
      </c>
      <c r="D108" s="1455"/>
      <c r="E108" s="1455"/>
      <c r="F108" s="1455"/>
      <c r="G108" s="1455"/>
      <c r="H108" s="1455"/>
      <c r="I108" s="1455"/>
      <c r="J108" s="1455"/>
      <c r="K108" s="1456"/>
    </row>
    <row r="109" spans="1:18" customHeight="1" ht="15">
      <c r="C109" s="697" t="s">
        <v>150</v>
      </c>
      <c r="D109" s="1461" t="s">
        <v>151</v>
      </c>
      <c r="E109" s="1462"/>
      <c r="F109" s="692" t="s">
        <v>152</v>
      </c>
      <c r="G109" s="1461" t="s">
        <v>4</v>
      </c>
      <c r="H109" s="1514"/>
      <c r="I109" s="1514"/>
      <c r="J109" s="1514"/>
      <c r="K109" s="1462"/>
    </row>
    <row r="110" spans="1:18" customHeight="1" ht="13.5" s="2" customFormat="1">
      <c r="A110" s="1"/>
      <c r="B110" s="1"/>
      <c r="C110" s="38"/>
      <c r="D110" s="38"/>
      <c r="E110" s="143">
        <v>11</v>
      </c>
      <c r="F110" s="733" t="s">
        <v>2960</v>
      </c>
      <c r="G110" s="1576"/>
      <c r="H110" s="1548"/>
      <c r="I110" s="1548"/>
      <c r="J110" s="1548"/>
      <c r="K110" s="1549"/>
      <c r="L110" s="139"/>
    </row>
    <row r="111" spans="1:18" customHeight="1" ht="51">
      <c r="C111" s="30"/>
      <c r="D111" s="30"/>
      <c r="E111" s="37"/>
      <c r="F111" s="372" t="s">
        <v>2961</v>
      </c>
      <c r="G111" s="1458"/>
      <c r="H111" s="1459"/>
      <c r="I111" s="1459"/>
      <c r="J111" s="1459"/>
      <c r="K111" s="1460"/>
    </row>
    <row r="112" spans="1:18" customHeight="1" ht="25.5">
      <c r="C112" s="30"/>
      <c r="D112" s="30"/>
      <c r="E112" s="37"/>
      <c r="F112" s="333" t="s">
        <v>2962</v>
      </c>
      <c r="G112" s="1458"/>
      <c r="H112" s="1459"/>
      <c r="I112" s="1459"/>
      <c r="J112" s="1459"/>
      <c r="K112" s="1460"/>
    </row>
    <row r="113" spans="1:18" customHeight="1" ht="25.5">
      <c r="C113" s="30"/>
      <c r="D113" s="30"/>
      <c r="E113" s="37"/>
      <c r="F113" s="333" t="s">
        <v>2963</v>
      </c>
      <c r="G113" s="1458"/>
      <c r="H113" s="1459"/>
      <c r="I113" s="1459"/>
      <c r="J113" s="1459"/>
      <c r="K113" s="1460"/>
    </row>
    <row r="114" spans="1:18" customHeight="1" ht="13.5">
      <c r="C114" s="30"/>
      <c r="D114" s="30"/>
      <c r="E114" s="37"/>
      <c r="F114" s="340" t="s">
        <v>2964</v>
      </c>
      <c r="G114" s="1458"/>
      <c r="H114" s="1459"/>
      <c r="I114" s="1459"/>
      <c r="J114" s="1459"/>
      <c r="K114" s="1460"/>
    </row>
    <row r="115" spans="1:18" customHeight="1" ht="51">
      <c r="C115" s="30"/>
      <c r="D115" s="30"/>
      <c r="E115" s="37"/>
      <c r="F115" s="333" t="s">
        <v>2162</v>
      </c>
      <c r="G115" s="1458"/>
      <c r="H115" s="1459"/>
      <c r="I115" s="1459"/>
      <c r="J115" s="1459"/>
      <c r="K115" s="1460"/>
    </row>
    <row r="116" spans="1:18" customHeight="1" ht="12.75">
      <c r="C116" s="30"/>
      <c r="D116" s="30"/>
      <c r="E116" s="37"/>
      <c r="F116" s="333" t="s">
        <v>2965</v>
      </c>
      <c r="G116" s="1458"/>
      <c r="H116" s="1459"/>
      <c r="I116" s="1459"/>
      <c r="J116" s="1459"/>
      <c r="K116" s="1460"/>
    </row>
    <row r="117" spans="1:18" customHeight="1" ht="30">
      <c r="C117" s="30"/>
      <c r="D117" s="30"/>
      <c r="E117" s="37"/>
      <c r="F117" s="334" t="s">
        <v>2966</v>
      </c>
      <c r="G117" s="1458"/>
      <c r="H117" s="1459"/>
      <c r="I117" s="1459"/>
      <c r="J117" s="1459"/>
      <c r="K117" s="1460"/>
    </row>
    <row r="118" spans="1:18" customHeight="1" ht="13.5">
      <c r="C118" s="30"/>
      <c r="D118" s="30"/>
      <c r="E118" s="37"/>
      <c r="F118" s="334" t="s">
        <v>2967</v>
      </c>
      <c r="G118" s="1458"/>
      <c r="H118" s="1459"/>
      <c r="I118" s="1459"/>
      <c r="J118" s="1459"/>
      <c r="K118" s="1460"/>
    </row>
    <row r="119" spans="1:18" customHeight="1" ht="12.75">
      <c r="C119" s="30"/>
      <c r="D119" s="30"/>
      <c r="E119" s="37"/>
      <c r="F119" s="326" t="s">
        <v>2968</v>
      </c>
      <c r="G119" s="1458"/>
      <c r="H119" s="1459"/>
      <c r="I119" s="1459"/>
      <c r="J119" s="1459"/>
      <c r="K119" s="1460"/>
    </row>
    <row r="120" spans="1:18" customHeight="1" ht="13.5">
      <c r="C120" s="30"/>
      <c r="D120" s="30"/>
      <c r="E120" s="37"/>
      <c r="F120" s="334" t="s">
        <v>2969</v>
      </c>
      <c r="G120" s="1458"/>
      <c r="H120" s="1459"/>
      <c r="I120" s="1459"/>
      <c r="J120" s="1459"/>
      <c r="K120" s="1460"/>
    </row>
    <row r="121" spans="1:18" customHeight="1" ht="25.5">
      <c r="C121" s="30"/>
      <c r="D121" s="30"/>
      <c r="E121" s="37"/>
      <c r="F121" s="333" t="s">
        <v>2970</v>
      </c>
      <c r="G121" s="1458"/>
      <c r="H121" s="1459"/>
      <c r="I121" s="1459"/>
      <c r="J121" s="1459"/>
      <c r="K121" s="1460"/>
    </row>
    <row r="122" spans="1:18" customHeight="1" ht="25.5">
      <c r="C122" s="30"/>
      <c r="D122" s="30"/>
      <c r="E122" s="37"/>
      <c r="F122" s="333" t="s">
        <v>2971</v>
      </c>
      <c r="G122" s="1458"/>
      <c r="H122" s="1459"/>
      <c r="I122" s="1459"/>
      <c r="J122" s="1459"/>
      <c r="K122" s="1460"/>
    </row>
    <row r="123" spans="1:18" customHeight="1" ht="25.5">
      <c r="C123" s="30"/>
      <c r="D123" s="30"/>
      <c r="E123" s="37"/>
      <c r="F123" s="333" t="s">
        <v>2972</v>
      </c>
      <c r="G123" s="1458"/>
      <c r="H123" s="1459"/>
      <c r="I123" s="1459"/>
      <c r="J123" s="1459"/>
      <c r="K123" s="1460"/>
    </row>
    <row r="124" spans="1:18" customHeight="1" ht="63.75">
      <c r="C124" s="30"/>
      <c r="D124" s="30"/>
      <c r="E124" s="37"/>
      <c r="F124" s="333" t="s">
        <v>2973</v>
      </c>
      <c r="G124" s="1458"/>
      <c r="H124" s="1459"/>
      <c r="I124" s="1459"/>
      <c r="J124" s="1459"/>
      <c r="K124" s="1460"/>
    </row>
    <row r="125" spans="1:18" customHeight="1" ht="63.75">
      <c r="C125" s="30"/>
      <c r="D125" s="30"/>
      <c r="E125" s="37"/>
      <c r="F125" s="333" t="s">
        <v>2974</v>
      </c>
      <c r="G125" s="1458"/>
      <c r="H125" s="1459"/>
      <c r="I125" s="1459"/>
      <c r="J125" s="1459"/>
      <c r="K125" s="1460"/>
    </row>
    <row r="126" spans="1:18" customHeight="1" ht="30">
      <c r="C126" s="30"/>
      <c r="D126" s="30"/>
      <c r="E126" s="37"/>
      <c r="F126" s="749" t="s">
        <v>2975</v>
      </c>
      <c r="G126" s="1458"/>
      <c r="H126" s="1459"/>
      <c r="I126" s="1459"/>
      <c r="J126" s="1459"/>
      <c r="K126" s="1460"/>
    </row>
    <row r="127" spans="1:18" customHeight="1" ht="25.5">
      <c r="C127" s="30"/>
      <c r="D127" s="30"/>
      <c r="E127" s="37"/>
      <c r="F127" s="404" t="s">
        <v>2976</v>
      </c>
      <c r="G127" s="1458"/>
      <c r="H127" s="1459"/>
      <c r="I127" s="1459"/>
      <c r="J127" s="1459"/>
      <c r="K127" s="1460"/>
    </row>
    <row r="128" spans="1:18" customHeight="1" ht="39">
      <c r="C128" s="30"/>
      <c r="D128" s="30"/>
      <c r="E128" s="37"/>
      <c r="F128" s="749" t="s">
        <v>2977</v>
      </c>
      <c r="G128" s="1458"/>
      <c r="H128" s="1459"/>
      <c r="I128" s="1459"/>
      <c r="J128" s="1459"/>
      <c r="K128" s="1460"/>
    </row>
    <row r="129" spans="1:18" customHeight="1" ht="30">
      <c r="C129" s="30"/>
      <c r="D129" s="30"/>
      <c r="E129" s="37"/>
      <c r="F129" s="749" t="s">
        <v>2975</v>
      </c>
      <c r="G129" s="1458"/>
      <c r="H129" s="1459"/>
      <c r="I129" s="1459"/>
      <c r="J129" s="1459"/>
      <c r="K129" s="1460"/>
    </row>
    <row r="130" spans="1:18" customHeight="1" ht="12">
      <c r="C130" s="30"/>
      <c r="D130" s="30"/>
      <c r="E130" s="37"/>
      <c r="F130" s="834" t="s">
        <v>2978</v>
      </c>
      <c r="G130" s="1458"/>
      <c r="H130" s="1459"/>
      <c r="I130" s="1459"/>
      <c r="J130" s="1459"/>
      <c r="K130" s="1460"/>
    </row>
    <row r="131" spans="1:18" customHeight="1" ht="25.5">
      <c r="C131" s="30"/>
      <c r="D131" s="30"/>
      <c r="E131" s="37"/>
      <c r="F131" s="333" t="s">
        <v>2979</v>
      </c>
      <c r="G131" s="1458"/>
      <c r="H131" s="1459"/>
      <c r="I131" s="1459"/>
      <c r="J131" s="1459"/>
      <c r="K131" s="1460"/>
    </row>
    <row r="132" spans="1:18" customHeight="1" ht="12.75">
      <c r="C132" s="30"/>
      <c r="D132" s="30"/>
      <c r="E132" s="37"/>
      <c r="F132" s="326" t="s">
        <v>2980</v>
      </c>
      <c r="G132" s="1458"/>
      <c r="H132" s="1459"/>
      <c r="I132" s="1459"/>
      <c r="J132" s="1459"/>
      <c r="K132" s="1460"/>
    </row>
    <row r="133" spans="1:18" customHeight="1" ht="25.5">
      <c r="C133" s="30"/>
      <c r="D133" s="30"/>
      <c r="E133" s="37"/>
      <c r="F133" s="333" t="s">
        <v>2981</v>
      </c>
      <c r="G133" s="1458"/>
      <c r="H133" s="1459"/>
      <c r="I133" s="1459"/>
      <c r="J133" s="1459"/>
      <c r="K133" s="1460"/>
    </row>
    <row r="134" spans="1:18" customHeight="1" ht="27.6">
      <c r="A134" s="124">
        <f>IF(D134="x",C134,IF(D134="n",0,C134))</f>
        <v>30</v>
      </c>
      <c r="B134" s="125">
        <f>IF(D134="x",0,IF(D134="n",0,C134))</f>
        <v>30</v>
      </c>
      <c r="C134" s="40">
        <v>30</v>
      </c>
      <c r="D134" s="1452"/>
      <c r="E134" s="1453"/>
      <c r="F134" s="348" t="s">
        <v>2982</v>
      </c>
      <c r="G134" s="1440"/>
      <c r="H134" s="1441"/>
      <c r="I134" s="1441"/>
      <c r="J134" s="1441"/>
      <c r="K134" s="1442"/>
    </row>
    <row r="135" spans="1:18" customHeight="1" ht="13.5">
      <c r="C135" s="1720" t="s">
        <v>2927</v>
      </c>
      <c r="D135" s="1721"/>
      <c r="E135" s="1721"/>
      <c r="F135" s="2214"/>
      <c r="G135" s="1721"/>
      <c r="H135" s="1721"/>
      <c r="I135" s="1721"/>
      <c r="J135" s="1721"/>
      <c r="K135" s="1722"/>
    </row>
    <row r="136" spans="1:18" customHeight="1" ht="13.5">
      <c r="C136" s="63" t="s">
        <v>21</v>
      </c>
      <c r="D136" s="63" t="s">
        <v>21</v>
      </c>
      <c r="E136" s="143">
        <v>12</v>
      </c>
      <c r="F136" s="849" t="s">
        <v>2983</v>
      </c>
      <c r="G136" s="1576"/>
      <c r="H136" s="1548"/>
      <c r="I136" s="1548"/>
      <c r="J136" s="1548"/>
      <c r="K136" s="1549"/>
    </row>
    <row r="137" spans="1:18" customHeight="1" ht="27">
      <c r="C137" s="53"/>
      <c r="D137" s="53"/>
      <c r="E137" s="395"/>
      <c r="F137" s="394" t="s">
        <v>2984</v>
      </c>
      <c r="G137" s="1459"/>
      <c r="H137" s="1459"/>
      <c r="I137" s="1459"/>
      <c r="J137" s="1459"/>
      <c r="K137" s="1460"/>
    </row>
    <row r="138" spans="1:18" customHeight="1" ht="13.5">
      <c r="A138" s="124">
        <f>IF(D138="x",C138,IF(D138="n",0,C138))</f>
        <v>4</v>
      </c>
      <c r="B138" s="125">
        <f>IF(D138="x",0,IF(D138="n",0,C138))</f>
        <v>4</v>
      </c>
      <c r="C138" s="40">
        <v>4</v>
      </c>
      <c r="D138" s="1452"/>
      <c r="E138" s="1457"/>
      <c r="F138" s="405" t="s">
        <v>2985</v>
      </c>
      <c r="G138" s="1441"/>
      <c r="H138" s="1441"/>
      <c r="I138" s="1441"/>
      <c r="J138" s="1441"/>
      <c r="K138" s="1442"/>
    </row>
    <row r="139" spans="1:18" customHeight="1" ht="13.5">
      <c r="C139" s="30"/>
      <c r="D139" s="30"/>
      <c r="E139" s="146">
        <v>13</v>
      </c>
      <c r="F139" s="849" t="s">
        <v>2986</v>
      </c>
      <c r="G139" s="1576"/>
      <c r="H139" s="1548"/>
      <c r="I139" s="1548"/>
      <c r="J139" s="1548"/>
      <c r="K139" s="1549"/>
    </row>
    <row r="140" spans="1:18" customHeight="1" ht="14.25">
      <c r="C140" s="30"/>
      <c r="D140" s="30"/>
      <c r="E140" s="395"/>
      <c r="F140" s="394" t="s">
        <v>2987</v>
      </c>
      <c r="G140" s="1459"/>
      <c r="H140" s="1459"/>
      <c r="I140" s="1459"/>
      <c r="J140" s="1459"/>
      <c r="K140" s="1460"/>
    </row>
    <row r="141" spans="1:18" customHeight="1" ht="15">
      <c r="A141" s="124">
        <f>IF(D141="x",C141,IF(D141="n",0,C141))</f>
        <v>4</v>
      </c>
      <c r="B141" s="125">
        <f>IF(D141="x",0,IF(D141="n",0,C141))</f>
        <v>4</v>
      </c>
      <c r="C141" s="40">
        <v>4</v>
      </c>
      <c r="D141" s="1452"/>
      <c r="E141" s="1457"/>
      <c r="F141" s="348" t="s">
        <v>2988</v>
      </c>
      <c r="G141" s="1441"/>
      <c r="H141" s="1441"/>
      <c r="I141" s="1441"/>
      <c r="J141" s="1441"/>
      <c r="K141" s="1442"/>
    </row>
    <row r="142" spans="1:18" customHeight="1" ht="13.5">
      <c r="C142" s="2193"/>
      <c r="D142" s="2194"/>
      <c r="E142" s="2194"/>
      <c r="F142" s="2194"/>
      <c r="G142" s="2194"/>
      <c r="H142" s="2194"/>
      <c r="I142" s="2194"/>
      <c r="J142" s="2194"/>
      <c r="K142" s="2195"/>
    </row>
    <row r="143" spans="1:18" customHeight="1" ht="13.5">
      <c r="C143" s="2193"/>
      <c r="D143" s="2194"/>
      <c r="E143" s="2194"/>
      <c r="F143" s="2194"/>
      <c r="G143" s="2194"/>
      <c r="H143" s="2194"/>
      <c r="I143" s="2194"/>
      <c r="J143" s="2194"/>
      <c r="K143" s="2195"/>
    </row>
    <row r="144" spans="1:18" customHeight="1" ht="13.5">
      <c r="C144" s="2193"/>
      <c r="D144" s="2194"/>
      <c r="E144" s="2194"/>
      <c r="F144" s="2194"/>
      <c r="G144" s="2194"/>
      <c r="H144" s="2194"/>
      <c r="I144" s="2194"/>
      <c r="J144" s="2194"/>
      <c r="K144" s="2195"/>
    </row>
    <row r="145" spans="1:18" customHeight="1" ht="13.5">
      <c r="C145" s="2193"/>
      <c r="D145" s="2194"/>
      <c r="E145" s="2194"/>
      <c r="F145" s="2194"/>
      <c r="G145" s="2194"/>
      <c r="H145" s="2194"/>
      <c r="I145" s="2194"/>
      <c r="J145" s="2194"/>
      <c r="K145" s="2195"/>
    </row>
    <row r="146" spans="1:18" customHeight="1" ht="13.5">
      <c r="C146" s="2193"/>
      <c r="D146" s="2194"/>
      <c r="E146" s="2194"/>
      <c r="F146" s="2194"/>
      <c r="G146" s="2194"/>
      <c r="H146" s="2194"/>
      <c r="I146" s="2194"/>
      <c r="J146" s="2194"/>
      <c r="K146" s="2195"/>
    </row>
    <row r="147" spans="1:18" customHeight="1" ht="13.5">
      <c r="C147" s="2193"/>
      <c r="D147" s="2194"/>
      <c r="E147" s="2194"/>
      <c r="F147" s="2194"/>
      <c r="G147" s="2194"/>
      <c r="H147" s="2194"/>
      <c r="I147" s="2194"/>
      <c r="J147" s="2194"/>
      <c r="K147" s="2195"/>
    </row>
    <row r="148" spans="1:18" customHeight="1" ht="13.5">
      <c r="C148" s="2193"/>
      <c r="D148" s="2194"/>
      <c r="E148" s="2194"/>
      <c r="F148" s="2194"/>
      <c r="G148" s="2194"/>
      <c r="H148" s="2194"/>
      <c r="I148" s="2194"/>
      <c r="J148" s="2194"/>
      <c r="K148" s="2195"/>
    </row>
    <row r="149" spans="1:18" customHeight="1" ht="13.5">
      <c r="C149" s="2193"/>
      <c r="D149" s="2194"/>
      <c r="E149" s="2194"/>
      <c r="F149" s="2194"/>
      <c r="G149" s="2194"/>
      <c r="H149" s="2194"/>
      <c r="I149" s="2194"/>
      <c r="J149" s="2194"/>
      <c r="K149" s="2195"/>
    </row>
    <row r="150" spans="1:18" customHeight="1" ht="15">
      <c r="C150" s="1454" t="s">
        <v>137</v>
      </c>
      <c r="D150" s="1455"/>
      <c r="E150" s="1455"/>
      <c r="F150" s="1455"/>
      <c r="G150" s="1455"/>
      <c r="H150" s="1455"/>
      <c r="I150" s="1455"/>
      <c r="J150" s="1455"/>
      <c r="K150" s="1456"/>
    </row>
    <row r="151" spans="1:18" customHeight="1" ht="15.75">
      <c r="C151" s="697" t="s">
        <v>150</v>
      </c>
      <c r="D151" s="1461" t="s">
        <v>151</v>
      </c>
      <c r="E151" s="1462"/>
      <c r="F151" s="692" t="s">
        <v>152</v>
      </c>
      <c r="G151" s="1461" t="s">
        <v>4</v>
      </c>
      <c r="H151" s="1514"/>
      <c r="I151" s="1514"/>
      <c r="J151" s="1514"/>
      <c r="K151" s="1462"/>
    </row>
    <row r="152" spans="1:18" customHeight="1" ht="13.5">
      <c r="C152" s="38"/>
      <c r="D152" s="38"/>
      <c r="E152" s="143">
        <v>14</v>
      </c>
      <c r="F152" s="849" t="s">
        <v>2989</v>
      </c>
      <c r="G152" s="1576"/>
      <c r="H152" s="1548"/>
      <c r="I152" s="1548"/>
      <c r="J152" s="1548"/>
      <c r="K152" s="1549"/>
    </row>
    <row r="153" spans="1:18" customHeight="1" ht="12.75">
      <c r="C153" s="30"/>
      <c r="D153" s="30"/>
      <c r="E153" s="37"/>
      <c r="F153" s="372" t="s">
        <v>2990</v>
      </c>
      <c r="G153" s="1459"/>
      <c r="H153" s="1459"/>
      <c r="I153" s="1459"/>
      <c r="J153" s="1459"/>
      <c r="K153" s="1460"/>
    </row>
    <row r="154" spans="1:18" customHeight="1" ht="15">
      <c r="C154" s="30"/>
      <c r="D154" s="30"/>
      <c r="E154" s="37"/>
      <c r="F154" s="730" t="s">
        <v>2991</v>
      </c>
      <c r="G154" s="1459"/>
      <c r="H154" s="1459"/>
      <c r="I154" s="1459"/>
      <c r="J154" s="1459"/>
      <c r="K154" s="1460"/>
    </row>
    <row r="155" spans="1:18" customHeight="1" ht="25.5">
      <c r="C155" s="30"/>
      <c r="D155" s="30"/>
      <c r="E155" s="37"/>
      <c r="F155" s="333" t="s">
        <v>2992</v>
      </c>
      <c r="G155" s="1459"/>
      <c r="H155" s="1459"/>
      <c r="I155" s="1459"/>
      <c r="J155" s="1459"/>
      <c r="K155" s="1460"/>
    </row>
    <row r="156" spans="1:18" customHeight="1" ht="25.5">
      <c r="C156" s="30"/>
      <c r="D156" s="30"/>
      <c r="E156" s="37"/>
      <c r="F156" s="333" t="s">
        <v>2993</v>
      </c>
      <c r="G156" s="1459"/>
      <c r="H156" s="1459"/>
      <c r="I156" s="1459"/>
      <c r="J156" s="1459"/>
      <c r="K156" s="1460"/>
    </row>
    <row r="157" spans="1:18" customHeight="1" ht="12.75">
      <c r="C157" s="30"/>
      <c r="D157" s="30"/>
      <c r="E157" s="37"/>
      <c r="F157" s="333" t="s">
        <v>2994</v>
      </c>
      <c r="G157" s="1459"/>
      <c r="H157" s="1459"/>
      <c r="I157" s="1459"/>
      <c r="J157" s="1459"/>
      <c r="K157" s="1460"/>
    </row>
    <row r="158" spans="1:18" customHeight="1" ht="12.75">
      <c r="C158" s="30"/>
      <c r="D158" s="30"/>
      <c r="E158" s="37"/>
      <c r="F158" s="915" t="s">
        <v>2995</v>
      </c>
      <c r="G158" s="1459"/>
      <c r="H158" s="1459"/>
      <c r="I158" s="1459"/>
      <c r="J158" s="1459"/>
      <c r="K158" s="1460"/>
    </row>
    <row r="159" spans="1:18" customHeight="1" ht="12.75">
      <c r="C159" s="30"/>
      <c r="D159" s="30"/>
      <c r="E159" s="37"/>
      <c r="F159" s="916" t="s">
        <v>2996</v>
      </c>
      <c r="G159" s="1459"/>
      <c r="H159" s="1459"/>
      <c r="I159" s="1459"/>
      <c r="J159" s="1459"/>
      <c r="K159" s="1460"/>
    </row>
    <row r="160" spans="1:18" customHeight="1" ht="14.1">
      <c r="C160" s="30"/>
      <c r="D160" s="30"/>
      <c r="E160" s="37"/>
      <c r="F160" s="915" t="s">
        <v>2997</v>
      </c>
      <c r="G160" s="1459"/>
      <c r="H160" s="1459"/>
      <c r="I160" s="1459"/>
      <c r="J160" s="1459"/>
      <c r="K160" s="1460"/>
    </row>
    <row r="161" spans="1:18" customHeight="1" ht="14.1">
      <c r="C161" s="30"/>
      <c r="D161" s="30"/>
      <c r="E161" s="37"/>
      <c r="F161" s="915" t="s">
        <v>2998</v>
      </c>
      <c r="G161" s="1459"/>
      <c r="H161" s="1459"/>
      <c r="I161" s="1459"/>
      <c r="J161" s="1459"/>
      <c r="K161" s="1460"/>
    </row>
    <row r="162" spans="1:18" customHeight="1" ht="14.1">
      <c r="C162" s="30"/>
      <c r="D162" s="30"/>
      <c r="E162" s="37"/>
      <c r="F162" s="333" t="s">
        <v>2999</v>
      </c>
      <c r="G162" s="1459"/>
      <c r="H162" s="1459"/>
      <c r="I162" s="1459"/>
      <c r="J162" s="1459"/>
      <c r="K162" s="1460"/>
    </row>
    <row r="163" spans="1:18" customHeight="1" ht="25.5">
      <c r="C163" s="30"/>
      <c r="D163" s="30"/>
      <c r="E163" s="37"/>
      <c r="F163" s="730" t="s">
        <v>3000</v>
      </c>
      <c r="G163" s="1459"/>
      <c r="H163" s="1459"/>
      <c r="I163" s="1459"/>
      <c r="J163" s="1459"/>
      <c r="K163" s="1460"/>
      <c r="L163" s="139"/>
    </row>
    <row r="164" spans="1:18" customHeight="1" ht="27.75">
      <c r="A164" s="124">
        <f>IF(D164="x",C164,IF(D164="n",0,C164))</f>
        <v>30</v>
      </c>
      <c r="B164" s="125">
        <f>IF(D164="x",0,IF(D164="n",0,C164))</f>
        <v>30</v>
      </c>
      <c r="C164" s="40">
        <v>30</v>
      </c>
      <c r="D164" s="1452"/>
      <c r="E164" s="1457"/>
      <c r="F164" s="348" t="s">
        <v>3001</v>
      </c>
      <c r="G164" s="1441"/>
      <c r="H164" s="1441"/>
      <c r="I164" s="1441"/>
      <c r="J164" s="1441"/>
      <c r="K164" s="1442"/>
    </row>
    <row r="165" spans="1:18" customHeight="1" ht="13.5">
      <c r="C165" s="38"/>
      <c r="D165" s="38"/>
      <c r="E165" s="144">
        <v>15</v>
      </c>
      <c r="F165" s="849" t="s">
        <v>3002</v>
      </c>
      <c r="G165" s="1576"/>
      <c r="H165" s="1548"/>
      <c r="I165" s="1548"/>
      <c r="J165" s="1548"/>
      <c r="K165" s="1549"/>
    </row>
    <row r="166" spans="1:18" customHeight="1" ht="45">
      <c r="C166" s="30"/>
      <c r="D166" s="30"/>
      <c r="E166" s="37"/>
      <c r="F166" s="372" t="s">
        <v>3003</v>
      </c>
      <c r="G166" s="1459"/>
      <c r="H166" s="1459"/>
      <c r="I166" s="1459"/>
      <c r="J166" s="1459"/>
      <c r="K166" s="1460"/>
    </row>
    <row r="167" spans="1:18" customHeight="1" ht="15">
      <c r="C167" s="30"/>
      <c r="D167" s="30"/>
      <c r="E167" s="37"/>
      <c r="F167" s="333" t="s">
        <v>3004</v>
      </c>
      <c r="G167" s="1459"/>
      <c r="H167" s="1459"/>
      <c r="I167" s="1459"/>
      <c r="J167" s="1459"/>
      <c r="K167" s="1460"/>
    </row>
    <row r="168" spans="1:18" customHeight="1" ht="15">
      <c r="C168" s="30"/>
      <c r="D168" s="30"/>
      <c r="E168" s="37"/>
      <c r="F168" s="333" t="s">
        <v>3005</v>
      </c>
      <c r="G168" s="1459"/>
      <c r="H168" s="1459"/>
      <c r="I168" s="1459"/>
      <c r="J168" s="1459"/>
      <c r="K168" s="1460"/>
    </row>
    <row r="169" spans="1:18" customHeight="1" ht="15">
      <c r="C169" s="30"/>
      <c r="D169" s="30"/>
      <c r="E169" s="37"/>
      <c r="F169" s="326" t="s">
        <v>3006</v>
      </c>
      <c r="G169" s="1459"/>
      <c r="H169" s="1459"/>
      <c r="I169" s="1459"/>
      <c r="J169" s="1459"/>
      <c r="K169" s="1460"/>
    </row>
    <row r="170" spans="1:18" customHeight="1" ht="15">
      <c r="C170" s="30"/>
      <c r="D170" s="30"/>
      <c r="E170" s="37"/>
      <c r="F170" s="334" t="s">
        <v>3007</v>
      </c>
      <c r="G170" s="1459"/>
      <c r="H170" s="1459"/>
      <c r="I170" s="1459"/>
      <c r="J170" s="1459"/>
      <c r="K170" s="1460"/>
    </row>
    <row r="171" spans="1:18" customHeight="1" ht="15">
      <c r="A171" s="124">
        <f>IF(D171="x",C171,IF(D171="n",0,C171))</f>
        <v>6</v>
      </c>
      <c r="B171" s="125">
        <f>IF(D171="x",0,IF(D171="n",0,C171))</f>
        <v>6</v>
      </c>
      <c r="C171" s="40">
        <v>6</v>
      </c>
      <c r="D171" s="1452"/>
      <c r="E171" s="1457"/>
      <c r="F171" s="339" t="s">
        <v>3008</v>
      </c>
      <c r="G171" s="1441"/>
      <c r="H171" s="1441"/>
      <c r="I171" s="1441"/>
      <c r="J171" s="1441"/>
      <c r="K171" s="1442"/>
    </row>
    <row r="172" spans="1:18" customHeight="1" ht="15">
      <c r="C172" s="38"/>
      <c r="D172" s="38"/>
      <c r="E172" s="143">
        <v>16</v>
      </c>
      <c r="F172" s="849" t="s">
        <v>3009</v>
      </c>
      <c r="G172" s="1576"/>
      <c r="H172" s="1548"/>
      <c r="I172" s="1548"/>
      <c r="J172" s="1548"/>
      <c r="K172" s="1549"/>
    </row>
    <row r="173" spans="1:18" customHeight="1" ht="15">
      <c r="C173" s="30"/>
      <c r="D173" s="30"/>
      <c r="E173" s="37"/>
      <c r="F173" s="926" t="s">
        <v>3010</v>
      </c>
      <c r="G173" s="1459"/>
      <c r="H173" s="1459"/>
      <c r="I173" s="1459"/>
      <c r="J173" s="1459"/>
      <c r="K173" s="1460"/>
    </row>
    <row r="174" spans="1:18" customHeight="1" ht="15">
      <c r="C174" s="30"/>
      <c r="D174" s="30"/>
      <c r="E174" s="37"/>
      <c r="F174" s="334" t="s">
        <v>3011</v>
      </c>
      <c r="G174" s="1459"/>
      <c r="H174" s="1459"/>
      <c r="I174" s="1459"/>
      <c r="J174" s="1459"/>
      <c r="K174" s="1460"/>
    </row>
    <row r="175" spans="1:18" customHeight="1" ht="15">
      <c r="C175" s="30"/>
      <c r="D175" s="30"/>
      <c r="E175" s="37"/>
      <c r="F175" s="334" t="s">
        <v>3012</v>
      </c>
      <c r="G175" s="1459"/>
      <c r="H175" s="1459"/>
      <c r="I175" s="1459"/>
      <c r="J175" s="1459"/>
      <c r="K175" s="1460"/>
    </row>
    <row r="176" spans="1:18" customHeight="1" ht="25.5">
      <c r="C176" s="30"/>
      <c r="D176" s="30"/>
      <c r="E176" s="37"/>
      <c r="F176" s="915" t="s">
        <v>3013</v>
      </c>
      <c r="G176" s="1459"/>
      <c r="H176" s="1459"/>
      <c r="I176" s="1459"/>
      <c r="J176" s="1459"/>
      <c r="K176" s="1460"/>
    </row>
    <row r="177" spans="1:18" customHeight="1" ht="15">
      <c r="C177" s="30"/>
      <c r="D177" s="30"/>
      <c r="E177" s="37"/>
      <c r="F177" s="917" t="s">
        <v>3014</v>
      </c>
      <c r="G177" s="1459"/>
      <c r="H177" s="1459"/>
      <c r="I177" s="1459"/>
      <c r="J177" s="1459"/>
      <c r="K177" s="1460"/>
    </row>
    <row r="178" spans="1:18" customHeight="1" ht="15" s="100" customFormat="1">
      <c r="A178" s="124">
        <f>IF(D178="x",C178,IF(D178="n",0,C178))</f>
        <v>4</v>
      </c>
      <c r="B178" s="125">
        <f>IF(D178="x",0,IF(D178="n",0,C178))</f>
        <v>4</v>
      </c>
      <c r="C178" s="40">
        <v>4</v>
      </c>
      <c r="D178" s="1452"/>
      <c r="E178" s="1457"/>
      <c r="F178" s="723" t="s">
        <v>3015</v>
      </c>
      <c r="G178" s="1441"/>
      <c r="H178" s="1441"/>
      <c r="I178" s="1441"/>
      <c r="J178" s="1441"/>
      <c r="K178" s="1442"/>
      <c r="L178" s="96"/>
      <c r="M178" s="96"/>
      <c r="N178" s="96"/>
      <c r="O178" s="96"/>
      <c r="P178" s="96"/>
      <c r="Q178" s="96"/>
      <c r="R178" s="96"/>
    </row>
    <row r="179" spans="1:18" customHeight="1" ht="15" s="100" customFormat="1">
      <c r="A179" s="1"/>
      <c r="B179" s="1"/>
      <c r="C179" s="38"/>
      <c r="D179" s="38"/>
      <c r="E179" s="144">
        <v>17</v>
      </c>
      <c r="F179" s="846" t="s">
        <v>3016</v>
      </c>
      <c r="G179" s="1576"/>
      <c r="H179" s="1548"/>
      <c r="I179" s="1548"/>
      <c r="J179" s="1548"/>
      <c r="K179" s="1549"/>
      <c r="L179" s="96"/>
      <c r="M179" s="96"/>
      <c r="N179" s="96"/>
      <c r="O179" s="96"/>
      <c r="P179" s="96"/>
      <c r="Q179" s="96"/>
      <c r="R179" s="96"/>
    </row>
    <row r="180" spans="1:18" customHeight="1" ht="14.45">
      <c r="C180" s="30"/>
      <c r="D180" s="30"/>
      <c r="E180" s="37"/>
      <c r="F180" s="372" t="s">
        <v>3017</v>
      </c>
      <c r="G180" s="1459"/>
      <c r="H180" s="1459"/>
      <c r="I180" s="1459"/>
      <c r="J180" s="1459"/>
      <c r="K180" s="1460"/>
    </row>
    <row r="181" spans="1:18" customHeight="1" ht="14.1">
      <c r="A181" s="124">
        <f>IF(D181="x",C181,IF(D181="n",0,C181))</f>
        <v>15</v>
      </c>
      <c r="B181" s="125">
        <f>IF(D181="x",0,IF(D181="n",0,C181))</f>
        <v>15</v>
      </c>
      <c r="C181" s="40">
        <v>15</v>
      </c>
      <c r="D181" s="1452"/>
      <c r="E181" s="1457"/>
      <c r="F181" s="348" t="s">
        <v>3018</v>
      </c>
      <c r="G181" s="1441"/>
      <c r="H181" s="1441"/>
      <c r="I181" s="1441"/>
      <c r="J181" s="1441"/>
      <c r="K181" s="1442"/>
      <c r="L181" s="131"/>
    </row>
    <row r="182" spans="1:18" customHeight="1" ht="13.5">
      <c r="C182" s="30"/>
      <c r="D182" s="30"/>
      <c r="E182" s="146">
        <v>18</v>
      </c>
      <c r="F182" s="858" t="s">
        <v>3019</v>
      </c>
      <c r="G182" s="1576" t="s">
        <v>3020</v>
      </c>
      <c r="H182" s="1548"/>
      <c r="I182" s="1548"/>
      <c r="J182" s="1548"/>
      <c r="K182" s="1549"/>
    </row>
    <row r="183" spans="1:18" customHeight="1" ht="25.5">
      <c r="C183" s="30"/>
      <c r="D183" s="30"/>
      <c r="E183" s="37"/>
      <c r="F183" s="372" t="s">
        <v>3021</v>
      </c>
      <c r="G183" s="1459"/>
      <c r="H183" s="1459"/>
      <c r="I183" s="1459"/>
      <c r="J183" s="1459"/>
      <c r="K183" s="1460"/>
    </row>
    <row r="184" spans="1:18" customHeight="1" ht="25.5">
      <c r="C184" s="30"/>
      <c r="D184" s="30"/>
      <c r="E184" s="37"/>
      <c r="F184" s="333" t="s">
        <v>3022</v>
      </c>
      <c r="G184" s="1459"/>
      <c r="H184" s="1459"/>
      <c r="I184" s="1459"/>
      <c r="J184" s="1459"/>
      <c r="K184" s="1460"/>
    </row>
    <row r="185" spans="1:18" customHeight="1" ht="27.75">
      <c r="A185" s="124">
        <f>IF(D185="x",C185,IF(D185="n",0,C185))</f>
        <v>0</v>
      </c>
      <c r="B185" s="125">
        <f>IF(D185="x",0,IF(D185="n",0,C185))</f>
        <v>0</v>
      </c>
      <c r="C185" s="40">
        <v>15</v>
      </c>
      <c r="D185" s="1452" t="s">
        <v>1312</v>
      </c>
      <c r="E185" s="1457"/>
      <c r="F185" s="348" t="s">
        <v>3023</v>
      </c>
      <c r="G185" s="1441"/>
      <c r="H185" s="1441"/>
      <c r="I185" s="1441"/>
      <c r="J185" s="1441"/>
      <c r="K185" s="1442"/>
    </row>
    <row r="186" spans="1:18" customHeight="1" ht="13.5">
      <c r="C186" s="30"/>
      <c r="D186" s="30"/>
      <c r="E186" s="143">
        <v>19</v>
      </c>
      <c r="F186" s="849" t="s">
        <v>3024</v>
      </c>
      <c r="G186" s="1576"/>
      <c r="H186" s="1548"/>
      <c r="I186" s="1548"/>
      <c r="J186" s="1548"/>
      <c r="K186" s="1549"/>
    </row>
    <row r="187" spans="1:18" customHeight="1" ht="38.25">
      <c r="C187" s="30"/>
      <c r="D187" s="30"/>
      <c r="E187" s="37"/>
      <c r="F187" s="372" t="s">
        <v>3025</v>
      </c>
      <c r="G187" s="1459"/>
      <c r="H187" s="1459"/>
      <c r="I187" s="1459"/>
      <c r="J187" s="1459"/>
      <c r="K187" s="1460"/>
    </row>
    <row r="188" spans="1:18" customHeight="1" ht="25.5">
      <c r="C188" s="30"/>
      <c r="D188" s="30"/>
      <c r="E188" s="37"/>
      <c r="F188" s="333" t="s">
        <v>3026</v>
      </c>
      <c r="G188" s="1459"/>
      <c r="H188" s="1459"/>
      <c r="I188" s="1459"/>
      <c r="J188" s="1459"/>
      <c r="K188" s="1460"/>
    </row>
    <row r="189" spans="1:18" customHeight="1" ht="60">
      <c r="C189" s="30"/>
      <c r="D189" s="30"/>
      <c r="E189" s="37"/>
      <c r="F189" s="333" t="s">
        <v>3027</v>
      </c>
      <c r="G189" s="1459"/>
      <c r="H189" s="1459"/>
      <c r="I189" s="1459"/>
      <c r="J189" s="1459"/>
      <c r="K189" s="1460"/>
    </row>
    <row r="190" spans="1:18" customHeight="1" ht="38.25">
      <c r="C190" s="30"/>
      <c r="D190" s="30"/>
      <c r="E190" s="37"/>
      <c r="F190" s="333" t="s">
        <v>3028</v>
      </c>
      <c r="G190" s="1459"/>
      <c r="H190" s="1459"/>
      <c r="I190" s="1459"/>
      <c r="J190" s="1459"/>
      <c r="K190" s="1460"/>
    </row>
    <row r="191" spans="1:18" customHeight="1" ht="53.25">
      <c r="A191" s="124">
        <f>IF(D191="x",C191,IF(D191="n",0,C191))</f>
        <v>15</v>
      </c>
      <c r="B191" s="125">
        <f>IF(D191="x",0,IF(D191="n",0,C191))</f>
        <v>15</v>
      </c>
      <c r="C191" s="40">
        <v>15</v>
      </c>
      <c r="D191" s="1452"/>
      <c r="E191" s="1457"/>
      <c r="F191" s="348" t="s">
        <v>3029</v>
      </c>
      <c r="G191" s="1441"/>
      <c r="H191" s="1441"/>
      <c r="I191" s="1441"/>
      <c r="J191" s="1441"/>
      <c r="K191" s="1442"/>
    </row>
    <row r="192" spans="1:18" customHeight="1" ht="13.5">
      <c r="C192" s="2193"/>
      <c r="D192" s="2194"/>
      <c r="E192" s="2194"/>
      <c r="F192" s="2194"/>
      <c r="G192" s="2194"/>
      <c r="H192" s="2194"/>
      <c r="I192" s="2194"/>
      <c r="J192" s="2194"/>
      <c r="K192" s="2195"/>
    </row>
    <row r="193" spans="1:18" customHeight="1" ht="13.5">
      <c r="C193" s="2193"/>
      <c r="D193" s="2194"/>
      <c r="E193" s="2194"/>
      <c r="F193" s="2194"/>
      <c r="G193" s="2194"/>
      <c r="H193" s="2194"/>
      <c r="I193" s="2194"/>
      <c r="J193" s="2194"/>
      <c r="K193" s="2195"/>
    </row>
    <row r="194" spans="1:18" customHeight="1" ht="13.5">
      <c r="C194" s="2193"/>
      <c r="D194" s="2194"/>
      <c r="E194" s="2194"/>
      <c r="F194" s="2194"/>
      <c r="G194" s="2194"/>
      <c r="H194" s="2194"/>
      <c r="I194" s="2194"/>
      <c r="J194" s="2194"/>
      <c r="K194" s="2195"/>
    </row>
    <row r="195" spans="1:18" customHeight="1" ht="13.5">
      <c r="C195" s="2193"/>
      <c r="D195" s="2194"/>
      <c r="E195" s="2194"/>
      <c r="F195" s="2194"/>
      <c r="G195" s="2194"/>
      <c r="H195" s="2194"/>
      <c r="I195" s="2194"/>
      <c r="J195" s="2194"/>
      <c r="K195" s="2195"/>
    </row>
    <row r="196" spans="1:18" customHeight="1" ht="13.5">
      <c r="C196" s="2193"/>
      <c r="D196" s="2194"/>
      <c r="E196" s="2194"/>
      <c r="F196" s="2194"/>
      <c r="G196" s="2194"/>
      <c r="H196" s="2194"/>
      <c r="I196" s="2194"/>
      <c r="J196" s="2194"/>
      <c r="K196" s="2195"/>
    </row>
    <row r="197" spans="1:18" customHeight="1" ht="13.5">
      <c r="C197" s="2193"/>
      <c r="D197" s="2194"/>
      <c r="E197" s="2194"/>
      <c r="F197" s="2194"/>
      <c r="G197" s="2194"/>
      <c r="H197" s="2194"/>
      <c r="I197" s="2194"/>
      <c r="J197" s="2194"/>
      <c r="K197" s="2195"/>
    </row>
    <row r="198" spans="1:18" customHeight="1" ht="15.75" s="2" customFormat="1">
      <c r="A198" s="1"/>
      <c r="B198" s="1"/>
      <c r="C198" s="1454" t="s">
        <v>137</v>
      </c>
      <c r="D198" s="1455"/>
      <c r="E198" s="1455"/>
      <c r="F198" s="1455"/>
      <c r="G198" s="1455"/>
      <c r="H198" s="1455"/>
      <c r="I198" s="1455"/>
      <c r="J198" s="1455"/>
      <c r="K198" s="1456"/>
      <c r="L198" s="139"/>
    </row>
    <row r="199" spans="1:18" customHeight="1" ht="15">
      <c r="C199" s="697" t="s">
        <v>150</v>
      </c>
      <c r="D199" s="1461" t="s">
        <v>151</v>
      </c>
      <c r="E199" s="1462"/>
      <c r="F199" s="692" t="s">
        <v>152</v>
      </c>
      <c r="G199" s="1461" t="s">
        <v>4</v>
      </c>
      <c r="H199" s="1514"/>
      <c r="I199" s="1514"/>
      <c r="J199" s="1514"/>
      <c r="K199" s="1462"/>
    </row>
    <row r="200" spans="1:18" customHeight="1" ht="13.5">
      <c r="C200" s="61"/>
      <c r="D200" s="61"/>
      <c r="E200" s="143">
        <v>20</v>
      </c>
      <c r="F200" s="846" t="s">
        <v>3030</v>
      </c>
      <c r="G200" s="1576"/>
      <c r="H200" s="1548"/>
      <c r="I200" s="1548"/>
      <c r="J200" s="1548"/>
      <c r="K200" s="1549"/>
    </row>
    <row r="201" spans="1:18" customHeight="1" ht="25.5">
      <c r="C201" s="42"/>
      <c r="D201" s="30"/>
      <c r="E201" s="37"/>
      <c r="F201" s="736" t="s">
        <v>3031</v>
      </c>
      <c r="G201" s="1459"/>
      <c r="H201" s="1459"/>
      <c r="I201" s="1459"/>
      <c r="J201" s="1459"/>
      <c r="K201" s="1460"/>
    </row>
    <row r="202" spans="1:18" customHeight="1" ht="25.5">
      <c r="C202" s="42"/>
      <c r="D202" s="30"/>
      <c r="E202" s="37"/>
      <c r="F202" s="333" t="s">
        <v>3032</v>
      </c>
      <c r="G202" s="1459"/>
      <c r="H202" s="1459"/>
      <c r="I202" s="1459"/>
      <c r="J202" s="1459"/>
      <c r="K202" s="1460"/>
    </row>
    <row r="203" spans="1:18" customHeight="1" ht="13.5">
      <c r="C203" s="42"/>
      <c r="D203" s="30"/>
      <c r="E203" s="37"/>
      <c r="F203" s="334" t="s">
        <v>3033</v>
      </c>
      <c r="G203" s="1459"/>
      <c r="H203" s="1459"/>
      <c r="I203" s="1459"/>
      <c r="J203" s="1459"/>
      <c r="K203" s="1460"/>
    </row>
    <row r="204" spans="1:18" customHeight="1" ht="14.45">
      <c r="C204" s="42"/>
      <c r="D204" s="30"/>
      <c r="E204" s="37"/>
      <c r="F204" s="326" t="s">
        <v>3034</v>
      </c>
      <c r="G204" s="1459"/>
      <c r="H204" s="1459"/>
      <c r="I204" s="1459"/>
      <c r="J204" s="1459"/>
      <c r="K204" s="1460"/>
    </row>
    <row r="205" spans="1:18" customHeight="1" ht="25.5">
      <c r="C205" s="42"/>
      <c r="D205" s="30"/>
      <c r="E205" s="37"/>
      <c r="F205" s="333" t="s">
        <v>3035</v>
      </c>
      <c r="G205" s="1459"/>
      <c r="H205" s="1459"/>
      <c r="I205" s="1459"/>
      <c r="J205" s="1459"/>
      <c r="K205" s="1460"/>
    </row>
    <row r="206" spans="1:18" customHeight="1" ht="12.75">
      <c r="C206" s="42"/>
      <c r="D206" s="30"/>
      <c r="E206" s="37"/>
      <c r="F206" s="333" t="s">
        <v>3036</v>
      </c>
      <c r="G206" s="1459"/>
      <c r="H206" s="1459"/>
      <c r="I206" s="1459"/>
      <c r="J206" s="1459"/>
      <c r="K206" s="1460"/>
    </row>
    <row r="207" spans="1:18" customHeight="1" ht="12.75">
      <c r="C207" s="42"/>
      <c r="D207" s="30"/>
      <c r="E207" s="37"/>
      <c r="F207" s="326" t="s">
        <v>3037</v>
      </c>
      <c r="G207" s="1459"/>
      <c r="H207" s="1459"/>
      <c r="I207" s="1459"/>
      <c r="J207" s="1459"/>
      <c r="K207" s="1460"/>
    </row>
    <row r="208" spans="1:18" customHeight="1" ht="15">
      <c r="A208" s="124">
        <f>IF(D208="x",C208,IF(D208="n",0,C208))</f>
        <v>15</v>
      </c>
      <c r="B208" s="125">
        <f>IF(D208="x",0,IF(D208="n",0,C208))</f>
        <v>15</v>
      </c>
      <c r="C208" s="45">
        <v>15</v>
      </c>
      <c r="D208" s="1452"/>
      <c r="E208" s="1457"/>
      <c r="F208" s="348" t="s">
        <v>3038</v>
      </c>
      <c r="G208" s="1441"/>
      <c r="H208" s="1441"/>
      <c r="I208" s="1441"/>
      <c r="J208" s="1441"/>
      <c r="K208" s="1442"/>
    </row>
    <row r="209" spans="1:18" customHeight="1" ht="13.5">
      <c r="C209" s="49"/>
      <c r="D209" s="33"/>
      <c r="E209" s="146">
        <v>21</v>
      </c>
      <c r="F209" s="849" t="s">
        <v>3039</v>
      </c>
      <c r="G209" s="1576"/>
      <c r="H209" s="1548"/>
      <c r="I209" s="1548"/>
      <c r="J209" s="1548"/>
      <c r="K209" s="1549"/>
    </row>
    <row r="210" spans="1:18" customHeight="1" ht="12.75">
      <c r="C210" s="42"/>
      <c r="D210" s="30"/>
      <c r="E210" s="37"/>
      <c r="F210" s="372" t="s">
        <v>3040</v>
      </c>
      <c r="G210" s="1459"/>
      <c r="H210" s="1459"/>
      <c r="I210" s="1459"/>
      <c r="J210" s="1459"/>
      <c r="K210" s="1460"/>
    </row>
    <row r="211" spans="1:18" customHeight="1" ht="25.5">
      <c r="C211" s="42"/>
      <c r="D211" s="30"/>
      <c r="E211" s="37"/>
      <c r="F211" s="333" t="s">
        <v>3041</v>
      </c>
      <c r="G211" s="1459"/>
      <c r="H211" s="1459"/>
      <c r="I211" s="1459"/>
      <c r="J211" s="1459"/>
      <c r="K211" s="1460"/>
    </row>
    <row r="212" spans="1:18" customHeight="1" ht="12.75">
      <c r="C212" s="42"/>
      <c r="D212" s="30"/>
      <c r="E212" s="37"/>
      <c r="F212" s="333" t="s">
        <v>3042</v>
      </c>
      <c r="G212" s="1459"/>
      <c r="H212" s="1459"/>
      <c r="I212" s="1459"/>
      <c r="J212" s="1459"/>
      <c r="K212" s="1460"/>
    </row>
    <row r="213" spans="1:18" customHeight="1" ht="12.75">
      <c r="C213" s="42"/>
      <c r="D213" s="30"/>
      <c r="E213" s="37"/>
      <c r="F213" s="333" t="s">
        <v>3043</v>
      </c>
      <c r="G213" s="1459"/>
      <c r="H213" s="1459"/>
      <c r="I213" s="1459"/>
      <c r="J213" s="1459"/>
      <c r="K213" s="1460"/>
    </row>
    <row r="214" spans="1:18" customHeight="1" ht="12.75">
      <c r="C214" s="42"/>
      <c r="D214" s="30"/>
      <c r="E214" s="37"/>
      <c r="F214" s="333" t="s">
        <v>3044</v>
      </c>
      <c r="G214" s="1459"/>
      <c r="H214" s="1459"/>
      <c r="I214" s="1459"/>
      <c r="J214" s="1459"/>
      <c r="K214" s="1460"/>
    </row>
    <row r="215" spans="1:18" customHeight="1" ht="27.75">
      <c r="A215" s="124">
        <f>IF(D215="x",C215,IF(D215="n",0,C215))</f>
        <v>8</v>
      </c>
      <c r="B215" s="125">
        <f>IF(D215="x",0,IF(D215="n",0,C215))</f>
        <v>8</v>
      </c>
      <c r="C215" s="45">
        <v>8</v>
      </c>
      <c r="D215" s="1452"/>
      <c r="E215" s="1457"/>
      <c r="F215" s="348" t="s">
        <v>3045</v>
      </c>
      <c r="G215" s="1441"/>
      <c r="H215" s="1441"/>
      <c r="I215" s="1441"/>
      <c r="J215" s="1441"/>
      <c r="K215" s="1442"/>
    </row>
    <row r="216" spans="1:18" customHeight="1" ht="13.5">
      <c r="C216" s="49"/>
      <c r="D216" s="33"/>
      <c r="E216" s="144">
        <v>22</v>
      </c>
      <c r="F216" s="849" t="s">
        <v>3046</v>
      </c>
      <c r="G216" s="1576"/>
      <c r="H216" s="1548"/>
      <c r="I216" s="1548"/>
      <c r="J216" s="1548"/>
      <c r="K216" s="1549"/>
    </row>
    <row r="217" spans="1:18" customHeight="1" ht="12.75">
      <c r="C217" s="165"/>
      <c r="D217" s="33"/>
      <c r="E217" s="37"/>
      <c r="F217" s="372" t="s">
        <v>3047</v>
      </c>
      <c r="G217" s="1459"/>
      <c r="H217" s="1459"/>
      <c r="I217" s="1459"/>
      <c r="J217" s="1459"/>
      <c r="K217" s="1460"/>
    </row>
    <row r="218" spans="1:18" customHeight="1" ht="13.5">
      <c r="C218" s="165"/>
      <c r="D218" s="33"/>
      <c r="E218" s="37"/>
      <c r="F218" s="334" t="s">
        <v>3048</v>
      </c>
      <c r="G218" s="1459"/>
      <c r="H218" s="1459"/>
      <c r="I218" s="1459"/>
      <c r="J218" s="1459"/>
      <c r="K218" s="1460"/>
    </row>
    <row r="219" spans="1:18" customHeight="1" ht="26.25">
      <c r="C219" s="165"/>
      <c r="D219" s="33"/>
      <c r="E219" s="37"/>
      <c r="F219" s="334" t="s">
        <v>3049</v>
      </c>
      <c r="G219" s="1459"/>
      <c r="H219" s="1459"/>
      <c r="I219" s="1459"/>
      <c r="J219" s="1459"/>
      <c r="K219" s="1460"/>
    </row>
    <row r="220" spans="1:18" customHeight="1" ht="13.5">
      <c r="C220" s="165"/>
      <c r="D220" s="33"/>
      <c r="E220" s="37"/>
      <c r="F220" s="334" t="s">
        <v>3050</v>
      </c>
      <c r="G220" s="1459"/>
      <c r="H220" s="1459"/>
      <c r="I220" s="1459"/>
      <c r="J220" s="1459"/>
      <c r="K220" s="1460"/>
    </row>
    <row r="221" spans="1:18" customHeight="1" ht="12.75">
      <c r="C221" s="165"/>
      <c r="D221" s="33"/>
      <c r="E221" s="37"/>
      <c r="F221" s="333" t="s">
        <v>3051</v>
      </c>
      <c r="G221" s="1459"/>
      <c r="H221" s="1459"/>
      <c r="I221" s="1459"/>
      <c r="J221" s="1459"/>
      <c r="K221" s="1460"/>
    </row>
    <row r="222" spans="1:18" customHeight="1" ht="15">
      <c r="C222" s="165"/>
      <c r="D222" s="2"/>
      <c r="E222" s="2"/>
      <c r="F222" s="334" t="s">
        <v>3052</v>
      </c>
      <c r="G222" s="1459"/>
      <c r="H222" s="1459"/>
      <c r="I222" s="1459"/>
      <c r="J222" s="1459"/>
      <c r="K222" s="1460"/>
    </row>
    <row r="223" spans="1:18" customHeight="1" ht="15">
      <c r="C223" s="165"/>
      <c r="D223" s="3"/>
      <c r="E223" s="15"/>
      <c r="F223" s="334" t="s">
        <v>3053</v>
      </c>
      <c r="G223" s="1459"/>
      <c r="H223" s="1459"/>
      <c r="I223" s="1459"/>
      <c r="J223" s="1459"/>
      <c r="K223" s="1460"/>
    </row>
    <row r="224" spans="1:18" customHeight="1" ht="15">
      <c r="C224" s="165"/>
      <c r="D224" s="3"/>
      <c r="E224" s="15"/>
      <c r="F224" s="333" t="s">
        <v>3054</v>
      </c>
      <c r="G224" s="1459"/>
      <c r="H224" s="1459"/>
      <c r="I224" s="1459"/>
      <c r="J224" s="1459"/>
      <c r="K224" s="1460"/>
    </row>
    <row r="225" spans="1:18" customHeight="1" ht="15">
      <c r="C225" s="165"/>
      <c r="D225" s="3"/>
      <c r="E225" s="15"/>
      <c r="F225" s="334" t="s">
        <v>3055</v>
      </c>
      <c r="G225" s="1459"/>
      <c r="H225" s="1459"/>
      <c r="I225" s="1459"/>
      <c r="J225" s="1459"/>
      <c r="K225" s="1460"/>
    </row>
    <row r="226" spans="1:18" customHeight="1" ht="15">
      <c r="C226" s="165"/>
      <c r="D226" s="3"/>
      <c r="E226" s="15"/>
      <c r="F226" s="334" t="s">
        <v>3056</v>
      </c>
      <c r="G226" s="1459"/>
      <c r="H226" s="1459"/>
      <c r="I226" s="1459"/>
      <c r="J226" s="1459"/>
      <c r="K226" s="1460"/>
    </row>
    <row r="227" spans="1:18" customHeight="1" ht="15.75">
      <c r="A227" s="124">
        <f>IF(D227="x",C227,IF(D227="n",0,C227))</f>
        <v>15</v>
      </c>
      <c r="B227" s="125">
        <f>IF(D227="x",0,IF(D227="n",0,C227))</f>
        <v>15</v>
      </c>
      <c r="C227" s="45">
        <v>15</v>
      </c>
      <c r="D227" s="1457"/>
      <c r="E227" s="1457"/>
      <c r="F227" s="345" t="s">
        <v>3057</v>
      </c>
      <c r="G227" s="1441"/>
      <c r="H227" s="1441"/>
      <c r="I227" s="1441"/>
      <c r="J227" s="1441"/>
      <c r="K227" s="1442"/>
    </row>
    <row r="228" spans="1:18" customHeight="1" ht="15" s="100" customFormat="1">
      <c r="A228" s="1"/>
      <c r="B228" s="1"/>
      <c r="C228" s="38"/>
      <c r="D228" s="38"/>
      <c r="E228" s="144">
        <v>23</v>
      </c>
      <c r="F228" s="733" t="s">
        <v>3058</v>
      </c>
      <c r="G228" s="1576"/>
      <c r="H228" s="1548"/>
      <c r="I228" s="1548"/>
      <c r="J228" s="1548"/>
      <c r="K228" s="1549"/>
      <c r="L228" s="96"/>
      <c r="M228" s="96"/>
      <c r="N228" s="96"/>
      <c r="O228" s="96"/>
      <c r="P228" s="96"/>
      <c r="Q228" s="96"/>
      <c r="R228" s="96"/>
    </row>
    <row r="229" spans="1:18" customHeight="1" ht="15" s="100" customFormat="1">
      <c r="A229" s="1"/>
      <c r="B229" s="1"/>
      <c r="C229" s="30"/>
      <c r="D229" s="30"/>
      <c r="E229" s="37"/>
      <c r="F229" s="372" t="s">
        <v>3059</v>
      </c>
      <c r="G229" s="1459"/>
      <c r="H229" s="1459"/>
      <c r="I229" s="1459"/>
      <c r="J229" s="1459"/>
      <c r="K229" s="1460"/>
      <c r="L229" s="96"/>
      <c r="M229" s="96"/>
      <c r="N229" s="96"/>
      <c r="O229" s="96"/>
      <c r="P229" s="96"/>
      <c r="Q229" s="96"/>
      <c r="R229" s="96"/>
    </row>
    <row r="230" spans="1:18" customHeight="1" ht="25.5" s="128" customFormat="1">
      <c r="A230" s="1"/>
      <c r="B230" s="1"/>
      <c r="C230" s="30"/>
      <c r="D230" s="30"/>
      <c r="E230" s="37"/>
      <c r="F230" s="333" t="s">
        <v>3060</v>
      </c>
      <c r="G230" s="1459"/>
      <c r="H230" s="1459"/>
      <c r="I230" s="1459"/>
      <c r="J230" s="1459"/>
      <c r="K230" s="1460"/>
      <c r="L230" s="290"/>
    </row>
    <row r="231" spans="1:18" customHeight="1" ht="15">
      <c r="C231" s="30"/>
      <c r="D231" s="30"/>
      <c r="E231" s="37"/>
      <c r="F231" s="333" t="s">
        <v>3061</v>
      </c>
      <c r="G231" s="1459"/>
      <c r="H231" s="1459"/>
      <c r="I231" s="1459"/>
      <c r="J231" s="1459"/>
      <c r="K231" s="1460"/>
    </row>
    <row r="232" spans="1:18" customHeight="1" ht="38.25">
      <c r="C232" s="30"/>
      <c r="D232" s="30"/>
      <c r="E232" s="37"/>
      <c r="F232" s="333" t="s">
        <v>3062</v>
      </c>
      <c r="G232" s="1459"/>
      <c r="H232" s="1459"/>
      <c r="I232" s="1459"/>
      <c r="J232" s="1459"/>
      <c r="K232" s="1460"/>
    </row>
    <row r="233" spans="1:18" customHeight="1" ht="15">
      <c r="A233" s="124">
        <f>IF(D233="x",C233,IF(D233="n",0,C233))</f>
        <v>8</v>
      </c>
      <c r="B233" s="125">
        <f>IF(D233="x",0,IF(D233="n",0,C233))</f>
        <v>8</v>
      </c>
      <c r="C233" s="40">
        <v>8</v>
      </c>
      <c r="D233" s="1452"/>
      <c r="E233" s="1457"/>
      <c r="F233" s="349" t="s">
        <v>3063</v>
      </c>
      <c r="G233" s="1441"/>
      <c r="H233" s="1441"/>
      <c r="I233" s="1441"/>
      <c r="J233" s="1441"/>
      <c r="K233" s="1442"/>
    </row>
    <row r="234" spans="1:18" customHeight="1" ht="13.5">
      <c r="C234" s="1678"/>
      <c r="D234" s="1679"/>
      <c r="E234" s="1679"/>
      <c r="F234" s="392" t="s">
        <v>67</v>
      </c>
      <c r="G234" s="1679"/>
      <c r="H234" s="1679"/>
      <c r="I234" s="1679"/>
      <c r="J234" s="1679"/>
      <c r="K234" s="2169"/>
    </row>
    <row r="235" spans="1:18" customHeight="1" ht="13.5">
      <c r="C235" s="38"/>
      <c r="D235" s="38"/>
      <c r="E235" s="144">
        <v>24</v>
      </c>
      <c r="F235" s="857" t="s">
        <v>3064</v>
      </c>
      <c r="G235" s="1576"/>
      <c r="H235" s="1548"/>
      <c r="I235" s="1548"/>
      <c r="J235" s="1548"/>
      <c r="K235" s="1549"/>
    </row>
    <row r="236" spans="1:18" customHeight="1" ht="12.75">
      <c r="C236" s="42"/>
      <c r="D236" s="30"/>
      <c r="E236" s="37"/>
      <c r="F236" s="372" t="s">
        <v>3065</v>
      </c>
      <c r="G236" s="1459"/>
      <c r="H236" s="1459"/>
      <c r="I236" s="1459"/>
      <c r="J236" s="1459"/>
      <c r="K236" s="1460"/>
    </row>
    <row r="237" spans="1:18" customHeight="1" ht="12.75">
      <c r="C237" s="42"/>
      <c r="D237" s="30"/>
      <c r="E237" s="37"/>
      <c r="F237" s="333" t="s">
        <v>3066</v>
      </c>
      <c r="G237" s="1459"/>
      <c r="H237" s="1459"/>
      <c r="I237" s="1459"/>
      <c r="J237" s="1459"/>
      <c r="K237" s="1460"/>
    </row>
    <row r="238" spans="1:18" customHeight="1" ht="25.5">
      <c r="C238" s="42"/>
      <c r="D238" s="30"/>
      <c r="E238" s="37"/>
      <c r="F238" s="333" t="s">
        <v>3067</v>
      </c>
      <c r="G238" s="1459"/>
      <c r="H238" s="1459"/>
      <c r="I238" s="1459"/>
      <c r="J238" s="1459"/>
      <c r="K238" s="1460"/>
    </row>
    <row r="239" spans="1:18" customHeight="1" ht="13.5">
      <c r="C239" s="42"/>
      <c r="D239" s="30"/>
      <c r="E239" s="37"/>
      <c r="F239" s="334" t="s">
        <v>3068</v>
      </c>
      <c r="G239" s="1459"/>
      <c r="H239" s="1459"/>
      <c r="I239" s="1459"/>
      <c r="J239" s="1459"/>
      <c r="K239" s="1460"/>
    </row>
    <row r="240" spans="1:18" customHeight="1" ht="15">
      <c r="C240" s="42"/>
      <c r="D240" s="30"/>
      <c r="E240" s="37"/>
      <c r="F240" s="333" t="s">
        <v>3069</v>
      </c>
      <c r="G240" s="1459"/>
      <c r="H240" s="1459"/>
      <c r="I240" s="1459"/>
      <c r="J240" s="1459"/>
      <c r="K240" s="1460"/>
    </row>
    <row r="241" spans="1:18" customHeight="1" ht="12.75" s="151" customFormat="1">
      <c r="A241" s="1"/>
      <c r="B241" s="1"/>
      <c r="C241" s="30"/>
      <c r="D241" s="30"/>
      <c r="E241" s="37"/>
      <c r="F241" s="333" t="s">
        <v>2360</v>
      </c>
      <c r="G241" s="1459"/>
      <c r="H241" s="1459"/>
      <c r="I241" s="1459"/>
      <c r="J241" s="1459"/>
      <c r="K241" s="1460"/>
      <c r="L241" s="396"/>
    </row>
    <row r="242" spans="1:18" customHeight="1" ht="12.75" s="151" customFormat="1">
      <c r="A242" s="1"/>
      <c r="B242" s="1"/>
      <c r="C242" s="30"/>
      <c r="D242" s="30"/>
      <c r="E242" s="37"/>
      <c r="F242" s="333" t="s">
        <v>2361</v>
      </c>
      <c r="G242" s="1459"/>
      <c r="H242" s="1459"/>
      <c r="I242" s="1459"/>
      <c r="J242" s="1459"/>
      <c r="K242" s="1460"/>
      <c r="L242" s="396"/>
    </row>
    <row r="243" spans="1:18" customHeight="1" ht="12.75" s="151" customFormat="1">
      <c r="A243" s="1"/>
      <c r="B243" s="1"/>
      <c r="C243" s="30"/>
      <c r="D243" s="30"/>
      <c r="E243" s="37"/>
      <c r="F243" s="404" t="s">
        <v>3070</v>
      </c>
      <c r="G243" s="1459"/>
      <c r="H243" s="1459"/>
      <c r="I243" s="1459"/>
      <c r="J243" s="1459"/>
      <c r="K243" s="1460"/>
      <c r="L243" s="396"/>
    </row>
    <row r="244" spans="1:18" customHeight="1" ht="27.75" s="151" customFormat="1">
      <c r="A244" s="124">
        <f>IF(D244="x",C244,IF(D244="n",0,C244))</f>
        <v>15</v>
      </c>
      <c r="B244" s="125">
        <f>IF(D244="x",0,IF(D244="n",0,C244))</f>
        <v>15</v>
      </c>
      <c r="C244" s="40">
        <v>15</v>
      </c>
      <c r="D244" s="1452"/>
      <c r="E244" s="1457"/>
      <c r="F244" s="348" t="s">
        <v>3071</v>
      </c>
      <c r="G244" s="1441"/>
      <c r="H244" s="1441"/>
      <c r="I244" s="1441"/>
      <c r="J244" s="1441"/>
      <c r="K244" s="1442"/>
      <c r="L244" s="396"/>
    </row>
    <row r="245" spans="1:18" customHeight="1" ht="13.5" s="151" customFormat="1">
      <c r="A245" s="1"/>
      <c r="B245" s="1"/>
      <c r="C245" s="38"/>
      <c r="D245" s="38"/>
      <c r="E245" s="144">
        <v>25</v>
      </c>
      <c r="F245" s="848" t="s">
        <v>3072</v>
      </c>
      <c r="G245" s="1576"/>
      <c r="H245" s="1548"/>
      <c r="I245" s="1548"/>
      <c r="J245" s="1548"/>
      <c r="K245" s="1549"/>
      <c r="L245" s="396"/>
    </row>
    <row r="246" spans="1:18" customHeight="1" ht="25.5" s="151" customFormat="1">
      <c r="A246" s="1"/>
      <c r="B246" s="1"/>
      <c r="C246" s="42"/>
      <c r="D246" s="30"/>
      <c r="E246" s="37"/>
      <c r="F246" s="372" t="s">
        <v>3073</v>
      </c>
      <c r="G246" s="1459"/>
      <c r="H246" s="1459"/>
      <c r="I246" s="1459"/>
      <c r="J246" s="1459"/>
      <c r="K246" s="1460"/>
      <c r="L246" s="396"/>
    </row>
    <row r="247" spans="1:18" customHeight="1" ht="12.75" s="151" customFormat="1">
      <c r="A247" s="1"/>
      <c r="B247" s="1"/>
      <c r="C247" s="42"/>
      <c r="D247" s="30"/>
      <c r="E247" s="37"/>
      <c r="F247" s="326" t="s">
        <v>3074</v>
      </c>
      <c r="G247" s="1459"/>
      <c r="H247" s="1459"/>
      <c r="I247" s="1459"/>
      <c r="J247" s="1459"/>
      <c r="K247" s="1460"/>
      <c r="L247" s="396"/>
    </row>
    <row r="248" spans="1:18" customHeight="1" ht="12.75" s="151" customFormat="1">
      <c r="A248" s="1"/>
      <c r="B248" s="1"/>
      <c r="C248" s="42"/>
      <c r="D248" s="30"/>
      <c r="E248" s="37"/>
      <c r="F248" s="404" t="s">
        <v>3075</v>
      </c>
      <c r="G248" s="1459"/>
      <c r="H248" s="1459"/>
      <c r="I248" s="1459"/>
      <c r="J248" s="1459"/>
      <c r="K248" s="1460"/>
      <c r="L248" s="396"/>
    </row>
    <row r="249" spans="1:18" customHeight="1" ht="12.75" s="398" customFormat="1">
      <c r="A249" s="1"/>
      <c r="B249" s="1"/>
      <c r="C249" s="42"/>
      <c r="D249" s="30"/>
      <c r="E249" s="37"/>
      <c r="F249" s="333" t="s">
        <v>3076</v>
      </c>
      <c r="G249" s="1459"/>
      <c r="H249" s="1459"/>
      <c r="I249" s="1459"/>
      <c r="J249" s="1459"/>
      <c r="K249" s="1460"/>
      <c r="L249" s="399"/>
    </row>
    <row r="250" spans="1:18" customHeight="1" ht="12.75" s="398" customFormat="1">
      <c r="A250" s="1"/>
      <c r="B250" s="1"/>
      <c r="C250" s="42"/>
      <c r="D250" s="30"/>
      <c r="E250" s="37"/>
      <c r="F250" s="915" t="s">
        <v>3077</v>
      </c>
      <c r="G250" s="1459"/>
      <c r="H250" s="1459"/>
      <c r="I250" s="1459"/>
      <c r="J250" s="1459"/>
      <c r="K250" s="1460"/>
      <c r="L250" s="399"/>
    </row>
    <row r="251" spans="1:18" customHeight="1" ht="15.75" s="398" customFormat="1">
      <c r="A251" s="1"/>
      <c r="B251" s="1"/>
      <c r="C251" s="42"/>
      <c r="D251" s="30"/>
      <c r="E251" s="37"/>
      <c r="F251" s="1009" t="s">
        <v>3078</v>
      </c>
      <c r="G251" s="1459"/>
      <c r="H251" s="1459"/>
      <c r="I251" s="1459"/>
      <c r="J251" s="1459"/>
      <c r="K251" s="1460"/>
      <c r="L251" s="399"/>
    </row>
    <row r="252" spans="1:18" customHeight="1" ht="15" s="2" customFormat="1">
      <c r="A252" s="1"/>
      <c r="B252" s="1"/>
      <c r="C252" s="42"/>
      <c r="D252" s="30"/>
      <c r="E252" s="37"/>
      <c r="F252" s="333" t="s">
        <v>3079</v>
      </c>
      <c r="G252" s="1459"/>
      <c r="H252" s="1459"/>
      <c r="I252" s="1459"/>
      <c r="J252" s="1459"/>
      <c r="K252" s="1460"/>
      <c r="L252" s="139"/>
    </row>
    <row r="253" spans="1:18" customHeight="1" ht="15.75" s="2" customFormat="1">
      <c r="A253" s="124">
        <f>IF(D253="x",C253,IF(D253="n",0,C253))</f>
        <v>6</v>
      </c>
      <c r="B253" s="125">
        <f>IF(D253="x",0,IF(D253="n",0,C253))</f>
        <v>6</v>
      </c>
      <c r="C253" s="45">
        <v>6</v>
      </c>
      <c r="D253" s="1452"/>
      <c r="E253" s="1457"/>
      <c r="F253" s="393" t="s">
        <v>3080</v>
      </c>
      <c r="G253" s="1441"/>
      <c r="H253" s="1441"/>
      <c r="I253" s="1441"/>
      <c r="J253" s="1441"/>
      <c r="K253" s="1442"/>
      <c r="L253" s="139"/>
    </row>
    <row r="254" spans="1:18" customHeight="1" ht="13.5">
      <c r="C254" s="2193"/>
      <c r="D254" s="2194"/>
      <c r="E254" s="2194"/>
      <c r="F254" s="2194"/>
      <c r="G254" s="2194"/>
      <c r="H254" s="2194"/>
      <c r="I254" s="2194"/>
      <c r="J254" s="2194"/>
      <c r="K254" s="2195"/>
    </row>
    <row r="255" spans="1:18" customHeight="1" ht="13.5">
      <c r="C255" s="2193"/>
      <c r="D255" s="2194"/>
      <c r="E255" s="2194"/>
      <c r="F255" s="2194"/>
      <c r="G255" s="2194"/>
      <c r="H255" s="2194"/>
      <c r="I255" s="2194"/>
      <c r="J255" s="2194"/>
      <c r="K255" s="2195"/>
    </row>
    <row r="256" spans="1:18" customHeight="1" ht="15.75">
      <c r="C256" s="1454" t="s">
        <v>137</v>
      </c>
      <c r="D256" s="1455"/>
      <c r="E256" s="1455"/>
      <c r="F256" s="1455"/>
      <c r="G256" s="1455"/>
      <c r="H256" s="1455"/>
      <c r="I256" s="1455"/>
      <c r="J256" s="1455"/>
      <c r="K256" s="1456"/>
    </row>
    <row r="257" spans="1:18" customHeight="1" ht="15.75">
      <c r="C257" s="697" t="s">
        <v>150</v>
      </c>
      <c r="D257" s="1461" t="s">
        <v>151</v>
      </c>
      <c r="E257" s="1462"/>
      <c r="F257" s="692" t="s">
        <v>152</v>
      </c>
      <c r="G257" s="1461" t="s">
        <v>4</v>
      </c>
      <c r="H257" s="1514"/>
      <c r="I257" s="1514"/>
      <c r="J257" s="1514"/>
      <c r="K257" s="1462"/>
    </row>
    <row r="258" spans="1:18" customHeight="1" ht="13.5" s="2" customFormat="1">
      <c r="A258" s="1"/>
      <c r="B258" s="1"/>
      <c r="C258" s="61"/>
      <c r="D258" s="61"/>
      <c r="E258" s="144">
        <v>26</v>
      </c>
      <c r="F258" s="841" t="s">
        <v>3081</v>
      </c>
      <c r="G258" s="1576"/>
      <c r="H258" s="1548"/>
      <c r="I258" s="1548"/>
      <c r="J258" s="1548"/>
      <c r="K258" s="1549"/>
      <c r="L258" s="139"/>
    </row>
    <row r="259" spans="1:18" customHeight="1" ht="12.75" s="2" customFormat="1">
      <c r="A259" s="1"/>
      <c r="B259" s="1"/>
      <c r="C259" s="133"/>
      <c r="D259" s="386"/>
      <c r="E259" s="384"/>
      <c r="F259" s="372" t="s">
        <v>218</v>
      </c>
      <c r="G259" s="1459"/>
      <c r="H259" s="1459"/>
      <c r="I259" s="1459"/>
      <c r="J259" s="1459"/>
      <c r="K259" s="1460"/>
      <c r="L259" s="139"/>
    </row>
    <row r="260" spans="1:18" customHeight="1" ht="15">
      <c r="C260" s="133"/>
      <c r="D260" s="386"/>
      <c r="E260" s="384"/>
      <c r="F260" s="334" t="s">
        <v>219</v>
      </c>
      <c r="G260" s="1459"/>
      <c r="H260" s="1459"/>
      <c r="I260" s="1459"/>
      <c r="J260" s="1459"/>
      <c r="K260" s="1460"/>
    </row>
    <row r="261" spans="1:18" customHeight="1" ht="15">
      <c r="C261" s="133"/>
      <c r="D261" s="386"/>
      <c r="E261" s="384"/>
      <c r="F261" s="334" t="s">
        <v>220</v>
      </c>
      <c r="G261" s="1459"/>
      <c r="H261" s="1459"/>
      <c r="I261" s="1459"/>
      <c r="J261" s="1459"/>
      <c r="K261" s="1460"/>
    </row>
    <row r="262" spans="1:18" customHeight="1" ht="13.5">
      <c r="C262" s="133"/>
      <c r="D262" s="386"/>
      <c r="E262" s="384"/>
      <c r="F262" s="334" t="s">
        <v>3082</v>
      </c>
      <c r="G262" s="1459"/>
      <c r="H262" s="1459"/>
      <c r="I262" s="1459"/>
      <c r="J262" s="1459"/>
      <c r="K262" s="1460"/>
    </row>
    <row r="263" spans="1:18" customHeight="1" ht="15">
      <c r="C263" s="133"/>
      <c r="D263" s="386"/>
      <c r="E263" s="384"/>
      <c r="F263" s="334" t="s">
        <v>222</v>
      </c>
      <c r="G263" s="1459"/>
      <c r="H263" s="1459"/>
      <c r="I263" s="1459"/>
      <c r="J263" s="1459"/>
      <c r="K263" s="1460"/>
    </row>
    <row r="264" spans="1:18" customHeight="1" ht="15">
      <c r="C264" s="133"/>
      <c r="D264" s="386"/>
      <c r="E264" s="384"/>
      <c r="F264" s="334" t="s">
        <v>223</v>
      </c>
      <c r="G264" s="1459"/>
      <c r="H264" s="1459"/>
      <c r="I264" s="1459"/>
      <c r="J264" s="1459"/>
      <c r="K264" s="1460"/>
    </row>
    <row r="265" spans="1:18" customHeight="1" ht="15">
      <c r="C265" s="133"/>
      <c r="D265" s="386"/>
      <c r="E265" s="384"/>
      <c r="F265" s="334" t="s">
        <v>224</v>
      </c>
      <c r="G265" s="1459"/>
      <c r="H265" s="1459"/>
      <c r="I265" s="1459"/>
      <c r="J265" s="1459"/>
      <c r="K265" s="1460"/>
    </row>
    <row r="266" spans="1:18" customHeight="1" ht="15">
      <c r="C266" s="386"/>
      <c r="D266" s="386"/>
      <c r="E266" s="384"/>
      <c r="F266" s="326" t="s">
        <v>861</v>
      </c>
      <c r="G266" s="1459"/>
      <c r="H266" s="1459"/>
      <c r="I266" s="1459"/>
      <c r="J266" s="1459"/>
      <c r="K266" s="1460"/>
    </row>
    <row r="267" spans="1:18" customHeight="1" ht="15">
      <c r="A267" s="124">
        <f>IF(D267="x",C267,IF(D267="n",0,C267))</f>
        <v>20</v>
      </c>
      <c r="B267" s="125">
        <f>IF(D267="x",0,IF(D267="n",0,C267))</f>
        <v>20</v>
      </c>
      <c r="C267" s="397">
        <v>20</v>
      </c>
      <c r="D267" s="2098"/>
      <c r="E267" s="2196"/>
      <c r="F267" s="349" t="s">
        <v>226</v>
      </c>
      <c r="G267" s="1441"/>
      <c r="H267" s="1441"/>
      <c r="I267" s="1441"/>
      <c r="J267" s="1441"/>
      <c r="K267" s="1442"/>
    </row>
    <row r="268" spans="1:18" customHeight="1" ht="15">
      <c r="C268" s="49"/>
      <c r="D268" s="38"/>
      <c r="E268" s="144">
        <v>27</v>
      </c>
      <c r="F268" s="849" t="s">
        <v>3083</v>
      </c>
      <c r="G268" s="1576"/>
      <c r="H268" s="1548"/>
      <c r="I268" s="1548"/>
      <c r="J268" s="1548"/>
      <c r="K268" s="1549"/>
    </row>
    <row r="269" spans="1:18" customHeight="1" ht="25.5">
      <c r="C269" s="30"/>
      <c r="D269" s="30"/>
      <c r="E269" s="37"/>
      <c r="F269" s="372" t="s">
        <v>3084</v>
      </c>
      <c r="G269" s="1459"/>
      <c r="H269" s="1459"/>
      <c r="I269" s="1459"/>
      <c r="J269" s="1459"/>
      <c r="K269" s="1460"/>
    </row>
    <row r="270" spans="1:18" customHeight="1" ht="12.75" s="2" customFormat="1">
      <c r="A270" s="1"/>
      <c r="B270" s="1"/>
      <c r="C270" s="30"/>
      <c r="D270" s="30"/>
      <c r="E270" s="37"/>
      <c r="F270" s="333" t="s">
        <v>3085</v>
      </c>
      <c r="G270" s="1459"/>
      <c r="H270" s="1459"/>
      <c r="I270" s="1459"/>
      <c r="J270" s="1459"/>
      <c r="K270" s="1460"/>
      <c r="L270" s="139"/>
    </row>
    <row r="271" spans="1:18" customHeight="1" ht="13.5" s="2" customFormat="1">
      <c r="A271" s="124">
        <f>IF(D271="x",C271,IF(D271="n",0,C271))</f>
        <v>4</v>
      </c>
      <c r="B271" s="125">
        <f>IF(D271="x",0,IF(D271="n",0,C271))</f>
        <v>4</v>
      </c>
      <c r="C271" s="40">
        <v>4</v>
      </c>
      <c r="D271" s="1452"/>
      <c r="E271" s="1457"/>
      <c r="F271" s="920" t="s">
        <v>231</v>
      </c>
      <c r="G271" s="1441"/>
      <c r="H271" s="1441"/>
      <c r="I271" s="1441"/>
      <c r="J271" s="1441"/>
      <c r="K271" s="1442"/>
      <c r="L271" s="139"/>
    </row>
    <row r="272" spans="1:18" customHeight="1" ht="13.5" s="2" customFormat="1">
      <c r="A272" s="1"/>
      <c r="B272" s="1"/>
      <c r="C272" s="38"/>
      <c r="D272" s="38"/>
      <c r="E272" s="143">
        <v>28</v>
      </c>
      <c r="F272" s="848" t="s">
        <v>3086</v>
      </c>
      <c r="G272" s="1548"/>
      <c r="H272" s="1548"/>
      <c r="I272" s="1548"/>
      <c r="J272" s="1548"/>
      <c r="K272" s="1549"/>
      <c r="L272" s="139"/>
    </row>
    <row r="273" spans="1:18" customHeight="1" ht="12.75" s="2" customFormat="1">
      <c r="A273" s="1"/>
      <c r="B273" s="1"/>
      <c r="C273" s="30"/>
      <c r="D273" s="30"/>
      <c r="E273" s="37"/>
      <c r="F273" s="372" t="s">
        <v>3087</v>
      </c>
      <c r="G273" s="1459"/>
      <c r="H273" s="1459"/>
      <c r="I273" s="1459"/>
      <c r="J273" s="1459"/>
      <c r="K273" s="1460"/>
      <c r="L273" s="139"/>
    </row>
    <row r="274" spans="1:18" customHeight="1" ht="12.75" s="2" customFormat="1">
      <c r="A274" s="1"/>
      <c r="B274" s="1"/>
      <c r="C274" s="30"/>
      <c r="D274" s="30"/>
      <c r="E274" s="37"/>
      <c r="F274" s="333" t="s">
        <v>3088</v>
      </c>
      <c r="G274" s="1459"/>
      <c r="H274" s="1459"/>
      <c r="I274" s="1459"/>
      <c r="J274" s="1459"/>
      <c r="K274" s="1460"/>
      <c r="L274" s="139"/>
    </row>
    <row r="275" spans="1:18" customHeight="1" ht="12.75" s="2" customFormat="1">
      <c r="A275" s="1"/>
      <c r="B275" s="1"/>
      <c r="C275" s="30"/>
      <c r="D275" s="30"/>
      <c r="E275" s="37"/>
      <c r="F275" s="333" t="s">
        <v>3089</v>
      </c>
      <c r="G275" s="1459"/>
      <c r="H275" s="1459"/>
      <c r="I275" s="1459"/>
      <c r="J275" s="1459"/>
      <c r="K275" s="1460"/>
      <c r="L275" s="139"/>
    </row>
    <row r="276" spans="1:18" customHeight="1" ht="15">
      <c r="C276" s="30"/>
      <c r="D276" s="30"/>
      <c r="E276" s="37"/>
      <c r="F276" s="688" t="s">
        <v>3090</v>
      </c>
      <c r="G276" s="1459"/>
      <c r="H276" s="1459"/>
      <c r="I276" s="1459"/>
      <c r="J276" s="1459"/>
      <c r="K276" s="1460"/>
    </row>
    <row r="277" spans="1:18" customHeight="1" ht="15">
      <c r="C277" s="30"/>
      <c r="D277" s="30"/>
      <c r="E277" s="37"/>
      <c r="F277" s="333" t="s">
        <v>3091</v>
      </c>
      <c r="G277" s="1459"/>
      <c r="H277" s="1459"/>
      <c r="I277" s="1459"/>
      <c r="J277" s="1459"/>
      <c r="K277" s="1460"/>
    </row>
    <row r="278" spans="1:18" customHeight="1" ht="25.5">
      <c r="C278" s="30"/>
      <c r="D278" s="30"/>
      <c r="E278" s="37"/>
      <c r="F278" s="404" t="s">
        <v>3092</v>
      </c>
      <c r="G278" s="1459"/>
      <c r="H278" s="1459"/>
      <c r="I278" s="1459"/>
      <c r="J278" s="1459"/>
      <c r="K278" s="1460"/>
    </row>
    <row r="279" spans="1:18" customHeight="1" ht="12.75">
      <c r="C279" s="30"/>
      <c r="D279" s="30"/>
      <c r="E279" s="37"/>
      <c r="F279" s="404" t="s">
        <v>3093</v>
      </c>
      <c r="G279" s="1459"/>
      <c r="H279" s="1459"/>
      <c r="I279" s="1459"/>
      <c r="J279" s="1459"/>
      <c r="K279" s="1460"/>
    </row>
    <row r="280" spans="1:18" customHeight="1" ht="13.5">
      <c r="C280" s="30"/>
      <c r="D280" s="30"/>
      <c r="E280" s="37"/>
      <c r="F280" s="688" t="s">
        <v>3094</v>
      </c>
      <c r="G280" s="1459"/>
      <c r="H280" s="1459"/>
      <c r="I280" s="1459"/>
      <c r="J280" s="1459"/>
      <c r="K280" s="1460"/>
    </row>
    <row r="281" spans="1:18" customHeight="1" ht="15">
      <c r="A281" s="124">
        <f>IF(D281="x",C281,IF(D281="n",0,C281))</f>
        <v>20</v>
      </c>
      <c r="B281" s="125">
        <f>IF(D281="x",0,IF(D281="n",0,C281))</f>
        <v>20</v>
      </c>
      <c r="C281" s="40">
        <v>20</v>
      </c>
      <c r="D281" s="1452"/>
      <c r="E281" s="1457"/>
      <c r="F281" s="348" t="s">
        <v>3095</v>
      </c>
      <c r="G281" s="1441"/>
      <c r="H281" s="1441"/>
      <c r="I281" s="1441"/>
      <c r="J281" s="1441"/>
      <c r="K281" s="1442"/>
    </row>
    <row r="282" spans="1:18" customHeight="1" ht="13.5">
      <c r="C282" s="49"/>
      <c r="D282" s="38"/>
      <c r="E282" s="144">
        <v>29</v>
      </c>
      <c r="F282" s="827" t="s">
        <v>3096</v>
      </c>
      <c r="G282" s="1576"/>
      <c r="H282" s="1548"/>
      <c r="I282" s="1548"/>
      <c r="J282" s="1548"/>
      <c r="K282" s="1549"/>
    </row>
    <row r="283" spans="1:18" customHeight="1" ht="15">
      <c r="C283" s="30"/>
      <c r="D283" s="30"/>
      <c r="E283" s="37"/>
      <c r="F283" s="372" t="s">
        <v>3097</v>
      </c>
      <c r="G283" s="1459"/>
      <c r="H283" s="1459"/>
      <c r="I283" s="1459"/>
      <c r="J283" s="1459"/>
      <c r="K283" s="1460"/>
    </row>
    <row r="284" spans="1:18" customHeight="1" ht="15">
      <c r="C284" s="30"/>
      <c r="D284" s="30"/>
      <c r="E284" s="37"/>
      <c r="F284" s="333" t="s">
        <v>3098</v>
      </c>
      <c r="G284" s="1459"/>
      <c r="H284" s="1459"/>
      <c r="I284" s="1459"/>
      <c r="J284" s="1459"/>
      <c r="K284" s="1460"/>
    </row>
    <row r="285" spans="1:18" customHeight="1" ht="15">
      <c r="C285" s="30"/>
      <c r="D285" s="30"/>
      <c r="E285" s="37"/>
      <c r="F285" s="333" t="s">
        <v>3099</v>
      </c>
      <c r="G285" s="1459"/>
      <c r="H285" s="1459"/>
      <c r="I285" s="1459"/>
      <c r="J285" s="1459"/>
      <c r="K285" s="1460"/>
    </row>
    <row r="286" spans="1:18" customHeight="1" ht="15">
      <c r="C286" s="30"/>
      <c r="D286" s="30"/>
      <c r="E286" s="37"/>
      <c r="F286" s="404" t="s">
        <v>3100</v>
      </c>
      <c r="G286" s="1459"/>
      <c r="H286" s="1459"/>
      <c r="I286" s="1459"/>
      <c r="J286" s="1459"/>
      <c r="K286" s="1460"/>
    </row>
    <row r="287" spans="1:18" customHeight="1" ht="15">
      <c r="A287" s="124">
        <f>IF(D287="x",C287,IF(D287="n",0,C287))</f>
        <v>6</v>
      </c>
      <c r="B287" s="125">
        <f>IF(D287="x",0,IF(D287="n",0,C287))</f>
        <v>6</v>
      </c>
      <c r="C287" s="40">
        <v>6</v>
      </c>
      <c r="D287" s="1452"/>
      <c r="E287" s="1457"/>
      <c r="F287" s="348" t="s">
        <v>3101</v>
      </c>
      <c r="G287" s="1441"/>
      <c r="H287" s="1441"/>
      <c r="I287" s="1441"/>
      <c r="J287" s="1441"/>
      <c r="K287" s="1442"/>
    </row>
    <row r="288" spans="1:18" customHeight="1" ht="13.5">
      <c r="C288" s="67"/>
      <c r="D288" s="136"/>
      <c r="E288" s="143">
        <v>30</v>
      </c>
      <c r="F288" s="849" t="s">
        <v>3102</v>
      </c>
      <c r="G288" s="1576"/>
      <c r="H288" s="1548"/>
      <c r="I288" s="1548"/>
      <c r="J288" s="1548"/>
      <c r="K288" s="1549"/>
    </row>
    <row r="289" spans="1:18" customHeight="1" ht="15" s="2" customFormat="1">
      <c r="A289" s="1"/>
      <c r="B289" s="1"/>
      <c r="C289" s="30"/>
      <c r="D289" s="30"/>
      <c r="E289" s="37"/>
      <c r="F289" s="372" t="s">
        <v>3103</v>
      </c>
      <c r="G289" s="1459"/>
      <c r="H289" s="1459"/>
      <c r="I289" s="1459"/>
      <c r="J289" s="1459"/>
      <c r="K289" s="1460"/>
      <c r="L289" s="139"/>
    </row>
    <row r="290" spans="1:18" customHeight="1" ht="13.5" s="2" customFormat="1">
      <c r="A290" s="1"/>
      <c r="B290" s="1"/>
      <c r="C290" s="30"/>
      <c r="D290" s="30"/>
      <c r="E290" s="37"/>
      <c r="F290" s="334" t="s">
        <v>3104</v>
      </c>
      <c r="G290" s="1459"/>
      <c r="H290" s="1459"/>
      <c r="I290" s="1459"/>
      <c r="J290" s="1459"/>
      <c r="K290" s="1460"/>
      <c r="L290" s="139"/>
    </row>
    <row r="291" spans="1:18" customHeight="1" ht="12.75" s="2" customFormat="1">
      <c r="A291" s="1"/>
      <c r="B291" s="1"/>
      <c r="C291" s="30"/>
      <c r="D291" s="30"/>
      <c r="E291" s="37"/>
      <c r="F291" s="797" t="s">
        <v>3105</v>
      </c>
      <c r="G291" s="1459"/>
      <c r="H291" s="1459"/>
      <c r="I291" s="1459"/>
      <c r="J291" s="1459"/>
      <c r="K291" s="1460"/>
      <c r="L291" s="139"/>
    </row>
    <row r="292" spans="1:18" customHeight="1" ht="13.5" s="2" customFormat="1">
      <c r="A292" s="1"/>
      <c r="B292" s="1"/>
      <c r="C292" s="30"/>
      <c r="D292" s="30"/>
      <c r="E292" s="37"/>
      <c r="F292" s="334" t="s">
        <v>3106</v>
      </c>
      <c r="G292" s="1459"/>
      <c r="H292" s="1459"/>
      <c r="I292" s="1459"/>
      <c r="J292" s="1459"/>
      <c r="K292" s="1460"/>
      <c r="L292" s="139"/>
    </row>
    <row r="293" spans="1:18" customHeight="1" ht="12.75" s="2" customFormat="1">
      <c r="A293" s="1"/>
      <c r="B293" s="1"/>
      <c r="C293" s="30"/>
      <c r="D293" s="30"/>
      <c r="E293" s="37"/>
      <c r="F293" s="344" t="s">
        <v>3107</v>
      </c>
      <c r="G293" s="1459"/>
      <c r="H293" s="1459"/>
      <c r="I293" s="1459"/>
      <c r="J293" s="1459"/>
      <c r="K293" s="1460"/>
      <c r="L293" s="139"/>
    </row>
    <row r="294" spans="1:18" customHeight="1" ht="13.5" s="2" customFormat="1">
      <c r="A294" s="1"/>
      <c r="B294" s="1"/>
      <c r="C294" s="30"/>
      <c r="D294" s="30"/>
      <c r="E294" s="37"/>
      <c r="F294" s="334" t="s">
        <v>3108</v>
      </c>
      <c r="G294" s="1459"/>
      <c r="H294" s="1459"/>
      <c r="I294" s="1459"/>
      <c r="J294" s="1459"/>
      <c r="K294" s="1460"/>
      <c r="L294" s="139"/>
    </row>
    <row r="295" spans="1:18" customHeight="1" ht="12.75" s="2" customFormat="1">
      <c r="A295" s="1"/>
      <c r="B295" s="1"/>
      <c r="C295" s="30"/>
      <c r="D295" s="30"/>
      <c r="E295" s="37"/>
      <c r="F295" s="344" t="s">
        <v>3109</v>
      </c>
      <c r="G295" s="1459"/>
      <c r="H295" s="1459"/>
      <c r="I295" s="1459"/>
      <c r="J295" s="1459"/>
      <c r="K295" s="1460"/>
      <c r="L295" s="139"/>
    </row>
    <row r="296" spans="1:18" customHeight="1" ht="13.5" s="2" customFormat="1">
      <c r="A296" s="1"/>
      <c r="B296" s="1"/>
      <c r="C296" s="30"/>
      <c r="D296" s="30"/>
      <c r="E296" s="37"/>
      <c r="F296" s="334" t="s">
        <v>3110</v>
      </c>
      <c r="G296" s="1459"/>
      <c r="H296" s="1459"/>
      <c r="I296" s="1459"/>
      <c r="J296" s="1459"/>
      <c r="K296" s="1460"/>
      <c r="L296" s="139"/>
    </row>
    <row r="297" spans="1:18" customHeight="1" ht="12.75" s="2" customFormat="1">
      <c r="A297" s="1"/>
      <c r="B297" s="1"/>
      <c r="C297" s="30"/>
      <c r="D297" s="30"/>
      <c r="E297" s="37"/>
      <c r="F297" s="344" t="s">
        <v>3111</v>
      </c>
      <c r="G297" s="1459"/>
      <c r="H297" s="1459"/>
      <c r="I297" s="1459"/>
      <c r="J297" s="1459"/>
      <c r="K297" s="1460"/>
      <c r="L297" s="139"/>
    </row>
    <row r="298" spans="1:18" customHeight="1" ht="13.5" s="2" customFormat="1">
      <c r="A298" s="1"/>
      <c r="B298" s="1"/>
      <c r="C298" s="30"/>
      <c r="D298" s="30"/>
      <c r="E298" s="37"/>
      <c r="F298" s="334" t="s">
        <v>3112</v>
      </c>
      <c r="G298" s="1459"/>
      <c r="H298" s="1459"/>
      <c r="I298" s="1459"/>
      <c r="J298" s="1459"/>
      <c r="K298" s="1460"/>
      <c r="L298" s="139"/>
    </row>
    <row r="299" spans="1:18" customHeight="1" ht="12.75" s="2" customFormat="1">
      <c r="A299" s="1"/>
      <c r="B299" s="1"/>
      <c r="C299" s="30"/>
      <c r="D299" s="30"/>
      <c r="E299" s="37"/>
      <c r="F299" s="344" t="s">
        <v>3113</v>
      </c>
      <c r="G299" s="1459"/>
      <c r="H299" s="1459"/>
      <c r="I299" s="1459"/>
      <c r="J299" s="1459"/>
      <c r="K299" s="1460"/>
      <c r="L299" s="139"/>
    </row>
    <row r="300" spans="1:18" customHeight="1" ht="26.25" s="2" customFormat="1">
      <c r="A300" s="124">
        <f>IF(D300="x",C300,IF(D300="n",0,C300))</f>
        <v>6</v>
      </c>
      <c r="B300" s="125">
        <f>IF(D300="x",0,IF(D300="n",0,C300))</f>
        <v>6</v>
      </c>
      <c r="C300" s="40">
        <v>6</v>
      </c>
      <c r="D300" s="1452"/>
      <c r="E300" s="1457"/>
      <c r="F300" s="358" t="s">
        <v>3114</v>
      </c>
      <c r="G300" s="1441"/>
      <c r="H300" s="1441"/>
      <c r="I300" s="1441"/>
      <c r="J300" s="1441"/>
      <c r="K300" s="1442"/>
      <c r="L300" s="139"/>
    </row>
    <row r="301" spans="1:18" customHeight="1" ht="15">
      <c r="C301" s="38"/>
      <c r="D301" s="38"/>
      <c r="E301" s="143">
        <v>31</v>
      </c>
      <c r="F301" s="849" t="s">
        <v>3115</v>
      </c>
      <c r="G301" s="1576"/>
      <c r="H301" s="1548"/>
      <c r="I301" s="1548"/>
      <c r="J301" s="1548"/>
      <c r="K301" s="1549"/>
    </row>
    <row r="302" spans="1:18" customHeight="1" ht="15">
      <c r="A302" s="124">
        <f>IF(D302="x",C302,IF(D302="n",0,C302))</f>
        <v>6</v>
      </c>
      <c r="B302" s="125">
        <f>IF(D302="x",0,IF(D302="n",0,C302))</f>
        <v>6</v>
      </c>
      <c r="C302" s="40">
        <v>6</v>
      </c>
      <c r="D302" s="1452"/>
      <c r="E302" s="1457"/>
      <c r="F302" s="375" t="s">
        <v>3116</v>
      </c>
      <c r="G302" s="1441"/>
      <c r="H302" s="1441"/>
      <c r="I302" s="1441"/>
      <c r="J302" s="1441"/>
      <c r="K302" s="1442"/>
    </row>
    <row r="303" spans="1:18" customHeight="1" ht="15">
      <c r="C303" s="67"/>
      <c r="D303" s="136"/>
      <c r="E303" s="143">
        <v>32</v>
      </c>
      <c r="F303" s="849" t="s">
        <v>3117</v>
      </c>
      <c r="G303" s="1548"/>
      <c r="H303" s="1548"/>
      <c r="I303" s="1548"/>
      <c r="J303" s="1548"/>
      <c r="K303" s="1549"/>
    </row>
    <row r="304" spans="1:18" customHeight="1" ht="15">
      <c r="C304" s="42"/>
      <c r="D304" s="30"/>
      <c r="E304" s="37"/>
      <c r="F304" s="372" t="s">
        <v>3118</v>
      </c>
      <c r="G304" s="1459"/>
      <c r="H304" s="1459"/>
      <c r="I304" s="1459"/>
      <c r="J304" s="1459"/>
      <c r="K304" s="1460"/>
    </row>
    <row r="305" spans="1:18" customHeight="1" ht="25.5" s="100" customFormat="1">
      <c r="A305" s="1"/>
      <c r="B305" s="1"/>
      <c r="C305" s="42"/>
      <c r="D305" s="30"/>
      <c r="E305" s="37"/>
      <c r="F305" s="333" t="s">
        <v>3119</v>
      </c>
      <c r="G305" s="1459"/>
      <c r="H305" s="1459"/>
      <c r="I305" s="1459"/>
      <c r="J305" s="1459"/>
      <c r="K305" s="1460"/>
      <c r="L305" s="96"/>
      <c r="M305" s="96"/>
      <c r="N305" s="96"/>
      <c r="O305" s="96"/>
      <c r="P305" s="96"/>
      <c r="Q305" s="96"/>
      <c r="R305" s="96"/>
    </row>
    <row r="306" spans="1:18" customHeight="1" ht="15" s="100" customFormat="1">
      <c r="A306" s="124">
        <f>IF(D306="x",C306,IF(D306="n",0,C306))</f>
        <v>6</v>
      </c>
      <c r="B306" s="125">
        <f>IF(D306="x",0,IF(D306="n",0,C306))</f>
        <v>6</v>
      </c>
      <c r="C306" s="45">
        <v>6</v>
      </c>
      <c r="D306" s="1452"/>
      <c r="E306" s="1457"/>
      <c r="F306" s="348" t="s">
        <v>3120</v>
      </c>
      <c r="G306" s="1441"/>
      <c r="H306" s="1441"/>
      <c r="I306" s="1441"/>
      <c r="J306" s="1441"/>
      <c r="K306" s="1442"/>
      <c r="L306" s="96"/>
      <c r="M306" s="96"/>
      <c r="N306" s="96"/>
      <c r="O306" s="96"/>
      <c r="P306" s="96"/>
      <c r="Q306" s="96"/>
      <c r="R306" s="96"/>
    </row>
    <row r="307" spans="1:18" customHeight="1" ht="13.5">
      <c r="C307" s="38"/>
      <c r="D307" s="38"/>
      <c r="E307" s="143">
        <v>33</v>
      </c>
      <c r="F307" s="848" t="s">
        <v>3121</v>
      </c>
      <c r="G307" s="1576"/>
      <c r="H307" s="1548"/>
      <c r="I307" s="1548"/>
      <c r="J307" s="1548"/>
      <c r="K307" s="1549"/>
    </row>
    <row r="308" spans="1:18" customHeight="1" ht="12.75">
      <c r="C308" s="30"/>
      <c r="D308" s="30"/>
      <c r="E308" s="37"/>
      <c r="F308" s="371" t="s">
        <v>3122</v>
      </c>
      <c r="G308" s="1459"/>
      <c r="H308" s="1459"/>
      <c r="I308" s="1459"/>
      <c r="J308" s="1459"/>
      <c r="K308" s="1460"/>
    </row>
    <row r="309" spans="1:18" customHeight="1" ht="25.5">
      <c r="C309" s="30"/>
      <c r="D309" s="30"/>
      <c r="E309" s="37"/>
      <c r="F309" s="333" t="s">
        <v>3123</v>
      </c>
      <c r="G309" s="1459"/>
      <c r="H309" s="1459"/>
      <c r="I309" s="1459"/>
      <c r="J309" s="1459"/>
      <c r="K309" s="1460"/>
    </row>
    <row r="310" spans="1:18" customHeight="1" ht="25.5">
      <c r="C310" s="30"/>
      <c r="D310" s="30"/>
      <c r="E310" s="37"/>
      <c r="F310" s="333" t="s">
        <v>3124</v>
      </c>
      <c r="G310" s="1459"/>
      <c r="H310" s="1459"/>
      <c r="I310" s="1459"/>
      <c r="J310" s="1459"/>
      <c r="K310" s="1460"/>
    </row>
    <row r="311" spans="1:18" customHeight="1" ht="15">
      <c r="C311" s="30"/>
      <c r="D311" s="30"/>
      <c r="E311" s="37"/>
      <c r="F311" s="333" t="s">
        <v>3125</v>
      </c>
      <c r="G311" s="1459"/>
      <c r="H311" s="1459"/>
      <c r="I311" s="1459"/>
      <c r="J311" s="1459"/>
      <c r="K311" s="1460"/>
    </row>
    <row r="312" spans="1:18" customHeight="1" ht="25.5">
      <c r="C312" s="30"/>
      <c r="D312" s="30"/>
      <c r="E312" s="37"/>
      <c r="F312" s="333" t="s">
        <v>3126</v>
      </c>
      <c r="G312" s="1459"/>
      <c r="H312" s="1459"/>
      <c r="I312" s="1459"/>
      <c r="J312" s="1459"/>
      <c r="K312" s="1460"/>
    </row>
    <row r="313" spans="1:18" customHeight="1" ht="25.5">
      <c r="C313" s="30"/>
      <c r="D313" s="30"/>
      <c r="E313" s="37"/>
      <c r="F313" s="333" t="s">
        <v>3127</v>
      </c>
      <c r="G313" s="1459"/>
      <c r="H313" s="1459"/>
      <c r="I313" s="1459"/>
      <c r="J313" s="1459"/>
      <c r="K313" s="1460"/>
    </row>
    <row r="314" spans="1:18" customHeight="1" ht="26.25">
      <c r="A314" s="124">
        <f>IF(D314="x",C314,IF(D314="n",0,C314))</f>
        <v>20</v>
      </c>
      <c r="B314" s="125">
        <f>IF(D314="x",0,IF(D314="n",0,C314))</f>
        <v>20</v>
      </c>
      <c r="C314" s="40">
        <v>20</v>
      </c>
      <c r="D314" s="1452"/>
      <c r="E314" s="1457"/>
      <c r="F314" s="358" t="s">
        <v>3128</v>
      </c>
      <c r="G314" s="1459"/>
      <c r="H314" s="1459"/>
      <c r="I314" s="1459"/>
      <c r="J314" s="1459"/>
      <c r="K314" s="1460"/>
    </row>
    <row r="315" spans="1:18" customHeight="1" ht="13.5">
      <c r="C315" s="2193"/>
      <c r="D315" s="2194"/>
      <c r="E315" s="2194"/>
      <c r="F315" s="2194"/>
      <c r="G315" s="2194"/>
      <c r="H315" s="2194"/>
      <c r="I315" s="2194"/>
      <c r="J315" s="2194"/>
      <c r="K315" s="2195"/>
    </row>
    <row r="316" spans="1:18" customHeight="1" ht="13.5">
      <c r="C316" s="2193"/>
      <c r="D316" s="2194"/>
      <c r="E316" s="2194"/>
      <c r="F316" s="2194"/>
      <c r="G316" s="2194"/>
      <c r="H316" s="2194"/>
      <c r="I316" s="2194"/>
      <c r="J316" s="2194"/>
      <c r="K316" s="2195"/>
    </row>
    <row r="317" spans="1:18" customHeight="1" ht="15.75" s="2" customFormat="1">
      <c r="A317" s="1"/>
      <c r="B317" s="1"/>
      <c r="C317" s="1454" t="s">
        <v>137</v>
      </c>
      <c r="D317" s="1455"/>
      <c r="E317" s="1455"/>
      <c r="F317" s="1455"/>
      <c r="G317" s="1455"/>
      <c r="H317" s="1455"/>
      <c r="I317" s="1455"/>
      <c r="J317" s="1455"/>
      <c r="K317" s="1456"/>
      <c r="L317" s="139"/>
    </row>
    <row r="318" spans="1:18" customHeight="1" ht="15.75" s="2" customFormat="1">
      <c r="A318" s="1"/>
      <c r="B318" s="1"/>
      <c r="C318" s="697" t="s">
        <v>150</v>
      </c>
      <c r="D318" s="1461" t="s">
        <v>151</v>
      </c>
      <c r="E318" s="1462"/>
      <c r="F318" s="692" t="s">
        <v>152</v>
      </c>
      <c r="G318" s="1461" t="s">
        <v>4</v>
      </c>
      <c r="H318" s="1514"/>
      <c r="I318" s="1514"/>
      <c r="J318" s="1514"/>
      <c r="K318" s="1462"/>
      <c r="L318" s="139"/>
    </row>
    <row r="319" spans="1:18" customHeight="1" ht="13.5" s="2" customFormat="1">
      <c r="A319" s="1"/>
      <c r="B319" s="1"/>
      <c r="C319" s="61"/>
      <c r="D319" s="61"/>
      <c r="E319" s="146">
        <v>34</v>
      </c>
      <c r="F319" s="864" t="s">
        <v>3129</v>
      </c>
      <c r="G319" s="1576" t="s">
        <v>3130</v>
      </c>
      <c r="H319" s="1548"/>
      <c r="I319" s="1548"/>
      <c r="J319" s="1548"/>
      <c r="K319" s="1549"/>
      <c r="L319" s="139"/>
    </row>
    <row r="320" spans="1:18" customHeight="1" ht="25.5" s="2" customFormat="1">
      <c r="A320" s="1"/>
      <c r="B320" s="1"/>
      <c r="C320" s="30"/>
      <c r="D320" s="30"/>
      <c r="E320" s="155"/>
      <c r="F320" s="372" t="s">
        <v>3131</v>
      </c>
      <c r="G320" s="1459"/>
      <c r="H320" s="1459"/>
      <c r="I320" s="1459"/>
      <c r="J320" s="1459"/>
      <c r="K320" s="1460"/>
      <c r="L320" s="139"/>
    </row>
    <row r="321" spans="1:18" customHeight="1" ht="13.5" s="2" customFormat="1">
      <c r="A321" s="1"/>
      <c r="B321" s="1"/>
      <c r="C321" s="30"/>
      <c r="D321" s="30"/>
      <c r="E321" s="155"/>
      <c r="F321" s="334" t="s">
        <v>3132</v>
      </c>
      <c r="G321" s="1459"/>
      <c r="H321" s="1459"/>
      <c r="I321" s="1459"/>
      <c r="J321" s="1459"/>
      <c r="K321" s="1460"/>
      <c r="L321" s="139"/>
    </row>
    <row r="322" spans="1:18" customHeight="1" ht="13.5" s="2" customFormat="1">
      <c r="A322" s="1"/>
      <c r="B322" s="1"/>
      <c r="C322" s="30"/>
      <c r="D322" s="30"/>
      <c r="E322" s="155"/>
      <c r="F322" s="334" t="s">
        <v>3133</v>
      </c>
      <c r="G322" s="1459"/>
      <c r="H322" s="1459"/>
      <c r="I322" s="1459"/>
      <c r="J322" s="1459"/>
      <c r="K322" s="1460"/>
      <c r="L322" s="139"/>
    </row>
    <row r="323" spans="1:18" customHeight="1" ht="13.5" s="2" customFormat="1">
      <c r="A323" s="1"/>
      <c r="B323" s="1"/>
      <c r="C323" s="30"/>
      <c r="D323" s="30"/>
      <c r="E323" s="155"/>
      <c r="F323" s="334" t="s">
        <v>3134</v>
      </c>
      <c r="G323" s="1459"/>
      <c r="H323" s="1459"/>
      <c r="I323" s="1459"/>
      <c r="J323" s="1459"/>
      <c r="K323" s="1460"/>
      <c r="L323" s="139"/>
    </row>
    <row r="324" spans="1:18" customHeight="1" ht="13.5" s="2" customFormat="1">
      <c r="A324" s="1"/>
      <c r="B324" s="1"/>
      <c r="C324" s="30"/>
      <c r="D324" s="30"/>
      <c r="E324" s="155"/>
      <c r="F324" s="334" t="s">
        <v>3135</v>
      </c>
      <c r="G324" s="1459"/>
      <c r="H324" s="1459"/>
      <c r="I324" s="1459"/>
      <c r="J324" s="1459"/>
      <c r="K324" s="1460"/>
      <c r="L324" s="139"/>
    </row>
    <row r="325" spans="1:18" customHeight="1" ht="13.5" s="2" customFormat="1">
      <c r="A325" s="1"/>
      <c r="B325" s="1"/>
      <c r="C325" s="30"/>
      <c r="D325" s="30"/>
      <c r="E325" s="155"/>
      <c r="F325" s="334" t="s">
        <v>3136</v>
      </c>
      <c r="G325" s="1459"/>
      <c r="H325" s="1459"/>
      <c r="I325" s="1459"/>
      <c r="J325" s="1459"/>
      <c r="K325" s="1460"/>
      <c r="L325" s="139"/>
    </row>
    <row r="326" spans="1:18" customHeight="1" ht="13.5" s="2" customFormat="1">
      <c r="A326" s="1"/>
      <c r="B326" s="1"/>
      <c r="C326" s="30"/>
      <c r="D326" s="30"/>
      <c r="E326" s="155"/>
      <c r="F326" s="334" t="s">
        <v>3137</v>
      </c>
      <c r="G326" s="1459"/>
      <c r="H326" s="1459"/>
      <c r="I326" s="1459"/>
      <c r="J326" s="1459"/>
      <c r="K326" s="1460"/>
      <c r="L326" s="139"/>
    </row>
    <row r="327" spans="1:18" customHeight="1" ht="13.5" s="2" customFormat="1">
      <c r="A327" s="1"/>
      <c r="B327" s="1"/>
      <c r="C327" s="30"/>
      <c r="D327" s="30"/>
      <c r="E327" s="155"/>
      <c r="F327" s="334" t="s">
        <v>3138</v>
      </c>
      <c r="G327" s="1459"/>
      <c r="H327" s="1459"/>
      <c r="I327" s="1459"/>
      <c r="J327" s="1459"/>
      <c r="K327" s="1460"/>
      <c r="L327" s="139"/>
      <c r="M327" s="2" t="s">
        <v>21</v>
      </c>
    </row>
    <row r="328" spans="1:18" customHeight="1" ht="13.5" s="2" customFormat="1">
      <c r="A328" s="1"/>
      <c r="B328" s="1"/>
      <c r="C328" s="30"/>
      <c r="D328" s="30"/>
      <c r="E328" s="155"/>
      <c r="F328" s="334" t="s">
        <v>3139</v>
      </c>
      <c r="G328" s="1459"/>
      <c r="H328" s="1459"/>
      <c r="I328" s="1459"/>
      <c r="J328" s="1459"/>
      <c r="K328" s="1460"/>
      <c r="L328" s="139"/>
    </row>
    <row r="329" spans="1:18" customHeight="1" ht="12.75" s="2" customFormat="1">
      <c r="A329" s="1"/>
      <c r="B329" s="1"/>
      <c r="C329" s="30"/>
      <c r="D329" s="30"/>
      <c r="E329" s="155"/>
      <c r="F329" s="344" t="s">
        <v>3140</v>
      </c>
      <c r="G329" s="1459"/>
      <c r="H329" s="1459"/>
      <c r="I329" s="1459"/>
      <c r="J329" s="1459"/>
      <c r="K329" s="1460"/>
      <c r="L329" s="139"/>
    </row>
    <row r="330" spans="1:18" customHeight="1" ht="12.75" s="2" customFormat="1">
      <c r="A330" s="1"/>
      <c r="B330" s="1"/>
      <c r="C330" s="30"/>
      <c r="D330" s="30"/>
      <c r="E330" s="155"/>
      <c r="F330" s="344" t="s">
        <v>3141</v>
      </c>
      <c r="G330" s="1459"/>
      <c r="H330" s="1459"/>
      <c r="I330" s="1459"/>
      <c r="J330" s="1459"/>
      <c r="K330" s="1460"/>
      <c r="L330" s="139"/>
    </row>
    <row r="331" spans="1:18" customHeight="1" ht="12.75" s="2" customFormat="1">
      <c r="A331" s="1"/>
      <c r="B331" s="1"/>
      <c r="C331" s="30"/>
      <c r="D331" s="30"/>
      <c r="E331" s="155"/>
      <c r="F331" s="344" t="s">
        <v>3142</v>
      </c>
      <c r="G331" s="1459"/>
      <c r="H331" s="1459"/>
      <c r="I331" s="1459"/>
      <c r="J331" s="1459"/>
      <c r="K331" s="1460"/>
      <c r="L331" s="139"/>
    </row>
    <row r="332" spans="1:18" customHeight="1" ht="12.75" s="2" customFormat="1">
      <c r="A332" s="1"/>
      <c r="B332" s="1"/>
      <c r="C332" s="30"/>
      <c r="D332" s="30"/>
      <c r="E332" s="155"/>
      <c r="F332" s="344" t="s">
        <v>3143</v>
      </c>
      <c r="G332" s="1459"/>
      <c r="H332" s="1459"/>
      <c r="I332" s="1459"/>
      <c r="J332" s="1459"/>
      <c r="K332" s="1460"/>
      <c r="L332" s="139"/>
    </row>
    <row r="333" spans="1:18" customHeight="1" ht="12.75" s="2" customFormat="1">
      <c r="A333" s="1"/>
      <c r="B333" s="1"/>
      <c r="C333" s="30"/>
      <c r="D333" s="30"/>
      <c r="E333" s="155"/>
      <c r="F333" s="344" t="s">
        <v>3144</v>
      </c>
      <c r="G333" s="1459"/>
      <c r="H333" s="1459"/>
      <c r="I333" s="1459"/>
      <c r="J333" s="1459"/>
      <c r="K333" s="1460"/>
      <c r="L333" s="139"/>
    </row>
    <row r="334" spans="1:18" customHeight="1" ht="12.75" s="2" customFormat="1">
      <c r="A334" s="1"/>
      <c r="B334" s="1"/>
      <c r="C334" s="30"/>
      <c r="D334" s="30"/>
      <c r="E334" s="155"/>
      <c r="F334" s="344" t="s">
        <v>3145</v>
      </c>
      <c r="G334" s="1459"/>
      <c r="H334" s="1459"/>
      <c r="I334" s="1459"/>
      <c r="J334" s="1459"/>
      <c r="K334" s="1460"/>
      <c r="L334" s="139"/>
    </row>
    <row r="335" spans="1:18" customHeight="1" ht="12.75" s="2" customFormat="1">
      <c r="A335" s="1"/>
      <c r="B335" s="1"/>
      <c r="C335" s="30"/>
      <c r="D335" s="30"/>
      <c r="E335" s="155"/>
      <c r="F335" s="344" t="s">
        <v>3146</v>
      </c>
      <c r="G335" s="1459"/>
      <c r="H335" s="1459"/>
      <c r="I335" s="1459"/>
      <c r="J335" s="1459"/>
      <c r="K335" s="1460"/>
      <c r="L335" s="139"/>
    </row>
    <row r="336" spans="1:18" customHeight="1" ht="12.75" s="2" customFormat="1">
      <c r="A336" s="1"/>
      <c r="B336" s="1"/>
      <c r="C336" s="30"/>
      <c r="D336" s="30"/>
      <c r="E336" s="155"/>
      <c r="F336" s="344" t="s">
        <v>3147</v>
      </c>
      <c r="G336" s="1459"/>
      <c r="H336" s="1459"/>
      <c r="I336" s="1459"/>
      <c r="J336" s="1459"/>
      <c r="K336" s="1460"/>
      <c r="L336" s="139"/>
    </row>
    <row r="337" spans="1:18" customHeight="1" ht="12.75" s="2" customFormat="1">
      <c r="A337" s="1"/>
      <c r="B337" s="1"/>
      <c r="C337" s="30"/>
      <c r="D337" s="30"/>
      <c r="E337" s="155"/>
      <c r="F337" s="344" t="s">
        <v>3148</v>
      </c>
      <c r="G337" s="1459"/>
      <c r="H337" s="1459"/>
      <c r="I337" s="1459"/>
      <c r="J337" s="1459"/>
      <c r="K337" s="1460"/>
      <c r="L337" s="139"/>
    </row>
    <row r="338" spans="1:18" customHeight="1" ht="13.5">
      <c r="C338" s="30"/>
      <c r="D338" s="30"/>
      <c r="E338" s="155"/>
      <c r="F338" s="334" t="s">
        <v>3149</v>
      </c>
      <c r="G338" s="1459"/>
      <c r="H338" s="1459"/>
      <c r="I338" s="1459"/>
      <c r="J338" s="1459"/>
      <c r="K338" s="1460"/>
    </row>
    <row r="339" spans="1:18" customHeight="1" ht="13.5">
      <c r="C339" s="30"/>
      <c r="D339" s="30"/>
      <c r="E339" s="155"/>
      <c r="F339" s="334" t="s">
        <v>3150</v>
      </c>
      <c r="G339" s="1459"/>
      <c r="H339" s="1459"/>
      <c r="I339" s="1459"/>
      <c r="J339" s="1459"/>
      <c r="K339" s="1460"/>
    </row>
    <row r="340" spans="1:18" customHeight="1" ht="12.75">
      <c r="C340" s="30"/>
      <c r="D340" s="30"/>
      <c r="E340" s="155"/>
      <c r="F340" s="326" t="s">
        <v>3151</v>
      </c>
      <c r="G340" s="1459"/>
      <c r="H340" s="1459"/>
      <c r="I340" s="1459"/>
      <c r="J340" s="1459"/>
      <c r="K340" s="1460"/>
    </row>
    <row r="341" spans="1:18" customHeight="1" ht="12.75">
      <c r="C341" s="30"/>
      <c r="D341" s="30"/>
      <c r="E341" s="155"/>
      <c r="F341" s="333" t="s">
        <v>3152</v>
      </c>
      <c r="G341" s="1459"/>
      <c r="H341" s="1459"/>
      <c r="I341" s="1459"/>
      <c r="J341" s="1459"/>
      <c r="K341" s="1460"/>
    </row>
    <row r="342" spans="1:18" customHeight="1" ht="14.1">
      <c r="C342" s="30"/>
      <c r="D342" s="30"/>
      <c r="E342" s="155"/>
      <c r="F342" s="334" t="s">
        <v>3153</v>
      </c>
      <c r="G342" s="1459"/>
      <c r="H342" s="1459"/>
      <c r="I342" s="1459"/>
      <c r="J342" s="1459"/>
      <c r="K342" s="1460"/>
    </row>
    <row r="343" spans="1:18" customHeight="1" ht="14.1">
      <c r="C343" s="30"/>
      <c r="D343" s="30"/>
      <c r="E343" s="155"/>
      <c r="F343" s="334" t="s">
        <v>3154</v>
      </c>
      <c r="G343" s="1459"/>
      <c r="H343" s="1459"/>
      <c r="I343" s="1459"/>
      <c r="J343" s="1459"/>
      <c r="K343" s="1460"/>
    </row>
    <row r="344" spans="1:18" customHeight="1" ht="14.1">
      <c r="C344" s="30"/>
      <c r="D344" s="30"/>
      <c r="E344" s="155"/>
      <c r="F344" s="333" t="s">
        <v>3155</v>
      </c>
      <c r="G344" s="1459"/>
      <c r="H344" s="1459"/>
      <c r="I344" s="1459"/>
      <c r="J344" s="1459"/>
      <c r="K344" s="1460"/>
    </row>
    <row r="345" spans="1:18" customHeight="1" ht="14.1">
      <c r="C345" s="30"/>
      <c r="D345" s="30"/>
      <c r="E345" s="155"/>
      <c r="F345" s="333" t="s">
        <v>3156</v>
      </c>
      <c r="G345" s="1459"/>
      <c r="H345" s="1459"/>
      <c r="I345" s="1459"/>
      <c r="J345" s="1459"/>
      <c r="K345" s="1460"/>
    </row>
    <row r="346" spans="1:18" customHeight="1" ht="26.25">
      <c r="C346" s="30"/>
      <c r="D346" s="30"/>
      <c r="E346" s="155"/>
      <c r="F346" s="334" t="s">
        <v>3157</v>
      </c>
      <c r="G346" s="1459"/>
      <c r="H346" s="1459"/>
      <c r="I346" s="1459"/>
      <c r="J346" s="1459"/>
      <c r="K346" s="1460"/>
    </row>
    <row r="347" spans="1:18" customHeight="1" ht="25.5">
      <c r="C347" s="30"/>
      <c r="D347" s="30"/>
      <c r="E347" s="155"/>
      <c r="F347" s="333" t="s">
        <v>3158</v>
      </c>
      <c r="G347" s="1459"/>
      <c r="H347" s="1459"/>
      <c r="I347" s="1459"/>
      <c r="J347" s="1459"/>
      <c r="K347" s="1460"/>
    </row>
    <row r="348" spans="1:18" customHeight="1" ht="26.25">
      <c r="C348" s="30"/>
      <c r="D348" s="30"/>
      <c r="E348" s="155"/>
      <c r="F348" s="334" t="s">
        <v>3159</v>
      </c>
      <c r="G348" s="1459"/>
      <c r="H348" s="1459"/>
      <c r="I348" s="1459"/>
      <c r="J348" s="1459"/>
      <c r="K348" s="1460"/>
    </row>
    <row r="349" spans="1:18" customHeight="1" ht="15.75">
      <c r="A349" s="124">
        <f>IF(D349="x",C349,IF(D349="n",0,C349))</f>
        <v>8</v>
      </c>
      <c r="B349" s="125">
        <f>IF(D349="x",0,IF(D349="n",0,C349))</f>
        <v>0</v>
      </c>
      <c r="C349" s="40">
        <v>8</v>
      </c>
      <c r="D349" s="1452" t="s">
        <v>203</v>
      </c>
      <c r="E349" s="1457"/>
      <c r="F349" s="354" t="s">
        <v>3160</v>
      </c>
      <c r="G349" s="1441"/>
      <c r="H349" s="1441"/>
      <c r="I349" s="1441"/>
      <c r="J349" s="1441"/>
      <c r="K349" s="1442"/>
    </row>
    <row r="350" spans="1:18" customHeight="1" ht="13.5">
      <c r="C350" s="38"/>
      <c r="D350" s="38"/>
      <c r="E350" s="143">
        <v>35</v>
      </c>
      <c r="F350" s="863" t="s">
        <v>1144</v>
      </c>
      <c r="G350" s="1576"/>
      <c r="H350" s="1548"/>
      <c r="I350" s="1548"/>
      <c r="J350" s="1548"/>
      <c r="K350" s="1549"/>
    </row>
    <row r="351" spans="1:18" customHeight="1" ht="12.75">
      <c r="C351" s="44"/>
      <c r="D351" s="44"/>
      <c r="E351" s="37"/>
      <c r="F351" s="372" t="s">
        <v>3161</v>
      </c>
      <c r="G351" s="1459"/>
      <c r="H351" s="1459"/>
      <c r="I351" s="1459"/>
      <c r="J351" s="1459"/>
      <c r="K351" s="1460"/>
    </row>
    <row r="352" spans="1:18" customHeight="1" ht="12.75">
      <c r="C352" s="44"/>
      <c r="D352" s="44"/>
      <c r="E352" s="37"/>
      <c r="F352" s="333" t="s">
        <v>3162</v>
      </c>
      <c r="G352" s="1459"/>
      <c r="H352" s="1459"/>
      <c r="I352" s="1459"/>
      <c r="J352" s="1459"/>
      <c r="K352" s="1460"/>
    </row>
    <row r="353" spans="1:18" customHeight="1" ht="27.75">
      <c r="A353" s="124">
        <f>IF(D353="x",C353,IF(D353="n",0,C353))</f>
        <v>4</v>
      </c>
      <c r="B353" s="125">
        <f>IF(D353="x",0,IF(D353="n",0,C353))</f>
        <v>4</v>
      </c>
      <c r="C353" s="40">
        <v>4</v>
      </c>
      <c r="D353" s="1452"/>
      <c r="E353" s="1457"/>
      <c r="F353" s="348" t="s">
        <v>3163</v>
      </c>
      <c r="G353" s="1441"/>
      <c r="H353" s="1441"/>
      <c r="I353" s="1441"/>
      <c r="J353" s="1441"/>
      <c r="K353" s="1442"/>
    </row>
    <row r="354" spans="1:18" customHeight="1" ht="15">
      <c r="C354" s="38"/>
      <c r="D354" s="38"/>
      <c r="E354" s="143">
        <v>36</v>
      </c>
      <c r="F354" s="846" t="s">
        <v>3164</v>
      </c>
      <c r="G354" s="1576" t="s">
        <v>3165</v>
      </c>
      <c r="H354" s="1548"/>
      <c r="I354" s="1548"/>
      <c r="J354" s="1548"/>
      <c r="K354" s="1549"/>
    </row>
    <row r="355" spans="1:18" customHeight="1" ht="15">
      <c r="C355" s="30"/>
      <c r="D355" s="30"/>
      <c r="E355" s="37"/>
      <c r="F355" s="372" t="s">
        <v>3166</v>
      </c>
      <c r="G355" s="1459"/>
      <c r="H355" s="1459"/>
      <c r="I355" s="1459"/>
      <c r="J355" s="1459"/>
      <c r="K355" s="1460"/>
    </row>
    <row r="356" spans="1:18" customHeight="1" ht="15" s="100" customFormat="1">
      <c r="A356" s="1"/>
      <c r="B356" s="1"/>
      <c r="C356" s="30"/>
      <c r="D356" s="30"/>
      <c r="E356" s="37"/>
      <c r="F356" s="333" t="s">
        <v>3167</v>
      </c>
      <c r="G356" s="1459"/>
      <c r="H356" s="1459"/>
      <c r="I356" s="1459"/>
      <c r="J356" s="1459"/>
      <c r="K356" s="1460"/>
      <c r="L356" s="96"/>
      <c r="M356" s="96"/>
      <c r="N356" s="96"/>
      <c r="O356" s="96"/>
      <c r="P356" s="96"/>
      <c r="Q356" s="96"/>
      <c r="R356" s="96"/>
    </row>
    <row r="357" spans="1:18" customHeight="1" ht="15" s="100" customFormat="1">
      <c r="A357" s="124">
        <f>IF(D357="x",C357,IF(D357="n",0,C357))</f>
        <v>4</v>
      </c>
      <c r="B357" s="125">
        <f>IF(D357="x",0,IF(D357="n",0,C357))</f>
        <v>0</v>
      </c>
      <c r="C357" s="40">
        <v>4</v>
      </c>
      <c r="D357" s="1452" t="s">
        <v>203</v>
      </c>
      <c r="E357" s="1457"/>
      <c r="F357" s="348" t="s">
        <v>3168</v>
      </c>
      <c r="G357" s="1441"/>
      <c r="H357" s="1441"/>
      <c r="I357" s="1441"/>
      <c r="J357" s="1441"/>
      <c r="K357" s="1442"/>
      <c r="L357" s="96"/>
      <c r="M357" s="96"/>
      <c r="N357" s="96"/>
      <c r="O357" s="96"/>
      <c r="P357" s="96"/>
      <c r="Q357" s="96"/>
      <c r="R357" s="96"/>
    </row>
    <row r="358" spans="1:18" customHeight="1" ht="14.45">
      <c r="C358" s="38"/>
      <c r="D358" s="38"/>
      <c r="E358" s="143">
        <v>37</v>
      </c>
      <c r="F358" s="846" t="s">
        <v>3169</v>
      </c>
      <c r="G358" s="1576"/>
      <c r="H358" s="1548"/>
      <c r="I358" s="1548"/>
      <c r="J358" s="1548"/>
      <c r="K358" s="1549"/>
    </row>
    <row r="359" spans="1:18" customHeight="1" ht="15">
      <c r="C359" s="30"/>
      <c r="D359" s="30"/>
      <c r="E359" s="37"/>
      <c r="F359" s="372" t="s">
        <v>3170</v>
      </c>
      <c r="G359" s="1459"/>
      <c r="H359" s="1459"/>
      <c r="I359" s="1459"/>
      <c r="J359" s="1459"/>
      <c r="K359" s="1460"/>
    </row>
    <row r="360" spans="1:18" customHeight="1" ht="14.25">
      <c r="C360" s="30"/>
      <c r="D360" s="30"/>
      <c r="E360" s="37"/>
      <c r="F360" s="347" t="s">
        <v>3171</v>
      </c>
      <c r="G360" s="1459"/>
      <c r="H360" s="1459"/>
      <c r="I360" s="1459"/>
      <c r="J360" s="1459"/>
      <c r="K360" s="1460"/>
    </row>
    <row r="361" spans="1:18" customHeight="1" ht="12.75">
      <c r="C361" s="30"/>
      <c r="D361" s="30"/>
      <c r="E361" s="37"/>
      <c r="F361" s="333" t="s">
        <v>3172</v>
      </c>
      <c r="G361" s="1459"/>
      <c r="H361" s="1459"/>
      <c r="I361" s="1459"/>
      <c r="J361" s="1459"/>
      <c r="K361" s="1460"/>
    </row>
    <row r="362" spans="1:18" customHeight="1" ht="12.75">
      <c r="C362" s="30"/>
      <c r="D362" s="30"/>
      <c r="E362" s="37"/>
      <c r="F362" s="611" t="s">
        <v>3173</v>
      </c>
      <c r="G362" s="1459"/>
      <c r="H362" s="1459"/>
      <c r="I362" s="1459"/>
      <c r="J362" s="1459"/>
      <c r="K362" s="1460"/>
    </row>
    <row r="363" spans="1:18" customHeight="1" ht="12.75">
      <c r="C363" s="30"/>
      <c r="D363" s="30"/>
      <c r="E363" s="37"/>
      <c r="F363" s="834" t="s">
        <v>3174</v>
      </c>
      <c r="G363" s="1459"/>
      <c r="H363" s="1459"/>
      <c r="I363" s="1459"/>
      <c r="J363" s="1459"/>
      <c r="K363" s="1460"/>
    </row>
    <row r="364" spans="1:18" customHeight="1" ht="12.75">
      <c r="C364" s="30"/>
      <c r="D364" s="30"/>
      <c r="E364" s="37"/>
      <c r="F364" s="834" t="s">
        <v>3175</v>
      </c>
      <c r="G364" s="1459"/>
      <c r="H364" s="1459"/>
      <c r="I364" s="1459"/>
      <c r="J364" s="1459"/>
      <c r="K364" s="1460"/>
    </row>
    <row r="365" spans="1:18" customHeight="1" ht="14.25">
      <c r="A365" s="124">
        <f>IF(D365="x",C365,IF(D365="n",0,C365))</f>
        <v>4</v>
      </c>
      <c r="B365" s="125">
        <f>IF(D365="x",0,IF(D365="n",0,C365))</f>
        <v>4</v>
      </c>
      <c r="C365" s="40">
        <v>4</v>
      </c>
      <c r="D365" s="1452"/>
      <c r="E365" s="1457"/>
      <c r="F365" s="862" t="s">
        <v>3176</v>
      </c>
      <c r="G365" s="1441"/>
      <c r="H365" s="1441"/>
      <c r="I365" s="1441"/>
      <c r="J365" s="1441"/>
      <c r="K365" s="1442"/>
    </row>
    <row r="366" spans="1:18" customHeight="1" ht="13.5" s="2" customFormat="1">
      <c r="A366" s="1"/>
      <c r="B366" s="1"/>
      <c r="C366" s="38"/>
      <c r="D366" s="38"/>
      <c r="E366" s="144">
        <v>38</v>
      </c>
      <c r="F366" s="846" t="s">
        <v>3177</v>
      </c>
      <c r="G366" s="1576"/>
      <c r="H366" s="1548"/>
      <c r="I366" s="1548"/>
      <c r="J366" s="1548"/>
      <c r="K366" s="1549"/>
      <c r="L366" s="139"/>
    </row>
    <row r="367" spans="1:18" customHeight="1" ht="12.75" s="2" customFormat="1">
      <c r="A367" s="1"/>
      <c r="B367" s="1"/>
      <c r="C367" s="30"/>
      <c r="D367" s="1471"/>
      <c r="E367" s="1515"/>
      <c r="F367" s="926" t="s">
        <v>3178</v>
      </c>
      <c r="G367" s="1459"/>
      <c r="H367" s="1459"/>
      <c r="I367" s="1459"/>
      <c r="J367" s="1459"/>
      <c r="K367" s="1460"/>
      <c r="L367" s="139"/>
    </row>
    <row r="368" spans="1:18" customHeight="1" ht="13.5">
      <c r="C368" s="30"/>
      <c r="D368" s="1471"/>
      <c r="E368" s="1515"/>
      <c r="F368" s="918" t="s">
        <v>3179</v>
      </c>
      <c r="G368" s="1459"/>
      <c r="H368" s="1459"/>
      <c r="I368" s="1459"/>
      <c r="J368" s="1459"/>
      <c r="K368" s="1460"/>
    </row>
    <row r="369" spans="1:18" customHeight="1" ht="12.75">
      <c r="C369" s="30"/>
      <c r="D369" s="1471"/>
      <c r="E369" s="1515"/>
      <c r="F369" s="915" t="s">
        <v>3180</v>
      </c>
      <c r="G369" s="1459"/>
      <c r="H369" s="1459"/>
      <c r="I369" s="1459"/>
      <c r="J369" s="1459"/>
      <c r="K369" s="1460"/>
    </row>
    <row r="370" spans="1:18" customHeight="1" ht="13.5">
      <c r="C370" s="30"/>
      <c r="D370" s="1471"/>
      <c r="E370" s="1515"/>
      <c r="F370" s="918" t="s">
        <v>3181</v>
      </c>
      <c r="G370" s="1459"/>
      <c r="H370" s="1459"/>
      <c r="I370" s="1459"/>
      <c r="J370" s="1459"/>
      <c r="K370" s="1460"/>
    </row>
    <row r="371" spans="1:18" customHeight="1" ht="13.5">
      <c r="C371" s="30"/>
      <c r="D371" s="1471"/>
      <c r="E371" s="1515"/>
      <c r="F371" s="917" t="s">
        <v>3182</v>
      </c>
      <c r="G371" s="1459"/>
      <c r="H371" s="1459"/>
      <c r="I371" s="1459"/>
      <c r="J371" s="1459"/>
      <c r="K371" s="1460"/>
    </row>
    <row r="372" spans="1:18" customHeight="1" ht="27">
      <c r="A372" s="124">
        <f>IF(D372="x",C372,IF(D372="n",0,C372))</f>
        <v>20</v>
      </c>
      <c r="B372" s="125">
        <f>IF(D372="x",0,IF(D372="n",0,C372))</f>
        <v>20</v>
      </c>
      <c r="C372" s="40">
        <v>20</v>
      </c>
      <c r="D372" s="1452"/>
      <c r="E372" s="1457"/>
      <c r="F372" s="917" t="s">
        <v>3183</v>
      </c>
      <c r="G372" s="1441"/>
      <c r="H372" s="1441"/>
      <c r="I372" s="1441"/>
      <c r="J372" s="1441"/>
      <c r="K372" s="1442"/>
    </row>
    <row r="373" spans="1:18" customHeight="1" ht="15" s="2" customFormat="1">
      <c r="A373" s="1"/>
      <c r="B373" s="1"/>
      <c r="C373" s="61"/>
      <c r="D373" s="61"/>
      <c r="E373" s="143">
        <v>39</v>
      </c>
      <c r="F373" s="846" t="s">
        <v>3184</v>
      </c>
      <c r="G373" s="1576" t="s">
        <v>3185</v>
      </c>
      <c r="H373" s="1548"/>
      <c r="I373" s="1548"/>
      <c r="J373" s="1548"/>
      <c r="K373" s="1549"/>
      <c r="L373" s="139"/>
    </row>
    <row r="374" spans="1:18" customHeight="1" ht="12.75" s="2" customFormat="1">
      <c r="A374" s="1"/>
      <c r="B374" s="1"/>
      <c r="C374" s="30"/>
      <c r="D374" s="30"/>
      <c r="E374" s="37"/>
      <c r="F374" s="372" t="s">
        <v>3186</v>
      </c>
      <c r="G374" s="1459"/>
      <c r="H374" s="1459"/>
      <c r="I374" s="1459"/>
      <c r="J374" s="1459"/>
      <c r="K374" s="1460"/>
      <c r="L374" s="139"/>
    </row>
    <row r="375" spans="1:18" customHeight="1" ht="15" s="2" customFormat="1">
      <c r="A375" s="1"/>
      <c r="B375" s="1"/>
      <c r="C375" s="30"/>
      <c r="D375" s="30"/>
      <c r="E375" s="37"/>
      <c r="F375" s="688" t="s">
        <v>3187</v>
      </c>
      <c r="G375" s="1459"/>
      <c r="H375" s="1459"/>
      <c r="I375" s="1459"/>
      <c r="J375" s="1459"/>
      <c r="K375" s="1460"/>
      <c r="L375" s="139"/>
    </row>
    <row r="376" spans="1:18" customHeight="1" ht="15" s="2" customFormat="1">
      <c r="A376" s="1"/>
      <c r="B376" s="1"/>
      <c r="C376" s="30"/>
      <c r="D376" s="30"/>
      <c r="E376" s="37"/>
      <c r="F376" s="333" t="s">
        <v>3188</v>
      </c>
      <c r="G376" s="1459"/>
      <c r="H376" s="1459"/>
      <c r="I376" s="1459"/>
      <c r="J376" s="1459"/>
      <c r="K376" s="1460"/>
      <c r="L376" s="139"/>
    </row>
    <row r="377" spans="1:18" customHeight="1" ht="12.75" s="2" customFormat="1">
      <c r="A377" s="1"/>
      <c r="B377" s="1"/>
      <c r="C377" s="30"/>
      <c r="D377" s="30"/>
      <c r="E377" s="37"/>
      <c r="F377" s="333" t="s">
        <v>3189</v>
      </c>
      <c r="G377" s="1459"/>
      <c r="H377" s="1459"/>
      <c r="I377" s="1459"/>
      <c r="J377" s="1459"/>
      <c r="K377" s="1460"/>
      <c r="L377" s="139"/>
    </row>
    <row r="378" spans="1:18" customHeight="1" ht="25.5" s="2" customFormat="1">
      <c r="A378" s="1"/>
      <c r="B378" s="1"/>
      <c r="C378" s="30"/>
      <c r="D378" s="30"/>
      <c r="E378" s="37"/>
      <c r="F378" s="333" t="s">
        <v>3190</v>
      </c>
      <c r="G378" s="1459"/>
      <c r="H378" s="1459"/>
      <c r="I378" s="1459"/>
      <c r="J378" s="1459"/>
      <c r="K378" s="1460"/>
      <c r="L378" s="139"/>
    </row>
    <row r="379" spans="1:18" customHeight="1" ht="15">
      <c r="C379" s="30"/>
      <c r="D379" s="30"/>
      <c r="E379" s="37"/>
      <c r="F379" s="352" t="s">
        <v>3191</v>
      </c>
      <c r="G379" s="1459"/>
      <c r="H379" s="1459"/>
      <c r="I379" s="1459"/>
      <c r="J379" s="1459"/>
      <c r="K379" s="1460"/>
      <c r="L379" s="139"/>
      <c r="M379" s="2"/>
      <c r="N379" s="2"/>
    </row>
    <row r="380" spans="1:18" customHeight="1" ht="15">
      <c r="A380" s="124">
        <f>IF(D380="x",C380,IF(D380="n",0,C380))</f>
        <v>15</v>
      </c>
      <c r="B380" s="125">
        <f>IF(D380="x",0,IF(D380="n",0,C380))</f>
        <v>0</v>
      </c>
      <c r="C380" s="40">
        <v>15</v>
      </c>
      <c r="D380" s="1452" t="s">
        <v>203</v>
      </c>
      <c r="E380" s="1457"/>
      <c r="F380" s="860" t="s">
        <v>3192</v>
      </c>
      <c r="G380" s="1441"/>
      <c r="H380" s="1441"/>
      <c r="I380" s="1441"/>
      <c r="J380" s="1441"/>
      <c r="K380" s="1442"/>
    </row>
    <row r="381" spans="1:18" customHeight="1" ht="15.75">
      <c r="C381" s="1454" t="s">
        <v>137</v>
      </c>
      <c r="D381" s="1455"/>
      <c r="E381" s="1455"/>
      <c r="F381" s="1455"/>
      <c r="G381" s="1455"/>
      <c r="H381" s="1455"/>
      <c r="I381" s="1455"/>
      <c r="J381" s="1455"/>
      <c r="K381" s="1456"/>
    </row>
    <row r="382" spans="1:18" customHeight="1" ht="15.75">
      <c r="C382" s="697" t="s">
        <v>150</v>
      </c>
      <c r="D382" s="1461" t="s">
        <v>151</v>
      </c>
      <c r="E382" s="1462"/>
      <c r="F382" s="692" t="s">
        <v>152</v>
      </c>
      <c r="G382" s="1461" t="s">
        <v>4</v>
      </c>
      <c r="H382" s="1514"/>
      <c r="I382" s="1514"/>
      <c r="J382" s="1514"/>
      <c r="K382" s="1462"/>
    </row>
    <row r="383" spans="1:18" customHeight="1" ht="13.5">
      <c r="C383" s="49"/>
      <c r="D383" s="38"/>
      <c r="E383" s="143">
        <v>40</v>
      </c>
      <c r="F383" s="849" t="s">
        <v>3193</v>
      </c>
      <c r="G383" s="1962"/>
      <c r="H383" s="1663"/>
      <c r="I383" s="1663"/>
      <c r="J383" s="1663"/>
      <c r="K383" s="1664"/>
    </row>
    <row r="384" spans="1:18" customHeight="1" ht="12.75">
      <c r="C384" s="30"/>
      <c r="D384" s="30"/>
      <c r="E384" s="37"/>
      <c r="F384" s="372" t="s">
        <v>3194</v>
      </c>
      <c r="G384" s="1951"/>
      <c r="H384" s="1615"/>
      <c r="I384" s="1615"/>
      <c r="J384" s="1615"/>
      <c r="K384" s="1616"/>
    </row>
    <row r="385" spans="1:18" customHeight="1" ht="25.5">
      <c r="C385" s="30"/>
      <c r="D385" s="30"/>
      <c r="E385" s="37"/>
      <c r="F385" s="333" t="s">
        <v>3195</v>
      </c>
      <c r="G385" s="1951"/>
      <c r="H385" s="1615"/>
      <c r="I385" s="1615"/>
      <c r="J385" s="1615"/>
      <c r="K385" s="1616"/>
    </row>
    <row r="386" spans="1:18" customHeight="1" ht="38.25">
      <c r="C386" s="30"/>
      <c r="D386" s="30"/>
      <c r="E386" s="37"/>
      <c r="F386" s="333" t="s">
        <v>3196</v>
      </c>
      <c r="G386" s="1951"/>
      <c r="H386" s="1615"/>
      <c r="I386" s="1615"/>
      <c r="J386" s="1615"/>
      <c r="K386" s="1616"/>
    </row>
    <row r="387" spans="1:18" customHeight="1" ht="12.75">
      <c r="C387" s="30"/>
      <c r="D387" s="30"/>
      <c r="E387" s="37"/>
      <c r="F387" s="333" t="s">
        <v>3197</v>
      </c>
      <c r="G387" s="1951"/>
      <c r="H387" s="1615"/>
      <c r="I387" s="1615"/>
      <c r="J387" s="1615"/>
      <c r="K387" s="1616"/>
    </row>
    <row r="388" spans="1:18" customHeight="1" ht="15">
      <c r="C388" s="30"/>
      <c r="D388" s="30"/>
      <c r="E388" s="37"/>
      <c r="F388" s="334" t="s">
        <v>3198</v>
      </c>
      <c r="G388" s="1951"/>
      <c r="H388" s="1615"/>
      <c r="I388" s="1615"/>
      <c r="J388" s="1615"/>
      <c r="K388" s="1616"/>
    </row>
    <row r="389" spans="1:18" customHeight="1" ht="27">
      <c r="C389" s="30"/>
      <c r="D389" s="30"/>
      <c r="E389" s="37"/>
      <c r="F389" s="334" t="s">
        <v>3199</v>
      </c>
      <c r="G389" s="2212"/>
      <c r="H389" s="2003"/>
      <c r="I389" s="2003"/>
      <c r="J389" s="2003"/>
      <c r="K389" s="2213"/>
    </row>
    <row r="390" spans="1:18" customHeight="1" ht="13.5">
      <c r="C390" s="30"/>
      <c r="D390" s="30"/>
      <c r="E390" s="37"/>
      <c r="F390" s="334" t="s">
        <v>3200</v>
      </c>
      <c r="G390" s="1548" t="s">
        <v>3201</v>
      </c>
      <c r="H390" s="1548"/>
      <c r="I390" s="1548"/>
      <c r="J390" s="1548"/>
      <c r="K390" s="1549"/>
    </row>
    <row r="391" spans="1:18" customHeight="1" ht="26.25">
      <c r="C391" s="30"/>
      <c r="D391" s="30"/>
      <c r="E391" s="37"/>
      <c r="F391" s="334" t="s">
        <v>3202</v>
      </c>
      <c r="G391" s="1459"/>
      <c r="H391" s="1459"/>
      <c r="I391" s="1459"/>
      <c r="J391" s="1459"/>
      <c r="K391" s="1460"/>
    </row>
    <row r="392" spans="1:18" customHeight="1" ht="26.25">
      <c r="C392" s="30"/>
      <c r="D392" s="30"/>
      <c r="E392" s="37"/>
      <c r="F392" s="334" t="s">
        <v>3203</v>
      </c>
      <c r="G392" s="1459"/>
      <c r="H392" s="1459"/>
      <c r="I392" s="1459"/>
      <c r="J392" s="1459"/>
      <c r="K392" s="1460"/>
    </row>
    <row r="393" spans="1:18" customHeight="1" ht="13.5">
      <c r="C393" s="30"/>
      <c r="D393" s="30"/>
      <c r="E393" s="37"/>
      <c r="F393" s="334" t="s">
        <v>3204</v>
      </c>
      <c r="G393" s="1459"/>
      <c r="H393" s="1459"/>
      <c r="I393" s="1459"/>
      <c r="J393" s="1459"/>
      <c r="K393" s="1460"/>
    </row>
    <row r="394" spans="1:18" customHeight="1" ht="13.5">
      <c r="C394" s="30"/>
      <c r="D394" s="30"/>
      <c r="E394" s="37"/>
      <c r="F394" s="334" t="s">
        <v>3205</v>
      </c>
      <c r="G394" s="1459"/>
      <c r="H394" s="1459"/>
      <c r="I394" s="1459"/>
      <c r="J394" s="1459"/>
      <c r="K394" s="1460"/>
    </row>
    <row r="395" spans="1:18" customHeight="1" ht="13.5">
      <c r="C395" s="30"/>
      <c r="D395" s="30"/>
      <c r="E395" s="37"/>
      <c r="F395" s="334" t="s">
        <v>3206</v>
      </c>
      <c r="G395" s="1459"/>
      <c r="H395" s="1459"/>
      <c r="I395" s="1459"/>
      <c r="J395" s="1459"/>
      <c r="K395" s="1460"/>
    </row>
    <row r="396" spans="1:18" customHeight="1" ht="13.5">
      <c r="C396" s="30"/>
      <c r="D396" s="30"/>
      <c r="E396" s="37"/>
      <c r="F396" s="340" t="s">
        <v>3207</v>
      </c>
      <c r="G396" s="1459"/>
      <c r="H396" s="1459"/>
      <c r="I396" s="1459"/>
      <c r="J396" s="1459"/>
      <c r="K396" s="1460"/>
    </row>
    <row r="397" spans="1:18" customHeight="1" ht="13.5">
      <c r="C397" s="30"/>
      <c r="D397" s="30"/>
      <c r="E397" s="37"/>
      <c r="F397" s="334" t="s">
        <v>3208</v>
      </c>
      <c r="G397" s="1459"/>
      <c r="H397" s="1459"/>
      <c r="I397" s="1459"/>
      <c r="J397" s="1459"/>
      <c r="K397" s="1460"/>
    </row>
    <row r="398" spans="1:18" customHeight="1" ht="12.75">
      <c r="C398" s="30"/>
      <c r="D398" s="30"/>
      <c r="E398" s="37"/>
      <c r="F398" s="333" t="s">
        <v>3209</v>
      </c>
      <c r="G398" s="1459"/>
      <c r="H398" s="1459"/>
      <c r="I398" s="1459"/>
      <c r="J398" s="1459"/>
      <c r="K398" s="1460"/>
    </row>
    <row r="399" spans="1:18" customHeight="1" ht="15">
      <c r="A399" s="124">
        <f>IF(D399="x",C399,IF(D399="n",0,C399))</f>
        <v>20</v>
      </c>
      <c r="B399" s="125">
        <f>IF(D399="x",0,IF(D399="n",0,C399))</f>
        <v>0</v>
      </c>
      <c r="C399" s="40">
        <v>20</v>
      </c>
      <c r="D399" s="1452" t="s">
        <v>203</v>
      </c>
      <c r="E399" s="1457"/>
      <c r="F399" s="348" t="s">
        <v>3210</v>
      </c>
      <c r="G399" s="1459"/>
      <c r="H399" s="1459"/>
      <c r="I399" s="1459"/>
      <c r="J399" s="1459"/>
      <c r="K399" s="1460"/>
    </row>
    <row r="400" spans="1:18" customHeight="1" ht="13.5">
      <c r="C400" s="38"/>
      <c r="D400" s="38"/>
      <c r="E400" s="144">
        <v>41</v>
      </c>
      <c r="F400" s="827" t="s">
        <v>3211</v>
      </c>
      <c r="G400" s="1576"/>
      <c r="H400" s="1548"/>
      <c r="I400" s="1548"/>
      <c r="J400" s="1548"/>
      <c r="K400" s="1549"/>
    </row>
    <row r="401" spans="1:18" customHeight="1" ht="12.75">
      <c r="C401" s="30"/>
      <c r="D401" s="1471"/>
      <c r="E401" s="1515"/>
      <c r="F401" s="372" t="s">
        <v>3212</v>
      </c>
      <c r="G401" s="1459"/>
      <c r="H401" s="1459"/>
      <c r="I401" s="1459"/>
      <c r="J401" s="1459"/>
      <c r="K401" s="1460"/>
    </row>
    <row r="402" spans="1:18" customHeight="1" ht="25.5">
      <c r="C402" s="30"/>
      <c r="D402" s="1471"/>
      <c r="E402" s="1515"/>
      <c r="F402" s="333" t="s">
        <v>3213</v>
      </c>
      <c r="G402" s="1459"/>
      <c r="H402" s="1459"/>
      <c r="I402" s="1459"/>
      <c r="J402" s="1459"/>
      <c r="K402" s="1460"/>
    </row>
    <row r="403" spans="1:18" customHeight="1" ht="15">
      <c r="A403" s="124">
        <f>IF(D403="x",C403,IF(D403="n",0,C403))</f>
        <v>10</v>
      </c>
      <c r="B403" s="125">
        <f>IF(D403="x",0,IF(D403="n",0,C403))</f>
        <v>10</v>
      </c>
      <c r="C403" s="40">
        <v>10</v>
      </c>
      <c r="D403" s="1452"/>
      <c r="E403" s="1457"/>
      <c r="F403" s="349" t="s">
        <v>3214</v>
      </c>
      <c r="G403" s="1441"/>
      <c r="H403" s="1441"/>
      <c r="I403" s="1441"/>
      <c r="J403" s="1441"/>
      <c r="K403" s="1442"/>
    </row>
    <row r="404" spans="1:18" customHeight="1" ht="13.5">
      <c r="C404" s="49"/>
      <c r="D404" s="38"/>
      <c r="E404" s="143">
        <v>42</v>
      </c>
      <c r="F404" s="849" t="s">
        <v>3215</v>
      </c>
      <c r="G404" s="1576"/>
      <c r="H404" s="1548"/>
      <c r="I404" s="1548"/>
      <c r="J404" s="1548"/>
      <c r="K404" s="1549"/>
    </row>
    <row r="405" spans="1:18" customHeight="1" ht="25.5">
      <c r="C405" s="30"/>
      <c r="D405" s="30"/>
      <c r="E405" s="37"/>
      <c r="F405" s="372" t="s">
        <v>3216</v>
      </c>
      <c r="G405" s="1459"/>
      <c r="H405" s="1459"/>
      <c r="I405" s="1459"/>
      <c r="J405" s="1459"/>
      <c r="K405" s="1460"/>
    </row>
    <row r="406" spans="1:18" customHeight="1" ht="12.75">
      <c r="C406" s="30"/>
      <c r="D406" s="30"/>
      <c r="E406" s="37"/>
      <c r="F406" s="333" t="s">
        <v>3217</v>
      </c>
      <c r="G406" s="1459"/>
      <c r="H406" s="1459"/>
      <c r="I406" s="1459"/>
      <c r="J406" s="1459"/>
      <c r="K406" s="1460"/>
    </row>
    <row r="407" spans="1:18" customHeight="1" ht="15">
      <c r="A407" s="124">
        <f>IF(D407="x",C407,IF(D407="n",0,C407))</f>
        <v>15</v>
      </c>
      <c r="B407" s="125">
        <f>IF(D407="x",0,IF(D407="n",0,C407))</f>
        <v>15</v>
      </c>
      <c r="C407" s="40">
        <v>15</v>
      </c>
      <c r="D407" s="1452"/>
      <c r="E407" s="1457"/>
      <c r="F407" s="348" t="s">
        <v>3218</v>
      </c>
      <c r="G407" s="1441"/>
      <c r="H407" s="1441"/>
      <c r="I407" s="1441"/>
      <c r="J407" s="1441"/>
      <c r="K407" s="1442"/>
    </row>
    <row r="408" spans="1:18" customHeight="1" ht="13.5">
      <c r="C408" s="49"/>
      <c r="D408" s="38"/>
      <c r="E408" s="143">
        <v>43</v>
      </c>
      <c r="F408" s="849" t="s">
        <v>3219</v>
      </c>
      <c r="G408" s="1576"/>
      <c r="H408" s="1548"/>
      <c r="I408" s="1548"/>
      <c r="J408" s="1548"/>
      <c r="K408" s="1549"/>
    </row>
    <row r="409" spans="1:18" customHeight="1" ht="15">
      <c r="A409" s="124">
        <f>IF(D409="x",C409,IF(D409="n",0,C409))</f>
        <v>15</v>
      </c>
      <c r="B409" s="125">
        <f>IF(D409="x",0,IF(D409="n",0,C409))</f>
        <v>15</v>
      </c>
      <c r="C409" s="40">
        <v>15</v>
      </c>
      <c r="D409" s="1452"/>
      <c r="E409" s="1457"/>
      <c r="F409" s="801" t="s">
        <v>3220</v>
      </c>
      <c r="G409" s="1441"/>
      <c r="H409" s="1441"/>
      <c r="I409" s="1441"/>
      <c r="J409" s="1441"/>
      <c r="K409" s="1442"/>
    </row>
    <row r="410" spans="1:18" customHeight="1" ht="15" s="100" customFormat="1">
      <c r="A410" s="1"/>
      <c r="B410" s="1"/>
      <c r="C410" s="51" t="s">
        <v>21</v>
      </c>
      <c r="D410" s="51"/>
      <c r="E410" s="143">
        <v>44</v>
      </c>
      <c r="F410" s="858" t="s">
        <v>3221</v>
      </c>
      <c r="G410" s="1576"/>
      <c r="H410" s="1548"/>
      <c r="I410" s="1548"/>
      <c r="J410" s="1548"/>
      <c r="K410" s="1549"/>
      <c r="L410" s="96"/>
      <c r="M410" s="96"/>
      <c r="N410" s="96"/>
      <c r="O410" s="96"/>
      <c r="P410" s="96"/>
      <c r="Q410" s="96"/>
      <c r="R410" s="96"/>
    </row>
    <row r="411" spans="1:18" customHeight="1" ht="15" s="100" customFormat="1">
      <c r="A411" s="1"/>
      <c r="B411" s="1"/>
      <c r="C411" s="44"/>
      <c r="D411" s="44"/>
      <c r="E411" s="120"/>
      <c r="F411" s="371" t="s">
        <v>3222</v>
      </c>
      <c r="G411" s="1459"/>
      <c r="H411" s="1459"/>
      <c r="I411" s="1459"/>
      <c r="J411" s="1459"/>
      <c r="K411" s="1460"/>
      <c r="L411" s="96"/>
      <c r="M411" s="96"/>
      <c r="N411" s="96"/>
      <c r="O411" s="96"/>
      <c r="P411" s="96"/>
      <c r="Q411" s="96"/>
      <c r="R411" s="96"/>
    </row>
    <row r="412" spans="1:18" customHeight="1" ht="25.5">
      <c r="C412" s="44"/>
      <c r="D412" s="44"/>
      <c r="E412" s="120"/>
      <c r="F412" s="333" t="s">
        <v>3223</v>
      </c>
      <c r="G412" s="1459"/>
      <c r="H412" s="1459"/>
      <c r="I412" s="1459"/>
      <c r="J412" s="1459"/>
      <c r="K412" s="1460"/>
    </row>
    <row r="413" spans="1:18" customHeight="1" ht="14.1">
      <c r="C413" s="44"/>
      <c r="D413" s="44"/>
      <c r="E413" s="120"/>
      <c r="F413" s="333" t="s">
        <v>3224</v>
      </c>
      <c r="G413" s="1459"/>
      <c r="H413" s="1459"/>
      <c r="I413" s="1459"/>
      <c r="J413" s="1459"/>
      <c r="K413" s="1460"/>
    </row>
    <row r="414" spans="1:18" customHeight="1" ht="25.5">
      <c r="C414" s="44"/>
      <c r="D414" s="44"/>
      <c r="E414" s="120"/>
      <c r="F414" s="333" t="s">
        <v>3225</v>
      </c>
      <c r="G414" s="1459"/>
      <c r="H414" s="1459"/>
      <c r="I414" s="1459"/>
      <c r="J414" s="1459"/>
      <c r="K414" s="1460"/>
    </row>
    <row r="415" spans="1:18" customHeight="1" ht="25.5">
      <c r="C415" s="44"/>
      <c r="D415" s="44"/>
      <c r="E415" s="120"/>
      <c r="F415" s="333" t="s">
        <v>3226</v>
      </c>
      <c r="G415" s="1459"/>
      <c r="H415" s="1459"/>
      <c r="I415" s="1459"/>
      <c r="J415" s="1459"/>
      <c r="K415" s="1460"/>
    </row>
    <row r="416" spans="1:18" customHeight="1" ht="39">
      <c r="A416" s="124">
        <f>IF(D416="x",C416,IF(D416="n",0,C416))</f>
        <v>10</v>
      </c>
      <c r="B416" s="125">
        <f>IF(D416="x",0,IF(D416="n",0,C416))</f>
        <v>10</v>
      </c>
      <c r="C416" s="40">
        <v>10</v>
      </c>
      <c r="D416" s="1452"/>
      <c r="E416" s="1457"/>
      <c r="F416" s="358" t="s">
        <v>3227</v>
      </c>
      <c r="G416" s="1441"/>
      <c r="H416" s="1441"/>
      <c r="I416" s="1441"/>
      <c r="J416" s="1441"/>
      <c r="K416" s="1442"/>
    </row>
    <row r="417" spans="1:18" customHeight="1" ht="13.5">
      <c r="C417" s="51" t="s">
        <v>21</v>
      </c>
      <c r="D417" s="51"/>
      <c r="E417" s="143">
        <v>45</v>
      </c>
      <c r="F417" s="840" t="s">
        <v>3228</v>
      </c>
      <c r="G417" s="1548"/>
      <c r="H417" s="1548"/>
      <c r="I417" s="1548"/>
      <c r="J417" s="1548"/>
      <c r="K417" s="1549"/>
    </row>
    <row r="418" spans="1:18" customHeight="1" ht="25.5">
      <c r="C418" s="44"/>
      <c r="D418" s="44"/>
      <c r="E418" s="120"/>
      <c r="F418" s="372" t="s">
        <v>3229</v>
      </c>
      <c r="G418" s="1459"/>
      <c r="H418" s="1459"/>
      <c r="I418" s="1459"/>
      <c r="J418" s="1459"/>
      <c r="K418" s="1460"/>
    </row>
    <row r="419" spans="1:18" customHeight="1" ht="12.75">
      <c r="C419" s="44"/>
      <c r="D419" s="44"/>
      <c r="E419" s="120"/>
      <c r="F419" s="333" t="s">
        <v>3230</v>
      </c>
      <c r="G419" s="1459"/>
      <c r="H419" s="1459"/>
      <c r="I419" s="1459"/>
      <c r="J419" s="1459"/>
      <c r="K419" s="1460"/>
    </row>
    <row r="420" spans="1:18" customHeight="1" ht="25.5">
      <c r="C420" s="44"/>
      <c r="D420" s="44"/>
      <c r="E420" s="120"/>
      <c r="F420" s="333" t="s">
        <v>3231</v>
      </c>
      <c r="G420" s="1459"/>
      <c r="H420" s="1459"/>
      <c r="I420" s="1459"/>
      <c r="J420" s="1459"/>
      <c r="K420" s="1460"/>
    </row>
    <row r="421" spans="1:18" customHeight="1" ht="15">
      <c r="A421" s="124">
        <f>IF(D421="x",C421,IF(D421="n",0,C421))</f>
        <v>15</v>
      </c>
      <c r="B421" s="125">
        <f>IF(D421="x",0,IF(D421="n",0,C421))</f>
        <v>15</v>
      </c>
      <c r="C421" s="40">
        <v>15</v>
      </c>
      <c r="D421" s="1577"/>
      <c r="E421" s="1578"/>
      <c r="F421" s="348" t="s">
        <v>3232</v>
      </c>
      <c r="G421" s="1441"/>
      <c r="H421" s="1441"/>
      <c r="I421" s="1441"/>
      <c r="J421" s="1441"/>
      <c r="K421" s="1442"/>
    </row>
    <row r="422" spans="1:18" customHeight="1" ht="13.5">
      <c r="C422" s="38"/>
      <c r="D422" s="38"/>
      <c r="E422" s="143">
        <v>46</v>
      </c>
      <c r="F422" s="848" t="s">
        <v>3233</v>
      </c>
      <c r="G422" s="1576"/>
      <c r="H422" s="1548"/>
      <c r="I422" s="1548"/>
      <c r="J422" s="1548"/>
      <c r="K422" s="1549"/>
    </row>
    <row r="423" spans="1:18" customHeight="1" ht="12.75">
      <c r="C423" s="30"/>
      <c r="D423" s="30"/>
      <c r="E423" s="37"/>
      <c r="F423" s="372" t="s">
        <v>3234</v>
      </c>
      <c r="G423" s="1459"/>
      <c r="H423" s="1459"/>
      <c r="I423" s="1459"/>
      <c r="J423" s="1459"/>
      <c r="K423" s="1460"/>
    </row>
    <row r="424" spans="1:18" customHeight="1" ht="25.5">
      <c r="C424" s="30"/>
      <c r="D424" s="30"/>
      <c r="E424" s="37"/>
      <c r="F424" s="333" t="s">
        <v>3235</v>
      </c>
      <c r="G424" s="1459"/>
      <c r="H424" s="1459"/>
      <c r="I424" s="1459"/>
      <c r="J424" s="1459"/>
      <c r="K424" s="1460"/>
    </row>
    <row r="425" spans="1:18" customHeight="1" ht="38.25">
      <c r="C425" s="30"/>
      <c r="D425" s="30"/>
      <c r="E425" s="37"/>
      <c r="F425" s="333" t="s">
        <v>3236</v>
      </c>
      <c r="G425" s="1459"/>
      <c r="H425" s="1459"/>
      <c r="I425" s="1459"/>
      <c r="J425" s="1459"/>
      <c r="K425" s="1460"/>
    </row>
    <row r="426" spans="1:18" customHeight="1" ht="15">
      <c r="A426" s="124">
        <f>IF(D426="x",C426,IF(D426="n",0,C426))</f>
        <v>10</v>
      </c>
      <c r="B426" s="125">
        <f>IF(D426="x",0,IF(D426="n",0,C426))</f>
        <v>10</v>
      </c>
      <c r="C426" s="40">
        <v>10</v>
      </c>
      <c r="D426" s="1452"/>
      <c r="E426" s="1457"/>
      <c r="F426" s="348" t="s">
        <v>3237</v>
      </c>
      <c r="G426" s="1441"/>
      <c r="H426" s="1441"/>
      <c r="I426" s="1441"/>
      <c r="J426" s="1441"/>
      <c r="K426" s="1442"/>
    </row>
    <row r="427" spans="1:18" customHeight="1" ht="13.5">
      <c r="C427" s="44"/>
      <c r="D427" s="44"/>
      <c r="E427" s="143">
        <v>47</v>
      </c>
      <c r="F427" s="848" t="s">
        <v>3238</v>
      </c>
      <c r="G427" s="1576"/>
      <c r="H427" s="1548"/>
      <c r="I427" s="1548"/>
      <c r="J427" s="1548"/>
      <c r="K427" s="1549"/>
    </row>
    <row r="428" spans="1:18" customHeight="1" ht="12.75">
      <c r="C428" s="30"/>
      <c r="D428" s="30"/>
      <c r="E428" s="37"/>
      <c r="F428" s="372" t="s">
        <v>3239</v>
      </c>
      <c r="G428" s="1459"/>
      <c r="H428" s="1459"/>
      <c r="I428" s="1459"/>
      <c r="J428" s="1459"/>
      <c r="K428" s="1460"/>
    </row>
    <row r="429" spans="1:18" customHeight="1" ht="25.5">
      <c r="C429" s="30"/>
      <c r="D429" s="30"/>
      <c r="E429" s="37"/>
      <c r="F429" s="333" t="s">
        <v>3240</v>
      </c>
      <c r="G429" s="1459"/>
      <c r="H429" s="1459"/>
      <c r="I429" s="1459"/>
      <c r="J429" s="1459"/>
      <c r="K429" s="1460"/>
    </row>
    <row r="430" spans="1:18" customHeight="1" ht="25.5">
      <c r="C430" s="30"/>
      <c r="D430" s="30"/>
      <c r="E430" s="37"/>
      <c r="F430" s="333" t="s">
        <v>3241</v>
      </c>
      <c r="G430" s="1459"/>
      <c r="H430" s="1459"/>
      <c r="I430" s="1459"/>
      <c r="J430" s="1459"/>
      <c r="K430" s="1460"/>
    </row>
    <row r="431" spans="1:18" customHeight="1" ht="15">
      <c r="C431" s="30"/>
      <c r="D431" s="30"/>
      <c r="E431" s="37"/>
      <c r="F431" s="333" t="s">
        <v>3242</v>
      </c>
      <c r="G431" s="1459"/>
      <c r="H431" s="1459"/>
      <c r="I431" s="1459"/>
      <c r="J431" s="1459"/>
      <c r="K431" s="1460"/>
    </row>
    <row r="432" spans="1:18" customHeight="1" ht="26.25">
      <c r="A432" s="124">
        <f>IF(D432="x",C432,IF(D432="n",0,C432))</f>
        <v>15</v>
      </c>
      <c r="B432" s="125">
        <f>IF(D432="x",0,IF(D432="n",0,C432))</f>
        <v>15</v>
      </c>
      <c r="C432" s="40">
        <v>15</v>
      </c>
      <c r="D432" s="1452"/>
      <c r="E432" s="1457"/>
      <c r="F432" s="333" t="s">
        <v>3243</v>
      </c>
      <c r="G432" s="1441"/>
      <c r="H432" s="1441"/>
      <c r="I432" s="1441"/>
      <c r="J432" s="1441"/>
      <c r="K432" s="1442"/>
    </row>
    <row r="433" spans="1:18" customHeight="1" ht="15.75">
      <c r="C433" s="1454" t="s">
        <v>137</v>
      </c>
      <c r="D433" s="1455"/>
      <c r="E433" s="1455"/>
      <c r="F433" s="1455"/>
      <c r="G433" s="1455"/>
      <c r="H433" s="1455"/>
      <c r="I433" s="1455"/>
      <c r="J433" s="1455"/>
      <c r="K433" s="1456"/>
    </row>
    <row r="434" spans="1:18" customHeight="1" ht="15.75">
      <c r="C434" s="697" t="s">
        <v>150</v>
      </c>
      <c r="D434" s="1461" t="s">
        <v>151</v>
      </c>
      <c r="E434" s="1462"/>
      <c r="F434" s="692" t="s">
        <v>152</v>
      </c>
      <c r="G434" s="1461" t="s">
        <v>4</v>
      </c>
      <c r="H434" s="1514"/>
      <c r="I434" s="1514"/>
      <c r="J434" s="1514"/>
      <c r="K434" s="1462"/>
    </row>
    <row r="435" spans="1:18" customHeight="1" ht="13.5">
      <c r="C435" s="61"/>
      <c r="D435" s="61"/>
      <c r="E435" s="143">
        <v>48</v>
      </c>
      <c r="F435" s="857" t="s">
        <v>3244</v>
      </c>
      <c r="G435" s="1576"/>
      <c r="H435" s="1548"/>
      <c r="I435" s="1548"/>
      <c r="J435" s="1548"/>
      <c r="K435" s="1549"/>
    </row>
    <row r="436" spans="1:18" customHeight="1" ht="12.75">
      <c r="C436" s="30"/>
      <c r="D436" s="30"/>
      <c r="E436" s="37"/>
      <c r="F436" s="372" t="s">
        <v>3245</v>
      </c>
      <c r="G436" s="1459"/>
      <c r="H436" s="1459"/>
      <c r="I436" s="1459"/>
      <c r="J436" s="1459"/>
      <c r="K436" s="1460"/>
    </row>
    <row r="437" spans="1:18" customHeight="1" ht="12.75">
      <c r="C437" s="30"/>
      <c r="D437" s="30"/>
      <c r="E437" s="37"/>
      <c r="F437" s="333" t="s">
        <v>3246</v>
      </c>
      <c r="G437" s="1459"/>
      <c r="H437" s="1459"/>
      <c r="I437" s="1459"/>
      <c r="J437" s="1459"/>
      <c r="K437" s="1460"/>
    </row>
    <row r="438" spans="1:18" customHeight="1" ht="13.5">
      <c r="C438" s="30"/>
      <c r="D438" s="30"/>
      <c r="E438" s="37"/>
      <c r="F438" s="336" t="s">
        <v>3247</v>
      </c>
      <c r="G438" s="1459"/>
      <c r="H438" s="1459"/>
      <c r="I438" s="1459"/>
      <c r="J438" s="1459"/>
      <c r="K438" s="1460"/>
    </row>
    <row r="439" spans="1:18" customHeight="1" ht="12.75">
      <c r="C439" s="30"/>
      <c r="D439" s="30"/>
      <c r="E439" s="37"/>
      <c r="F439" s="333" t="s">
        <v>3248</v>
      </c>
      <c r="G439" s="1459"/>
      <c r="H439" s="1459"/>
      <c r="I439" s="1459"/>
      <c r="J439" s="1459"/>
      <c r="K439" s="1460"/>
    </row>
    <row r="440" spans="1:18" customHeight="1" ht="25.5">
      <c r="C440" s="30"/>
      <c r="D440" s="30"/>
      <c r="E440" s="37"/>
      <c r="F440" s="333" t="s">
        <v>3249</v>
      </c>
      <c r="G440" s="1459"/>
      <c r="H440" s="1459"/>
      <c r="I440" s="1459"/>
      <c r="J440" s="1459"/>
      <c r="K440" s="1460"/>
    </row>
    <row r="441" spans="1:18" customHeight="1" ht="25.5">
      <c r="C441" s="30"/>
      <c r="D441" s="30"/>
      <c r="E441" s="37"/>
      <c r="F441" s="333" t="s">
        <v>3250</v>
      </c>
      <c r="G441" s="1459"/>
      <c r="H441" s="1459"/>
      <c r="I441" s="1459"/>
      <c r="J441" s="1459"/>
      <c r="K441" s="1460"/>
    </row>
    <row r="442" spans="1:18" customHeight="1" ht="25.5">
      <c r="C442" s="30"/>
      <c r="D442" s="30"/>
      <c r="E442" s="37"/>
      <c r="F442" s="333" t="s">
        <v>3251</v>
      </c>
      <c r="G442" s="1459"/>
      <c r="H442" s="1459"/>
      <c r="I442" s="1459"/>
      <c r="J442" s="1459"/>
      <c r="K442" s="1460"/>
    </row>
    <row r="443" spans="1:18" customHeight="1" ht="25.5">
      <c r="C443" s="30"/>
      <c r="D443" s="30"/>
      <c r="E443" s="37"/>
      <c r="F443" s="333" t="s">
        <v>3252</v>
      </c>
      <c r="G443" s="1459"/>
      <c r="H443" s="1459"/>
      <c r="I443" s="1459"/>
      <c r="J443" s="1459"/>
      <c r="K443" s="1460"/>
    </row>
    <row r="444" spans="1:18" customHeight="1" ht="39">
      <c r="A444" s="124">
        <f>IF(D444="x",C444,IF(D444="n",0,C444))</f>
        <v>20</v>
      </c>
      <c r="B444" s="125">
        <f>IF(D444="x",0,IF(D444="n",0,C444))</f>
        <v>20</v>
      </c>
      <c r="C444" s="40">
        <v>20</v>
      </c>
      <c r="D444" s="1452"/>
      <c r="E444" s="1457"/>
      <c r="F444" s="358" t="s">
        <v>3253</v>
      </c>
      <c r="G444" s="1441"/>
      <c r="H444" s="1441"/>
      <c r="I444" s="1441"/>
      <c r="J444" s="1441"/>
      <c r="K444" s="1442"/>
    </row>
    <row r="445" spans="1:18" customHeight="1" ht="13.5">
      <c r="C445" s="38"/>
      <c r="D445" s="38"/>
      <c r="E445" s="143">
        <v>49</v>
      </c>
      <c r="F445" s="848" t="s">
        <v>3254</v>
      </c>
      <c r="G445" s="1576"/>
      <c r="H445" s="1548"/>
      <c r="I445" s="1548"/>
      <c r="J445" s="1548"/>
      <c r="K445" s="1549"/>
    </row>
    <row r="446" spans="1:18" customHeight="1" ht="25.5">
      <c r="C446" s="30"/>
      <c r="D446" s="30"/>
      <c r="E446" s="37"/>
      <c r="F446" s="372" t="s">
        <v>3255</v>
      </c>
      <c r="G446" s="1459"/>
      <c r="H446" s="1459"/>
      <c r="I446" s="1459"/>
      <c r="J446" s="1459"/>
      <c r="K446" s="1460"/>
    </row>
    <row r="447" spans="1:18" customHeight="1" ht="12.75">
      <c r="C447" s="30"/>
      <c r="D447" s="30"/>
      <c r="E447" s="37"/>
      <c r="F447" s="730" t="s">
        <v>3256</v>
      </c>
      <c r="G447" s="1459"/>
      <c r="H447" s="1459"/>
      <c r="I447" s="1459"/>
      <c r="J447" s="1459"/>
      <c r="K447" s="1460"/>
    </row>
    <row r="448" spans="1:18" customHeight="1" ht="13.5">
      <c r="C448" s="30"/>
      <c r="D448" s="30"/>
      <c r="E448" s="37"/>
      <c r="F448" s="334" t="s">
        <v>3247</v>
      </c>
      <c r="G448" s="1459"/>
      <c r="H448" s="1459"/>
      <c r="I448" s="1459"/>
      <c r="J448" s="1459"/>
      <c r="K448" s="1460"/>
    </row>
    <row r="449" spans="1:18" customHeight="1" ht="25.5">
      <c r="C449" s="30"/>
      <c r="D449" s="30"/>
      <c r="E449" s="37"/>
      <c r="F449" s="333" t="s">
        <v>3257</v>
      </c>
      <c r="G449" s="1459"/>
      <c r="H449" s="1459"/>
      <c r="I449" s="1459"/>
      <c r="J449" s="1459"/>
      <c r="K449" s="1460"/>
    </row>
    <row r="450" spans="1:18" customHeight="1" ht="12.75">
      <c r="C450" s="30"/>
      <c r="D450" s="30"/>
      <c r="E450" s="37"/>
      <c r="F450" s="333" t="s">
        <v>3258</v>
      </c>
      <c r="G450" s="1459"/>
      <c r="H450" s="1459"/>
      <c r="I450" s="1459"/>
      <c r="J450" s="1459"/>
      <c r="K450" s="1460"/>
    </row>
    <row r="451" spans="1:18" customHeight="1" ht="12.75">
      <c r="C451" s="30"/>
      <c r="D451" s="30"/>
      <c r="E451" s="37"/>
      <c r="F451" s="333" t="s">
        <v>3259</v>
      </c>
      <c r="G451" s="1459"/>
      <c r="H451" s="1459"/>
      <c r="I451" s="1459"/>
      <c r="J451" s="1459"/>
      <c r="K451" s="1460"/>
    </row>
    <row r="452" spans="1:18" customHeight="1" ht="14.25">
      <c r="A452" s="124">
        <f>IF(D452="x",C452,IF(D452="n",0,C452))</f>
        <v>20</v>
      </c>
      <c r="B452" s="125">
        <f>IF(D452="x",0,IF(D452="n",0,C452))</f>
        <v>20</v>
      </c>
      <c r="C452" s="40">
        <v>20</v>
      </c>
      <c r="D452" s="1452"/>
      <c r="E452" s="1457"/>
      <c r="F452" s="348" t="s">
        <v>3260</v>
      </c>
      <c r="G452" s="1459"/>
      <c r="H452" s="1459"/>
      <c r="I452" s="1459"/>
      <c r="J452" s="1459"/>
      <c r="K452" s="1460"/>
    </row>
    <row r="453" spans="1:18" customHeight="1" ht="15">
      <c r="C453" s="38"/>
      <c r="D453" s="38"/>
      <c r="E453" s="143">
        <v>50</v>
      </c>
      <c r="F453" s="848" t="s">
        <v>3261</v>
      </c>
      <c r="G453" s="1576" t="s">
        <v>3201</v>
      </c>
      <c r="H453" s="1548"/>
      <c r="I453" s="1548"/>
      <c r="J453" s="1548"/>
      <c r="K453" s="1549"/>
    </row>
    <row r="454" spans="1:18" customHeight="1" ht="15">
      <c r="C454" s="30"/>
      <c r="D454" s="30"/>
      <c r="E454" s="37"/>
      <c r="F454" s="372" t="s">
        <v>3262</v>
      </c>
      <c r="G454" s="1459"/>
      <c r="H454" s="1459"/>
      <c r="I454" s="1459"/>
      <c r="J454" s="1459"/>
      <c r="K454" s="1460"/>
    </row>
    <row r="455" spans="1:18" customHeight="1" ht="12.75">
      <c r="C455" s="30"/>
      <c r="D455" s="30"/>
      <c r="E455" s="37"/>
      <c r="F455" s="333" t="s">
        <v>3263</v>
      </c>
      <c r="G455" s="1459"/>
      <c r="H455" s="1459"/>
      <c r="I455" s="1459"/>
      <c r="J455" s="1459"/>
      <c r="K455" s="1460"/>
    </row>
    <row r="456" spans="1:18" customHeight="1" ht="25.5" s="100" customFormat="1">
      <c r="A456" s="1"/>
      <c r="B456" s="1"/>
      <c r="C456" s="30"/>
      <c r="D456" s="30"/>
      <c r="E456" s="37"/>
      <c r="F456" s="333" t="s">
        <v>3264</v>
      </c>
      <c r="G456" s="1459"/>
      <c r="H456" s="1459"/>
      <c r="I456" s="1459"/>
      <c r="J456" s="1459"/>
      <c r="K456" s="1460"/>
      <c r="L456" s="96"/>
      <c r="M456" s="96"/>
      <c r="N456" s="96"/>
      <c r="O456" s="96"/>
      <c r="P456" s="96"/>
      <c r="Q456" s="96"/>
      <c r="R456" s="96"/>
    </row>
    <row r="457" spans="1:18" customHeight="1" ht="25.5" s="100" customFormat="1">
      <c r="A457" s="1"/>
      <c r="B457" s="1"/>
      <c r="C457" s="30"/>
      <c r="D457" s="30"/>
      <c r="E457" s="37"/>
      <c r="F457" s="333" t="s">
        <v>3265</v>
      </c>
      <c r="G457" s="1459"/>
      <c r="H457" s="1459"/>
      <c r="I457" s="1459"/>
      <c r="J457" s="1459"/>
      <c r="K457" s="1460"/>
      <c r="L457" s="96"/>
      <c r="M457" s="96"/>
      <c r="N457" s="96"/>
      <c r="O457" s="96"/>
      <c r="P457" s="96"/>
      <c r="Q457" s="96"/>
      <c r="R457" s="96"/>
    </row>
    <row r="458" spans="1:18" customHeight="1" ht="14.45">
      <c r="C458" s="30"/>
      <c r="D458" s="30"/>
      <c r="E458" s="37"/>
      <c r="F458" s="333" t="s">
        <v>3266</v>
      </c>
      <c r="G458" s="1459"/>
      <c r="H458" s="1459"/>
      <c r="I458" s="1459"/>
      <c r="J458" s="1459"/>
      <c r="K458" s="1460"/>
    </row>
    <row r="459" spans="1:18" customHeight="1" ht="15">
      <c r="A459" s="124">
        <f>IF(D459="x",C459,IF(D459="n",0,C459))</f>
        <v>20</v>
      </c>
      <c r="B459" s="125">
        <f>IF(D459="x",0,IF(D459="n",0,C459))</f>
        <v>0</v>
      </c>
      <c r="C459" s="40">
        <v>20</v>
      </c>
      <c r="D459" s="1452" t="s">
        <v>203</v>
      </c>
      <c r="E459" s="1457"/>
      <c r="F459" s="349" t="s">
        <v>3267</v>
      </c>
      <c r="G459" s="1459"/>
      <c r="H459" s="1459"/>
      <c r="I459" s="1459"/>
      <c r="J459" s="1459"/>
      <c r="K459" s="1460"/>
    </row>
    <row r="460" spans="1:18" customHeight="1" ht="13.5">
      <c r="C460" s="38"/>
      <c r="D460" s="38"/>
      <c r="E460" s="143">
        <v>51</v>
      </c>
      <c r="F460" s="848" t="s">
        <v>3268</v>
      </c>
      <c r="G460" s="1576"/>
      <c r="H460" s="1548"/>
      <c r="I460" s="1548"/>
      <c r="J460" s="1548"/>
      <c r="K460" s="1549"/>
    </row>
    <row r="461" spans="1:18" customHeight="1" ht="25.5">
      <c r="C461" s="30"/>
      <c r="D461" s="30"/>
      <c r="E461" s="37"/>
      <c r="F461" s="372" t="s">
        <v>3269</v>
      </c>
      <c r="G461" s="1459"/>
      <c r="H461" s="1459"/>
      <c r="I461" s="1459"/>
      <c r="J461" s="1459"/>
      <c r="K461" s="1460"/>
    </row>
    <row r="462" spans="1:18" customHeight="1" ht="13.5">
      <c r="C462" s="30"/>
      <c r="D462" s="30"/>
      <c r="E462" s="37"/>
      <c r="F462" s="334" t="s">
        <v>3270</v>
      </c>
      <c r="G462" s="1459"/>
      <c r="H462" s="1459"/>
      <c r="I462" s="1459"/>
      <c r="J462" s="1459"/>
      <c r="K462" s="1460"/>
    </row>
    <row r="463" spans="1:18" customHeight="1" ht="26.25">
      <c r="C463" s="30"/>
      <c r="D463" s="30"/>
      <c r="E463" s="37"/>
      <c r="F463" s="334" t="s">
        <v>3271</v>
      </c>
      <c r="G463" s="1459"/>
      <c r="H463" s="1459"/>
      <c r="I463" s="1459"/>
      <c r="J463" s="1459"/>
      <c r="K463" s="1460"/>
    </row>
    <row r="464" spans="1:18" customHeight="1" ht="45">
      <c r="C464" s="30"/>
      <c r="D464" s="30"/>
      <c r="E464" s="37"/>
      <c r="F464" s="333" t="s">
        <v>3272</v>
      </c>
      <c r="G464" s="1459"/>
      <c r="H464" s="1459"/>
      <c r="I464" s="1459"/>
      <c r="J464" s="1459"/>
      <c r="K464" s="1460"/>
    </row>
    <row r="465" spans="1:18" customHeight="1" ht="25.5">
      <c r="C465" s="30"/>
      <c r="D465" s="30"/>
      <c r="E465" s="37"/>
      <c r="F465" s="333" t="s">
        <v>3273</v>
      </c>
      <c r="G465" s="1459"/>
      <c r="H465" s="1459"/>
      <c r="I465" s="1459"/>
      <c r="J465" s="1459"/>
      <c r="K465" s="1460"/>
    </row>
    <row r="466" spans="1:18" customHeight="1" ht="25.5">
      <c r="C466" s="30"/>
      <c r="D466" s="30"/>
      <c r="E466" s="37"/>
      <c r="F466" s="333" t="s">
        <v>3274</v>
      </c>
      <c r="G466" s="1459"/>
      <c r="H466" s="1459"/>
      <c r="I466" s="1459"/>
      <c r="J466" s="1459"/>
      <c r="K466" s="1460"/>
    </row>
    <row r="467" spans="1:18" customHeight="1" ht="15">
      <c r="A467" s="124">
        <f>IF(D467="x",C467,IF(D467="n",0,C467))</f>
        <v>20</v>
      </c>
      <c r="B467" s="125">
        <f>IF(D467="x",0,IF(D467="n",0,C467))</f>
        <v>20</v>
      </c>
      <c r="C467" s="40">
        <v>20</v>
      </c>
      <c r="D467" s="1452"/>
      <c r="E467" s="1457"/>
      <c r="F467" s="349" t="s">
        <v>3275</v>
      </c>
      <c r="G467" s="1441"/>
      <c r="H467" s="1441"/>
      <c r="I467" s="1441"/>
      <c r="J467" s="1441"/>
      <c r="K467" s="1442"/>
    </row>
    <row r="468" spans="1:18" customHeight="1" ht="13.5">
      <c r="C468" s="49"/>
      <c r="D468" s="50"/>
      <c r="E468" s="143">
        <v>52</v>
      </c>
      <c r="F468" s="848" t="s">
        <v>3276</v>
      </c>
      <c r="G468" s="1576"/>
      <c r="H468" s="1548"/>
      <c r="I468" s="1548"/>
      <c r="J468" s="1548"/>
      <c r="K468" s="1549"/>
    </row>
    <row r="469" spans="1:18" customHeight="1" ht="25.5">
      <c r="C469" s="42"/>
      <c r="D469" s="33"/>
      <c r="E469" s="37"/>
      <c r="F469" s="372" t="s">
        <v>3277</v>
      </c>
      <c r="G469" s="1459"/>
      <c r="H469" s="1459"/>
      <c r="I469" s="1459"/>
      <c r="J469" s="1459"/>
      <c r="K469" s="1460"/>
    </row>
    <row r="470" spans="1:18" customHeight="1" ht="12.75">
      <c r="C470" s="42"/>
      <c r="D470" s="33"/>
      <c r="E470" s="37"/>
      <c r="F470" s="333" t="s">
        <v>3278</v>
      </c>
      <c r="G470" s="1459"/>
      <c r="H470" s="1459"/>
      <c r="I470" s="1459"/>
      <c r="J470" s="1459"/>
      <c r="K470" s="1460"/>
    </row>
    <row r="471" spans="1:18" customHeight="1" ht="30">
      <c r="C471" s="42"/>
      <c r="D471" s="33"/>
      <c r="E471" s="37"/>
      <c r="F471" s="333" t="s">
        <v>3279</v>
      </c>
      <c r="G471" s="1459"/>
      <c r="H471" s="1459"/>
      <c r="I471" s="1459"/>
      <c r="J471" s="1459"/>
      <c r="K471" s="1460"/>
    </row>
    <row r="472" spans="1:18" customHeight="1" ht="25.5">
      <c r="C472" s="6"/>
      <c r="F472" s="333" t="s">
        <v>3280</v>
      </c>
      <c r="G472" s="1459"/>
      <c r="H472" s="1459"/>
      <c r="I472" s="1459"/>
      <c r="J472" s="1459"/>
      <c r="K472" s="1460"/>
    </row>
    <row r="473" spans="1:18" customHeight="1" ht="25.5">
      <c r="C473" s="6"/>
      <c r="F473" s="333" t="s">
        <v>3281</v>
      </c>
      <c r="G473" s="1459"/>
      <c r="H473" s="1459"/>
      <c r="I473" s="1459"/>
      <c r="J473" s="1459"/>
      <c r="K473" s="1460"/>
    </row>
    <row r="474" spans="1:18" customHeight="1" ht="26.25">
      <c r="A474" s="124">
        <f>IF(D474="x",C474,IF(D474="n",0,C474))</f>
        <v>20</v>
      </c>
      <c r="B474" s="125">
        <f>IF(D474="x",0,IF(D474="n",0,C474))</f>
        <v>20</v>
      </c>
      <c r="C474" s="45">
        <v>20</v>
      </c>
      <c r="D474" s="1452"/>
      <c r="E474" s="1457"/>
      <c r="F474" s="358" t="s">
        <v>3282</v>
      </c>
      <c r="G474" s="1441"/>
      <c r="H474" s="1441"/>
      <c r="I474" s="1441"/>
      <c r="J474" s="1441"/>
      <c r="K474" s="1442"/>
    </row>
    <row r="475" spans="1:18" customHeight="1" ht="13.5">
      <c r="C475" s="61"/>
      <c r="D475" s="61"/>
      <c r="E475" s="143">
        <v>53</v>
      </c>
      <c r="F475" s="857" t="s">
        <v>3283</v>
      </c>
      <c r="G475" s="1576"/>
      <c r="H475" s="1548"/>
      <c r="I475" s="1548"/>
      <c r="J475" s="1548"/>
      <c r="K475" s="1549"/>
    </row>
    <row r="476" spans="1:18" customHeight="1" ht="25.5">
      <c r="C476" s="42"/>
      <c r="D476" s="33"/>
      <c r="E476" s="37"/>
      <c r="F476" s="372" t="s">
        <v>3284</v>
      </c>
      <c r="G476" s="1459"/>
      <c r="H476" s="1459"/>
      <c r="I476" s="1459"/>
      <c r="J476" s="1459"/>
      <c r="K476" s="1460"/>
    </row>
    <row r="477" spans="1:18" customHeight="1" ht="12.75">
      <c r="C477" s="42"/>
      <c r="D477" s="33"/>
      <c r="E477" s="37"/>
      <c r="F477" s="333" t="s">
        <v>3285</v>
      </c>
      <c r="G477" s="1459"/>
      <c r="H477" s="1459"/>
      <c r="I477" s="1459"/>
      <c r="J477" s="1459"/>
      <c r="K477" s="1460"/>
    </row>
    <row r="478" spans="1:18" customHeight="1" ht="30">
      <c r="C478" s="42"/>
      <c r="D478" s="33"/>
      <c r="E478" s="37"/>
      <c r="F478" s="333" t="s">
        <v>3286</v>
      </c>
      <c r="G478" s="1459"/>
      <c r="H478" s="1459"/>
      <c r="I478" s="1459"/>
      <c r="J478" s="1459"/>
      <c r="K478" s="1460"/>
    </row>
    <row r="479" spans="1:18" customHeight="1" ht="25.5">
      <c r="C479" s="42"/>
      <c r="D479" s="33"/>
      <c r="E479" s="37"/>
      <c r="F479" s="333" t="s">
        <v>3287</v>
      </c>
      <c r="G479" s="1459"/>
      <c r="H479" s="1459"/>
      <c r="I479" s="1459"/>
      <c r="J479" s="1459"/>
      <c r="K479" s="1460"/>
    </row>
    <row r="480" spans="1:18" customHeight="1" ht="27.75">
      <c r="A480" s="124">
        <f>IF(D480="x",C480,IF(D480="n",0,C480))</f>
        <v>30</v>
      </c>
      <c r="B480" s="125">
        <f>IF(D480="x",0,IF(D480="n",0,C480))</f>
        <v>30</v>
      </c>
      <c r="C480" s="45">
        <v>30</v>
      </c>
      <c r="D480" s="1452"/>
      <c r="E480" s="1457"/>
      <c r="F480" s="348" t="s">
        <v>3288</v>
      </c>
      <c r="G480" s="1441"/>
      <c r="H480" s="1441"/>
      <c r="I480" s="1441"/>
      <c r="J480" s="1441"/>
      <c r="K480" s="1442"/>
    </row>
    <row r="481" spans="1:18" customHeight="1" ht="15.75">
      <c r="C481" s="1454" t="s">
        <v>137</v>
      </c>
      <c r="D481" s="1455"/>
      <c r="E481" s="1455"/>
      <c r="F481" s="1455"/>
      <c r="G481" s="1455"/>
      <c r="H481" s="1455"/>
      <c r="I481" s="1455"/>
      <c r="J481" s="1455"/>
      <c r="K481" s="1456"/>
    </row>
    <row r="482" spans="1:18" customHeight="1" ht="15.75">
      <c r="C482" s="697" t="s">
        <v>150</v>
      </c>
      <c r="D482" s="1461" t="s">
        <v>151</v>
      </c>
      <c r="E482" s="1462"/>
      <c r="F482" s="692" t="s">
        <v>152</v>
      </c>
      <c r="G482" s="1461" t="s">
        <v>4</v>
      </c>
      <c r="H482" s="1514"/>
      <c r="I482" s="1514"/>
      <c r="J482" s="1514"/>
      <c r="K482" s="1462"/>
    </row>
    <row r="483" spans="1:18" customHeight="1" ht="13.5">
      <c r="C483" s="49"/>
      <c r="D483" s="50"/>
      <c r="E483" s="143">
        <v>54</v>
      </c>
      <c r="F483" s="848" t="s">
        <v>3289</v>
      </c>
      <c r="G483" s="1576"/>
      <c r="H483" s="1548"/>
      <c r="I483" s="1548"/>
      <c r="J483" s="1548"/>
      <c r="K483" s="1549"/>
    </row>
    <row r="484" spans="1:18" customHeight="1" ht="25.5">
      <c r="C484" s="42"/>
      <c r="D484" s="33"/>
      <c r="E484" s="37"/>
      <c r="F484" s="372" t="s">
        <v>3290</v>
      </c>
      <c r="G484" s="1459"/>
      <c r="H484" s="1459"/>
      <c r="I484" s="1459"/>
      <c r="J484" s="1459"/>
      <c r="K484" s="1460"/>
    </row>
    <row r="485" spans="1:18" customHeight="1" ht="12.75">
      <c r="C485" s="6"/>
      <c r="D485" s="3"/>
      <c r="E485" s="15" t="s">
        <v>21</v>
      </c>
      <c r="F485" s="326" t="s">
        <v>3291</v>
      </c>
      <c r="G485" s="1459"/>
      <c r="H485" s="1459"/>
      <c r="I485" s="1459"/>
      <c r="J485" s="1459"/>
      <c r="K485" s="1460"/>
    </row>
    <row r="486" spans="1:18" customHeight="1" ht="12.75">
      <c r="C486" s="6"/>
      <c r="D486" s="3"/>
      <c r="E486" s="15"/>
      <c r="F486" s="326" t="s">
        <v>3292</v>
      </c>
      <c r="G486" s="1459"/>
      <c r="H486" s="1459"/>
      <c r="I486" s="1459"/>
      <c r="J486" s="1459"/>
      <c r="K486" s="1460"/>
    </row>
    <row r="487" spans="1:18" customHeight="1" ht="12.75">
      <c r="C487" s="6"/>
      <c r="D487" s="3"/>
      <c r="E487" s="15"/>
      <c r="F487" s="333" t="s">
        <v>3293</v>
      </c>
      <c r="G487" s="1459"/>
      <c r="H487" s="1459"/>
      <c r="I487" s="1459"/>
      <c r="J487" s="1459"/>
      <c r="K487" s="1460"/>
    </row>
    <row r="488" spans="1:18" customHeight="1" ht="25.5">
      <c r="C488" s="6"/>
      <c r="D488" s="3"/>
      <c r="E488" s="15"/>
      <c r="F488" s="333" t="s">
        <v>3294</v>
      </c>
      <c r="G488" s="1459"/>
      <c r="H488" s="1459"/>
      <c r="I488" s="1459"/>
      <c r="J488" s="1459"/>
      <c r="K488" s="1460"/>
    </row>
    <row r="489" spans="1:18" customHeight="1" ht="12.75">
      <c r="C489" s="6"/>
      <c r="D489" s="3"/>
      <c r="E489" s="15"/>
      <c r="F489" s="333" t="s">
        <v>3295</v>
      </c>
      <c r="G489" s="1459"/>
      <c r="H489" s="1459"/>
      <c r="I489" s="1459"/>
      <c r="J489" s="1459"/>
      <c r="K489" s="1460"/>
    </row>
    <row r="490" spans="1:18" customHeight="1" ht="25.5">
      <c r="C490" s="6"/>
      <c r="D490" s="3"/>
      <c r="E490" s="15"/>
      <c r="F490" s="333" t="s">
        <v>3296</v>
      </c>
      <c r="G490" s="1459"/>
      <c r="H490" s="1459"/>
      <c r="I490" s="1459"/>
      <c r="J490" s="1459"/>
      <c r="K490" s="1460"/>
    </row>
    <row r="491" spans="1:18" customHeight="1" ht="38.25">
      <c r="C491" s="6"/>
      <c r="D491" s="3"/>
      <c r="E491" s="15"/>
      <c r="F491" s="333" t="s">
        <v>3297</v>
      </c>
      <c r="G491" s="1459"/>
      <c r="H491" s="1459"/>
      <c r="I491" s="1459"/>
      <c r="J491" s="1459"/>
      <c r="K491" s="1460"/>
    </row>
    <row r="492" spans="1:18" customHeight="1" ht="25.5">
      <c r="C492" s="6"/>
      <c r="D492" s="3"/>
      <c r="E492" s="15"/>
      <c r="F492" s="333" t="s">
        <v>3298</v>
      </c>
      <c r="G492" s="1459"/>
      <c r="H492" s="1459"/>
      <c r="I492" s="1459"/>
      <c r="J492" s="1459"/>
      <c r="K492" s="1460"/>
    </row>
    <row r="493" spans="1:18" customHeight="1" ht="26.25">
      <c r="A493" s="124">
        <f>IF(D493="x",C493,IF(D493="n",0,C493))</f>
        <v>30</v>
      </c>
      <c r="B493" s="125">
        <f>IF(D493="x",0,IF(D493="n",0,C493))</f>
        <v>30</v>
      </c>
      <c r="C493" s="45">
        <v>30</v>
      </c>
      <c r="D493" s="1452"/>
      <c r="E493" s="1457"/>
      <c r="F493" s="358" t="s">
        <v>3299</v>
      </c>
      <c r="G493" s="1441"/>
      <c r="H493" s="1441"/>
      <c r="I493" s="1441"/>
      <c r="J493" s="1441"/>
      <c r="K493" s="1442"/>
    </row>
    <row r="494" spans="1:18" customHeight="1" ht="15">
      <c r="C494" s="49"/>
      <c r="D494" s="50"/>
      <c r="E494" s="143">
        <v>55</v>
      </c>
      <c r="F494" s="848" t="s">
        <v>3300</v>
      </c>
      <c r="G494" s="2205"/>
      <c r="H494" s="2197"/>
      <c r="I494" s="2197"/>
      <c r="J494" s="2197"/>
      <c r="K494" s="2198"/>
    </row>
    <row r="495" spans="1:18" customHeight="1" ht="15">
      <c r="C495" s="6"/>
      <c r="D495" s="3"/>
      <c r="E495" s="15" t="s">
        <v>21</v>
      </c>
      <c r="F495" s="372" t="s">
        <v>3301</v>
      </c>
      <c r="G495" s="2199"/>
      <c r="H495" s="2199"/>
      <c r="I495" s="2199"/>
      <c r="J495" s="2199"/>
      <c r="K495" s="2200"/>
    </row>
    <row r="496" spans="1:18" customHeight="1" ht="15">
      <c r="C496" s="6"/>
      <c r="D496" s="3"/>
      <c r="E496" s="15"/>
      <c r="F496" s="333" t="s">
        <v>3302</v>
      </c>
      <c r="G496" s="2199"/>
      <c r="H496" s="2199"/>
      <c r="I496" s="2199"/>
      <c r="J496" s="2199"/>
      <c r="K496" s="2200"/>
    </row>
    <row r="497" spans="1:18" customHeight="1" ht="15">
      <c r="C497" s="6"/>
      <c r="D497" s="3"/>
      <c r="E497" s="15"/>
      <c r="F497" s="333" t="s">
        <v>3303</v>
      </c>
      <c r="G497" s="2199"/>
      <c r="H497" s="2199"/>
      <c r="I497" s="2199"/>
      <c r="J497" s="2199"/>
      <c r="K497" s="2200"/>
    </row>
    <row r="498" spans="1:18" customHeight="1" ht="15" s="100" customFormat="1">
      <c r="A498" s="1"/>
      <c r="B498" s="1"/>
      <c r="C498" s="6"/>
      <c r="D498" s="3"/>
      <c r="E498" s="15"/>
      <c r="F498" s="333" t="s">
        <v>3304</v>
      </c>
      <c r="G498" s="2199"/>
      <c r="H498" s="2199"/>
      <c r="I498" s="2199"/>
      <c r="J498" s="2199"/>
      <c r="K498" s="2200"/>
      <c r="L498" s="96"/>
      <c r="M498" s="96"/>
      <c r="N498" s="96"/>
      <c r="O498" s="96"/>
      <c r="P498" s="96"/>
      <c r="Q498" s="96"/>
      <c r="R498" s="96"/>
    </row>
    <row r="499" spans="1:18" customHeight="1" ht="15" s="100" customFormat="1">
      <c r="A499" s="1"/>
      <c r="B499" s="1"/>
      <c r="C499" s="6"/>
      <c r="D499" s="3"/>
      <c r="E499" s="15"/>
      <c r="F499" s="333" t="s">
        <v>3305</v>
      </c>
      <c r="G499" s="2199"/>
      <c r="H499" s="2199"/>
      <c r="I499" s="2199"/>
      <c r="J499" s="2199"/>
      <c r="K499" s="2200"/>
      <c r="L499" s="96"/>
      <c r="M499" s="96"/>
      <c r="N499" s="96"/>
      <c r="O499" s="96"/>
      <c r="P499" s="96"/>
      <c r="Q499" s="96"/>
      <c r="R499" s="96"/>
    </row>
    <row r="500" spans="1:18" customHeight="1" ht="14.45">
      <c r="C500" s="6"/>
      <c r="D500" s="3"/>
      <c r="E500" s="15"/>
      <c r="F500" s="333" t="s">
        <v>3306</v>
      </c>
      <c r="G500" s="2199"/>
      <c r="H500" s="2199"/>
      <c r="I500" s="2199"/>
      <c r="J500" s="2199"/>
      <c r="K500" s="2200"/>
    </row>
    <row r="501" spans="1:18" customHeight="1" ht="25.5">
      <c r="C501" s="6"/>
      <c r="D501" s="3"/>
      <c r="E501" s="15"/>
      <c r="F501" s="333" t="s">
        <v>3307</v>
      </c>
      <c r="G501" s="2199"/>
      <c r="H501" s="2199"/>
      <c r="I501" s="2199"/>
      <c r="J501" s="2199"/>
      <c r="K501" s="2200"/>
    </row>
    <row r="502" spans="1:18" customHeight="1" ht="12.75">
      <c r="C502" s="6"/>
      <c r="D502" s="3"/>
      <c r="E502" s="15"/>
      <c r="F502" s="333" t="s">
        <v>3308</v>
      </c>
      <c r="G502" s="2199"/>
      <c r="H502" s="2199"/>
      <c r="I502" s="2199"/>
      <c r="J502" s="2199"/>
      <c r="K502" s="2200"/>
    </row>
    <row r="503" spans="1:18" customHeight="1" ht="30">
      <c r="A503" s="124">
        <f>IF(D503="x",C503,IF(D503="n",0,C503))</f>
        <v>30</v>
      </c>
      <c r="B503" s="125">
        <f>IF(D503="x",0,IF(D503="n",0,C503))</f>
        <v>30</v>
      </c>
      <c r="C503" s="45">
        <v>30</v>
      </c>
      <c r="D503" s="1452"/>
      <c r="E503" s="1457"/>
      <c r="F503" s="358" t="s">
        <v>3309</v>
      </c>
      <c r="G503" s="2201"/>
      <c r="H503" s="2201"/>
      <c r="I503" s="2201"/>
      <c r="J503" s="2201"/>
      <c r="K503" s="2202"/>
    </row>
    <row r="504" spans="1:18" customHeight="1" ht="13.5">
      <c r="C504" s="49"/>
      <c r="D504" s="50"/>
      <c r="E504" s="143">
        <v>56</v>
      </c>
      <c r="F504" s="848" t="s">
        <v>3310</v>
      </c>
      <c r="G504" s="2197"/>
      <c r="H504" s="2197"/>
      <c r="I504" s="2197"/>
      <c r="J504" s="2197"/>
      <c r="K504" s="2198"/>
    </row>
    <row r="505" spans="1:18" customHeight="1" ht="12.75">
      <c r="C505" s="6"/>
      <c r="D505" s="3"/>
      <c r="E505" s="15"/>
      <c r="F505" s="372" t="s">
        <v>3301</v>
      </c>
      <c r="G505" s="2199"/>
      <c r="H505" s="2199"/>
      <c r="I505" s="2199"/>
      <c r="J505" s="2199"/>
      <c r="K505" s="2200"/>
    </row>
    <row r="506" spans="1:18" customHeight="1" ht="15">
      <c r="C506" s="6"/>
      <c r="D506" s="3"/>
      <c r="E506" s="15"/>
      <c r="F506" s="333" t="s">
        <v>3311</v>
      </c>
      <c r="G506" s="2199"/>
      <c r="H506" s="2199"/>
      <c r="I506" s="2199"/>
      <c r="J506" s="2199"/>
      <c r="K506" s="2200"/>
    </row>
    <row r="507" spans="1:18" customHeight="1" ht="12.75">
      <c r="C507" s="6"/>
      <c r="D507" s="3"/>
      <c r="E507" s="15"/>
      <c r="F507" s="333" t="s">
        <v>3312</v>
      </c>
      <c r="G507" s="2199"/>
      <c r="H507" s="2199"/>
      <c r="I507" s="2199"/>
      <c r="J507" s="2199"/>
      <c r="K507" s="2200"/>
    </row>
    <row r="508" spans="1:18" customHeight="1" ht="12.75">
      <c r="C508" s="6"/>
      <c r="D508" s="3"/>
      <c r="E508" s="15"/>
      <c r="F508" s="333" t="s">
        <v>3304</v>
      </c>
      <c r="G508" s="2199"/>
      <c r="H508" s="2199"/>
      <c r="I508" s="2199"/>
      <c r="J508" s="2199"/>
      <c r="K508" s="2200"/>
    </row>
    <row r="509" spans="1:18" customHeight="1" ht="12.75">
      <c r="C509" s="6"/>
      <c r="D509" s="3"/>
      <c r="E509" s="15"/>
      <c r="F509" s="333" t="s">
        <v>3313</v>
      </c>
      <c r="G509" s="2199"/>
      <c r="H509" s="2199"/>
      <c r="I509" s="2199"/>
      <c r="J509" s="2199"/>
      <c r="K509" s="2200"/>
    </row>
    <row r="510" spans="1:18" customHeight="1" ht="15">
      <c r="C510" s="6"/>
      <c r="D510" s="3"/>
      <c r="E510" s="15"/>
      <c r="F510" s="333" t="s">
        <v>3306</v>
      </c>
      <c r="G510" s="2199"/>
      <c r="H510" s="2199"/>
      <c r="I510" s="2199"/>
      <c r="J510" s="2199"/>
      <c r="K510" s="2200"/>
    </row>
    <row r="511" spans="1:18" customHeight="1" ht="25.5">
      <c r="C511" s="6"/>
      <c r="D511" s="3"/>
      <c r="E511" s="15"/>
      <c r="F511" s="333" t="s">
        <v>3307</v>
      </c>
      <c r="G511" s="2199"/>
      <c r="H511" s="2199"/>
      <c r="I511" s="2199"/>
      <c r="J511" s="2199"/>
      <c r="K511" s="2200"/>
    </row>
    <row r="512" spans="1:18" customHeight="1" ht="38.25">
      <c r="C512" s="6"/>
      <c r="D512" s="3"/>
      <c r="E512" s="15"/>
      <c r="F512" s="333" t="s">
        <v>3314</v>
      </c>
      <c r="G512" s="2199"/>
      <c r="H512" s="2199"/>
      <c r="I512" s="2199"/>
      <c r="J512" s="2199"/>
      <c r="K512" s="2200"/>
    </row>
    <row r="513" spans="1:18" customHeight="1" ht="25.5">
      <c r="C513" s="6"/>
      <c r="D513" s="3"/>
      <c r="E513" s="15"/>
      <c r="F513" s="333" t="s">
        <v>3315</v>
      </c>
      <c r="G513" s="2199"/>
      <c r="H513" s="2199"/>
      <c r="I513" s="2199"/>
      <c r="J513" s="2199"/>
      <c r="K513" s="2200"/>
    </row>
    <row r="514" spans="1:18" customHeight="1" ht="38.25">
      <c r="C514" s="6"/>
      <c r="D514" s="3"/>
      <c r="E514" s="15"/>
      <c r="F514" s="333" t="s">
        <v>3316</v>
      </c>
      <c r="G514" s="2199"/>
      <c r="H514" s="2199"/>
      <c r="I514" s="2199"/>
      <c r="J514" s="2199"/>
      <c r="K514" s="2200"/>
    </row>
    <row r="515" spans="1:18" customHeight="1" ht="25.5">
      <c r="C515" s="6"/>
      <c r="D515" s="3"/>
      <c r="E515" s="15"/>
      <c r="F515" s="333" t="s">
        <v>3317</v>
      </c>
      <c r="G515" s="2199"/>
      <c r="H515" s="2199"/>
      <c r="I515" s="2199"/>
      <c r="J515" s="2199"/>
      <c r="K515" s="2200"/>
    </row>
    <row r="516" spans="1:18" customHeight="1" ht="25.5">
      <c r="C516" s="6"/>
      <c r="D516" s="3"/>
      <c r="E516" s="15"/>
      <c r="F516" s="333" t="s">
        <v>3318</v>
      </c>
      <c r="G516" s="2199"/>
      <c r="H516" s="2199"/>
      <c r="I516" s="2199"/>
      <c r="J516" s="2199"/>
      <c r="K516" s="2200"/>
    </row>
    <row r="517" spans="1:18" customHeight="1" ht="26.25">
      <c r="A517" s="124">
        <f>IF(D517="x",C517,IF(D517="n",0,C517))</f>
        <v>30</v>
      </c>
      <c r="B517" s="125">
        <f>IF(D517="x",0,IF(D517="n",0,C517))</f>
        <v>30</v>
      </c>
      <c r="C517" s="45">
        <v>30</v>
      </c>
      <c r="D517" s="1452"/>
      <c r="E517" s="1457"/>
      <c r="F517" s="358" t="s">
        <v>3319</v>
      </c>
      <c r="G517" s="2199"/>
      <c r="H517" s="2199"/>
      <c r="I517" s="2199"/>
      <c r="J517" s="2199"/>
      <c r="K517" s="2200"/>
    </row>
    <row r="518" spans="1:18" customHeight="1" ht="15">
      <c r="C518" s="38"/>
      <c r="D518" s="38"/>
      <c r="E518" s="143">
        <v>57</v>
      </c>
      <c r="F518" s="849" t="s">
        <v>3320</v>
      </c>
      <c r="G518" s="1576"/>
      <c r="H518" s="1548"/>
      <c r="I518" s="1548"/>
      <c r="J518" s="1548"/>
      <c r="K518" s="1549"/>
    </row>
    <row r="519" spans="1:18" customHeight="1" ht="15">
      <c r="C519" s="44"/>
      <c r="D519" s="44"/>
      <c r="E519" s="37"/>
      <c r="F519" s="371" t="s">
        <v>3321</v>
      </c>
      <c r="G519" s="1459"/>
      <c r="H519" s="1459"/>
      <c r="I519" s="1459"/>
      <c r="J519" s="1459"/>
      <c r="K519" s="1460"/>
    </row>
    <row r="520" spans="1:18" customHeight="1" ht="25.5">
      <c r="C520" s="44"/>
      <c r="D520" s="44"/>
      <c r="E520" s="37"/>
      <c r="F520" s="333" t="s">
        <v>3322</v>
      </c>
      <c r="G520" s="1459"/>
      <c r="H520" s="1459"/>
      <c r="I520" s="1459"/>
      <c r="J520" s="1459"/>
      <c r="K520" s="1460"/>
    </row>
    <row r="521" spans="1:18" customHeight="1" ht="15">
      <c r="A521" s="124">
        <f>IF(D521="x",C521,IF(D521="n",0,C521))</f>
        <v>10</v>
      </c>
      <c r="B521" s="125">
        <f>IF(D521="x",0,IF(D521="n",0,C521))</f>
        <v>10</v>
      </c>
      <c r="C521" s="40">
        <v>10</v>
      </c>
      <c r="D521" s="1452"/>
      <c r="E521" s="1457"/>
      <c r="F521" s="348" t="s">
        <v>3323</v>
      </c>
      <c r="G521" s="1441"/>
      <c r="H521" s="1441"/>
      <c r="I521" s="1441"/>
      <c r="J521" s="1441"/>
      <c r="K521" s="1442"/>
    </row>
    <row r="522" spans="1:18" customHeight="1" ht="15">
      <c r="C522" s="38"/>
      <c r="D522" s="38"/>
      <c r="E522" s="143">
        <v>58</v>
      </c>
      <c r="F522" s="849" t="s">
        <v>3324</v>
      </c>
      <c r="G522" s="1576"/>
      <c r="H522" s="1548"/>
      <c r="I522" s="1548"/>
      <c r="J522" s="1548"/>
      <c r="K522" s="1549"/>
    </row>
    <row r="523" spans="1:18" customHeight="1" ht="15">
      <c r="A523" s="124">
        <f>IF(D523="x",C523,IF(D523="n",0,C523))</f>
        <v>10</v>
      </c>
      <c r="B523" s="125">
        <f>IF(D523="x",0,IF(D523="n",0,C523))</f>
        <v>10</v>
      </c>
      <c r="C523" s="40">
        <v>10</v>
      </c>
      <c r="D523" s="1452"/>
      <c r="E523" s="1457"/>
      <c r="F523" s="861" t="s">
        <v>3325</v>
      </c>
      <c r="G523" s="1441"/>
      <c r="H523" s="1441"/>
      <c r="I523" s="1441"/>
      <c r="J523" s="1441"/>
      <c r="K523" s="1442"/>
    </row>
    <row r="524" spans="1:18" customHeight="1" ht="15">
      <c r="C524" s="38"/>
      <c r="D524" s="38"/>
      <c r="E524" s="143">
        <v>59</v>
      </c>
      <c r="F524" s="849" t="s">
        <v>3326</v>
      </c>
      <c r="G524" s="1576"/>
      <c r="H524" s="1548"/>
      <c r="I524" s="1548"/>
      <c r="J524" s="1548"/>
      <c r="K524" s="1549"/>
    </row>
    <row r="525" spans="1:18" customHeight="1" ht="15">
      <c r="C525" s="30"/>
      <c r="D525" s="30"/>
      <c r="E525" s="593"/>
      <c r="F525" s="406" t="s">
        <v>3327</v>
      </c>
      <c r="G525" s="1459"/>
      <c r="H525" s="1459"/>
      <c r="I525" s="1459"/>
      <c r="J525" s="1459"/>
      <c r="K525" s="1460"/>
    </row>
    <row r="526" spans="1:18" customHeight="1" ht="14.25">
      <c r="A526" s="124">
        <f>IF(D526="x",C526,IF(D526="n",0,C526))</f>
        <v>10</v>
      </c>
      <c r="B526" s="125">
        <f>IF(D526="x",0,IF(D526="n",0,C526))</f>
        <v>10</v>
      </c>
      <c r="C526" s="40">
        <v>10</v>
      </c>
      <c r="D526" s="1452"/>
      <c r="E526" s="1457"/>
      <c r="F526" s="924" t="s">
        <v>3328</v>
      </c>
      <c r="G526" s="1441"/>
      <c r="H526" s="1441"/>
      <c r="I526" s="1441"/>
      <c r="J526" s="1441"/>
      <c r="K526" s="1442"/>
    </row>
    <row r="527" spans="1:18" customHeight="1" ht="15">
      <c r="C527" s="2206" t="s">
        <v>3329</v>
      </c>
      <c r="D527" s="2207"/>
      <c r="E527" s="2207"/>
      <c r="F527" s="2207"/>
      <c r="G527" s="2207"/>
      <c r="H527" s="2207"/>
      <c r="I527" s="2207"/>
      <c r="J527" s="2207"/>
      <c r="K527" s="2208"/>
    </row>
    <row r="528" spans="1:18" customHeight="1" ht="15">
      <c r="C528" s="2209"/>
      <c r="D528" s="2210"/>
      <c r="E528" s="2210"/>
      <c r="F528" s="2210"/>
      <c r="G528" s="2210"/>
      <c r="H528" s="2210"/>
      <c r="I528" s="2210"/>
      <c r="J528" s="2210"/>
      <c r="K528" s="2211"/>
    </row>
    <row r="529" spans="1:18" customHeight="1" ht="15">
      <c r="C529" s="1489"/>
      <c r="D529" s="1490"/>
      <c r="E529" s="1490"/>
      <c r="F529" s="1490"/>
      <c r="G529" s="1490"/>
      <c r="H529" s="1490"/>
      <c r="I529" s="1490"/>
      <c r="J529" s="1490"/>
      <c r="K529" s="1491"/>
    </row>
    <row r="530" spans="1:18" customHeight="1" ht="15">
      <c r="C530" s="1492"/>
      <c r="D530" s="1493"/>
      <c r="E530" s="1493"/>
      <c r="F530" s="1493"/>
      <c r="G530" s="1493"/>
      <c r="H530" s="1493"/>
      <c r="I530" s="1493"/>
      <c r="J530" s="1493"/>
      <c r="K530" s="1494"/>
    </row>
    <row r="531" spans="1:18" customHeight="1" ht="15">
      <c r="C531" s="1489"/>
      <c r="D531" s="1490"/>
      <c r="E531" s="1490"/>
      <c r="F531" s="1490"/>
      <c r="G531" s="1490"/>
      <c r="H531" s="1490"/>
      <c r="I531" s="1490"/>
      <c r="J531" s="1490"/>
      <c r="K531" s="1491"/>
    </row>
    <row r="532" spans="1:18" customHeight="1" ht="15">
      <c r="C532" s="1492"/>
      <c r="D532" s="1493"/>
      <c r="E532" s="1493"/>
      <c r="F532" s="1493"/>
      <c r="G532" s="1493"/>
      <c r="H532" s="1493"/>
      <c r="I532" s="1493"/>
      <c r="J532" s="1493"/>
      <c r="K532" s="1494"/>
    </row>
    <row r="533" spans="1:18" customHeight="1" ht="15">
      <c r="C533" s="710"/>
      <c r="D533" s="710"/>
      <c r="E533" s="710"/>
      <c r="F533" s="710"/>
      <c r="G533" s="710"/>
      <c r="H533" s="710"/>
      <c r="I533" s="710"/>
      <c r="J533" s="710"/>
      <c r="K533" s="710"/>
    </row>
    <row r="534" spans="1:18" customHeight="1" ht="15">
      <c r="C534" s="710"/>
      <c r="D534" s="710"/>
      <c r="E534" s="710"/>
      <c r="F534" s="710"/>
      <c r="G534" s="710"/>
      <c r="H534" s="710"/>
      <c r="I534" s="710"/>
      <c r="J534" s="710"/>
      <c r="K534" s="710"/>
    </row>
    <row r="535" spans="1:18" customHeight="1" ht="15">
      <c r="C535" s="710"/>
      <c r="D535" s="710"/>
      <c r="E535" s="710"/>
      <c r="F535" s="710"/>
      <c r="G535" s="710"/>
      <c r="H535" s="710"/>
      <c r="I535" s="710"/>
      <c r="J535" s="710"/>
      <c r="K535" s="710"/>
    </row>
    <row r="536" spans="1:18" customHeight="1" ht="15">
      <c r="C536" s="710"/>
      <c r="D536" s="710"/>
      <c r="E536" s="710"/>
      <c r="F536" s="710"/>
      <c r="G536" s="710"/>
      <c r="H536" s="710"/>
      <c r="I536" s="710"/>
      <c r="J536" s="710"/>
      <c r="K536" s="710"/>
    </row>
    <row r="537" spans="1:18" customHeight="1" ht="15">
      <c r="C537" s="710"/>
      <c r="D537" s="710"/>
      <c r="E537" s="710"/>
      <c r="F537" s="710"/>
      <c r="G537" s="710"/>
      <c r="H537" s="710"/>
      <c r="I537" s="710"/>
      <c r="J537" s="710"/>
      <c r="K537" s="710"/>
    </row>
    <row r="538" spans="1:18" customHeight="1" ht="15">
      <c r="C538" s="710"/>
      <c r="D538" s="710"/>
      <c r="E538" s="710"/>
      <c r="F538" s="710"/>
      <c r="G538" s="710"/>
      <c r="H538" s="710"/>
      <c r="I538" s="710"/>
      <c r="J538" s="710"/>
      <c r="K538" s="710"/>
    </row>
    <row r="539" spans="1:18" customHeight="1" ht="15">
      <c r="C539" s="710"/>
      <c r="D539" s="710"/>
      <c r="E539" s="710"/>
      <c r="F539" s="710"/>
      <c r="G539" s="710"/>
      <c r="H539" s="710"/>
      <c r="I539" s="710"/>
      <c r="J539" s="710"/>
      <c r="K539" s="710"/>
    </row>
    <row r="540" spans="1:18" customHeight="1" ht="15">
      <c r="C540" s="710"/>
      <c r="D540" s="710"/>
      <c r="E540" s="710"/>
      <c r="F540" s="710"/>
      <c r="G540" s="710"/>
      <c r="H540" s="710"/>
      <c r="I540" s="710"/>
      <c r="J540" s="710"/>
      <c r="K540" s="710"/>
    </row>
    <row r="541" spans="1:18" customHeight="1" ht="15">
      <c r="C541" s="710"/>
      <c r="D541" s="710"/>
      <c r="E541" s="710"/>
      <c r="F541" s="710"/>
      <c r="G541" s="710"/>
      <c r="H541" s="710"/>
      <c r="I541" s="710"/>
      <c r="J541" s="710"/>
      <c r="K541" s="710"/>
    </row>
    <row r="542" spans="1:18" customHeight="1" ht="15">
      <c r="C542" s="710"/>
      <c r="D542" s="710"/>
      <c r="E542" s="710"/>
      <c r="F542" s="710"/>
      <c r="G542" s="710"/>
      <c r="H542" s="710"/>
      <c r="I542" s="710"/>
      <c r="J542" s="710"/>
      <c r="K542" s="710"/>
    </row>
    <row r="543" spans="1:18" customHeight="1" ht="15">
      <c r="C543" s="710"/>
      <c r="D543" s="710"/>
      <c r="E543" s="710"/>
      <c r="F543" s="710"/>
      <c r="G543" s="710"/>
      <c r="H543" s="710"/>
      <c r="I543" s="710"/>
      <c r="J543" s="710"/>
      <c r="K543" s="710"/>
    </row>
    <row r="544" spans="1:18" customHeight="1" ht="15">
      <c r="C544" s="710"/>
      <c r="D544" s="710"/>
      <c r="E544" s="710"/>
      <c r="F544" s="710"/>
      <c r="G544" s="710"/>
      <c r="H544" s="710"/>
      <c r="I544" s="710"/>
      <c r="J544" s="710"/>
      <c r="K544" s="710"/>
    </row>
    <row r="545" spans="1:18" customHeight="1" ht="15">
      <c r="C545" s="710"/>
      <c r="D545" s="710"/>
      <c r="E545" s="710"/>
      <c r="F545" s="710"/>
      <c r="G545" s="710"/>
      <c r="H545" s="710"/>
      <c r="I545" s="710"/>
      <c r="J545" s="710"/>
      <c r="K545" s="710"/>
    </row>
    <row r="546" spans="1:18" customHeight="1" ht="15">
      <c r="C546" s="710"/>
      <c r="D546" s="710"/>
      <c r="E546" s="710"/>
      <c r="F546" s="710"/>
      <c r="G546" s="710"/>
      <c r="H546" s="710"/>
      <c r="I546" s="710"/>
      <c r="J546" s="710"/>
      <c r="K546" s="710"/>
    </row>
    <row r="547" spans="1:18" customHeight="1" ht="15">
      <c r="C547" s="710"/>
      <c r="D547" s="710"/>
      <c r="E547" s="710"/>
      <c r="F547" s="710"/>
      <c r="G547" s="710"/>
      <c r="H547" s="710"/>
      <c r="I547" s="710"/>
      <c r="J547" s="710"/>
      <c r="K547" s="710"/>
    </row>
    <row r="548" spans="1:18" customHeight="1" ht="15">
      <c r="C548" s="710"/>
      <c r="D548" s="710"/>
      <c r="E548" s="710"/>
      <c r="F548" s="710"/>
      <c r="G548" s="710"/>
      <c r="H548" s="710"/>
      <c r="I548" s="710"/>
      <c r="J548" s="710"/>
      <c r="K548" s="710"/>
    </row>
    <row r="549" spans="1:18" customHeight="1" ht="15">
      <c r="C549" s="710"/>
      <c r="D549" s="710"/>
      <c r="E549" s="710"/>
      <c r="F549" s="710"/>
      <c r="G549" s="710"/>
      <c r="H549" s="710"/>
      <c r="I549" s="710"/>
      <c r="J549" s="710"/>
      <c r="K549" s="710"/>
    </row>
    <row r="550" spans="1:18" customHeight="1" ht="15">
      <c r="C550" s="710"/>
      <c r="D550" s="710"/>
      <c r="E550" s="710"/>
      <c r="F550" s="710"/>
      <c r="G550" s="710"/>
      <c r="H550" s="710"/>
      <c r="I550" s="710"/>
      <c r="J550" s="710"/>
      <c r="K550" s="710"/>
    </row>
    <row r="551" spans="1:18" customHeight="1" ht="15">
      <c r="C551" s="710"/>
      <c r="D551" s="710"/>
      <c r="E551" s="710"/>
      <c r="F551" s="710"/>
      <c r="G551" s="710"/>
      <c r="H551" s="710"/>
      <c r="I551" s="710"/>
      <c r="J551" s="710"/>
      <c r="K551" s="710"/>
    </row>
    <row r="552" spans="1:18" customHeight="1" ht="15">
      <c r="C552" s="710"/>
      <c r="D552" s="710"/>
      <c r="E552" s="710"/>
      <c r="F552" s="710"/>
      <c r="G552" s="710"/>
      <c r="H552" s="710"/>
      <c r="I552" s="710"/>
      <c r="J552" s="710"/>
      <c r="K552" s="710"/>
    </row>
    <row r="553" spans="1:18" customHeight="1" ht="15">
      <c r="C553" s="710"/>
      <c r="D553" s="710"/>
      <c r="E553" s="710"/>
      <c r="F553" s="710"/>
      <c r="G553" s="710"/>
      <c r="H553" s="710"/>
      <c r="I553" s="710"/>
      <c r="J553" s="710"/>
      <c r="K553" s="710"/>
    </row>
    <row r="554" spans="1:18" customHeight="1" ht="15">
      <c r="C554" s="710"/>
      <c r="D554" s="710"/>
      <c r="E554" s="710"/>
      <c r="F554" s="710"/>
      <c r="G554" s="710"/>
      <c r="H554" s="710"/>
      <c r="I554" s="710"/>
      <c r="J554" s="710"/>
      <c r="K554" s="710"/>
    </row>
    <row r="555" spans="1:18" customHeight="1" ht="15">
      <c r="C555" s="710"/>
      <c r="D555" s="710"/>
      <c r="E555" s="710"/>
      <c r="F555" s="710"/>
      <c r="G555" s="710"/>
      <c r="H555" s="710"/>
      <c r="I555" s="710"/>
      <c r="J555" s="710"/>
      <c r="K555" s="710"/>
    </row>
    <row r="556" spans="1:18" customHeight="1" ht="15">
      <c r="C556" s="710"/>
      <c r="D556" s="710"/>
      <c r="E556" s="710"/>
      <c r="F556" s="710"/>
      <c r="G556" s="710"/>
      <c r="H556" s="710"/>
      <c r="I556" s="710"/>
      <c r="J556" s="710"/>
      <c r="K556" s="710"/>
    </row>
    <row r="557" spans="1:18" customHeight="1" ht="15">
      <c r="C557" s="710"/>
      <c r="D557" s="710"/>
      <c r="E557" s="710"/>
      <c r="F557" s="710"/>
      <c r="G557" s="710"/>
      <c r="H557" s="710"/>
      <c r="I557" s="710"/>
      <c r="J557" s="710"/>
      <c r="K557" s="710"/>
    </row>
    <row r="558" spans="1:18" customHeight="1" ht="15">
      <c r="C558" s="711"/>
      <c r="D558" s="711"/>
      <c r="E558" s="712"/>
      <c r="F558" s="72"/>
      <c r="G558" s="72"/>
      <c r="H558" s="72"/>
      <c r="I558" s="72"/>
      <c r="J558" s="72"/>
      <c r="K558" s="72"/>
    </row>
    <row r="559" spans="1:18" customHeight="1" ht="15">
      <c r="C559" s="711"/>
      <c r="D559" s="711"/>
      <c r="E559" s="712"/>
      <c r="F559" s="72"/>
      <c r="G559" s="72"/>
      <c r="H559" s="72"/>
      <c r="I559" s="72"/>
      <c r="J559" s="72"/>
      <c r="K559" s="72"/>
    </row>
    <row r="560" spans="1:18" customHeight="1" ht="15">
      <c r="C560" s="711"/>
      <c r="D560" s="711"/>
      <c r="E560" s="712"/>
      <c r="F560" s="72"/>
      <c r="G560" s="72"/>
      <c r="H560" s="72"/>
      <c r="I560" s="72"/>
      <c r="J560" s="72"/>
      <c r="K560" s="72"/>
    </row>
    <row r="561" spans="1:18" customHeight="1" ht="15">
      <c r="C561" s="711"/>
      <c r="D561" s="711"/>
      <c r="E561" s="712"/>
      <c r="F561" s="72"/>
      <c r="G561" s="72"/>
      <c r="H561" s="72"/>
      <c r="I561" s="72"/>
      <c r="J561" s="72"/>
      <c r="K561" s="72"/>
    </row>
    <row r="562" spans="1:18" customHeight="1" ht="15">
      <c r="C562" s="711"/>
      <c r="D562" s="711"/>
      <c r="E562" s="712"/>
      <c r="F562" s="72"/>
      <c r="G562" s="72"/>
      <c r="H562" s="72"/>
      <c r="I562" s="72"/>
      <c r="J562" s="72"/>
      <c r="K562" s="72"/>
    </row>
    <row r="563" spans="1:18" customHeight="1" ht="15">
      <c r="C563" s="711"/>
      <c r="D563" s="711"/>
      <c r="E563" s="712"/>
      <c r="F563" s="72"/>
      <c r="G563" s="72"/>
      <c r="H563" s="72"/>
      <c r="I563" s="72"/>
      <c r="J563" s="72"/>
      <c r="K563" s="72"/>
    </row>
    <row r="564" spans="1:18" customHeight="1" ht="15">
      <c r="C564" s="711"/>
      <c r="D564" s="711"/>
      <c r="E564" s="712"/>
      <c r="F564" s="72"/>
      <c r="G564" s="72"/>
      <c r="H564" s="72"/>
      <c r="I564" s="72"/>
      <c r="J564" s="72"/>
      <c r="K564" s="72"/>
    </row>
    <row r="565" spans="1:18" customHeight="1" ht="15">
      <c r="C565" s="711"/>
      <c r="D565" s="711"/>
      <c r="E565" s="712"/>
      <c r="F565" s="72"/>
      <c r="G565" s="72"/>
      <c r="H565" s="72"/>
      <c r="I565" s="72"/>
      <c r="J565" s="72"/>
      <c r="K565" s="72"/>
    </row>
    <row r="566" spans="1:18" customHeight="1" ht="15">
      <c r="C566" s="711"/>
      <c r="D566" s="711"/>
      <c r="E566" s="712"/>
      <c r="F566" s="72"/>
      <c r="G566" s="72"/>
      <c r="H566" s="72"/>
      <c r="I566" s="72"/>
      <c r="J566" s="72"/>
      <c r="K566" s="72"/>
    </row>
    <row r="567" spans="1:18" customHeight="1" ht="15">
      <c r="C567" s="711"/>
      <c r="D567" s="711"/>
      <c r="E567" s="712"/>
      <c r="F567" s="72"/>
      <c r="G567" s="72"/>
      <c r="H567" s="72"/>
      <c r="I567" s="72"/>
      <c r="J567" s="72"/>
      <c r="K567" s="72"/>
    </row>
    <row r="568" spans="1:18" customHeight="1" ht="15">
      <c r="C568" s="711"/>
      <c r="D568" s="711"/>
      <c r="E568" s="712"/>
      <c r="F568" s="72"/>
      <c r="G568" s="72"/>
      <c r="H568" s="72"/>
      <c r="I568" s="72"/>
      <c r="J568" s="72"/>
      <c r="K568" s="72"/>
    </row>
    <row r="569" spans="1:18" customHeight="1" ht="15">
      <c r="C569" s="711"/>
      <c r="D569" s="711"/>
      <c r="E569" s="712"/>
      <c r="F569" s="72"/>
      <c r="G569" s="72"/>
      <c r="H569" s="72"/>
      <c r="I569" s="72"/>
      <c r="J569" s="72"/>
      <c r="K569" s="72"/>
    </row>
    <row r="570" spans="1:18" customHeight="1" ht="15">
      <c r="C570" s="711"/>
      <c r="D570" s="711"/>
      <c r="E570" s="712"/>
      <c r="F570" s="72"/>
      <c r="G570" s="72"/>
      <c r="H570" s="72"/>
      <c r="I570" s="72"/>
      <c r="J570" s="72"/>
      <c r="K570" s="72"/>
    </row>
    <row r="571" spans="1:18" customHeight="1" ht="15">
      <c r="C571" s="711"/>
      <c r="D571" s="711"/>
      <c r="E571" s="712"/>
      <c r="F571" s="72"/>
      <c r="G571" s="72"/>
      <c r="H571" s="72"/>
      <c r="I571" s="72"/>
      <c r="J571" s="72"/>
      <c r="K571" s="72"/>
    </row>
    <row r="572" spans="1:18" customHeight="1" ht="15">
      <c r="C572" s="711"/>
      <c r="D572" s="711"/>
      <c r="E572" s="712"/>
      <c r="F572" s="72"/>
      <c r="G572" s="72"/>
      <c r="H572" s="72"/>
      <c r="I572" s="72"/>
      <c r="J572" s="72"/>
      <c r="K572" s="72"/>
    </row>
    <row r="573" spans="1:18" customHeight="1" ht="15">
      <c r="C573" s="711"/>
      <c r="D573" s="711"/>
      <c r="E573" s="712"/>
      <c r="F573" s="72"/>
      <c r="G573" s="72"/>
      <c r="H573" s="72"/>
      <c r="I573" s="72"/>
      <c r="J573" s="72"/>
      <c r="K573" s="72"/>
    </row>
    <row r="574" spans="1:18" customHeight="1" ht="15">
      <c r="C574" s="711"/>
      <c r="D574" s="711"/>
      <c r="E574" s="712"/>
      <c r="F574" s="72"/>
      <c r="G574" s="72"/>
      <c r="H574" s="72"/>
      <c r="I574" s="72"/>
      <c r="J574" s="72"/>
      <c r="K574" s="72"/>
    </row>
    <row r="575" spans="1:18" customHeight="1" ht="15">
      <c r="C575" s="711"/>
      <c r="D575" s="711"/>
      <c r="E575" s="712"/>
      <c r="F575" s="72"/>
      <c r="G575" s="72"/>
      <c r="H575" s="72"/>
      <c r="I575" s="72"/>
      <c r="J575" s="72"/>
      <c r="K575" s="72"/>
    </row>
    <row r="576" spans="1:18" customHeight="1" ht="15">
      <c r="C576" s="711"/>
      <c r="D576" s="711"/>
      <c r="E576" s="712"/>
      <c r="F576" s="72"/>
      <c r="G576" s="72"/>
      <c r="H576" s="72"/>
      <c r="I576" s="72"/>
      <c r="J576" s="72"/>
      <c r="K576" s="72"/>
    </row>
    <row r="577" spans="1:18" customHeight="1" ht="15">
      <c r="C577" s="711"/>
      <c r="D577" s="711"/>
      <c r="E577" s="712"/>
      <c r="F577" s="72"/>
      <c r="G577" s="72"/>
      <c r="H577" s="72"/>
      <c r="I577" s="72"/>
      <c r="J577" s="72"/>
      <c r="K577" s="72"/>
    </row>
    <row r="578" spans="1:18" customHeight="1" ht="15">
      <c r="C578" s="711"/>
      <c r="D578" s="711"/>
      <c r="E578" s="712"/>
      <c r="F578" s="72"/>
      <c r="G578" s="72"/>
      <c r="H578" s="72"/>
      <c r="I578" s="72"/>
      <c r="J578" s="72"/>
      <c r="K578" s="72"/>
    </row>
    <row r="579" spans="1:18" customHeight="1" ht="15">
      <c r="C579" s="711"/>
      <c r="D579" s="711"/>
      <c r="E579" s="712"/>
      <c r="F579" s="72"/>
      <c r="G579" s="72"/>
      <c r="H579" s="72"/>
      <c r="I579" s="72"/>
      <c r="J579" s="72"/>
      <c r="K579" s="72"/>
    </row>
    <row r="580" spans="1:18" customHeight="1" ht="15">
      <c r="C580" s="711"/>
      <c r="D580" s="711"/>
      <c r="E580" s="712"/>
      <c r="F580" s="72"/>
      <c r="G580" s="72"/>
      <c r="H580" s="72"/>
      <c r="I580" s="72"/>
      <c r="J580" s="72"/>
      <c r="K580" s="72"/>
    </row>
    <row r="581" spans="1:18" customHeight="1" ht="15">
      <c r="C581" s="711"/>
      <c r="D581" s="711"/>
      <c r="E581" s="712"/>
      <c r="F581" s="72"/>
      <c r="G581" s="72"/>
      <c r="H581" s="72"/>
      <c r="I581" s="72"/>
      <c r="J581" s="72"/>
      <c r="K581" s="72"/>
    </row>
    <row r="582" spans="1:18" customHeight="1" ht="15">
      <c r="C582" s="711"/>
      <c r="D582" s="711"/>
      <c r="E582" s="712"/>
      <c r="F582" s="72"/>
      <c r="G582" s="72"/>
      <c r="H582" s="72"/>
      <c r="I582" s="72"/>
      <c r="J582" s="72"/>
      <c r="K582" s="72"/>
    </row>
    <row r="583" spans="1:18" customHeight="1" ht="15">
      <c r="C583" s="711"/>
      <c r="D583" s="711"/>
      <c r="E583" s="712"/>
      <c r="F583" s="72"/>
      <c r="G583" s="72"/>
      <c r="H583" s="72"/>
      <c r="I583" s="72"/>
      <c r="J583" s="72"/>
      <c r="K583" s="72"/>
    </row>
    <row r="584" spans="1:18" customHeight="1" ht="15">
      <c r="C584" s="711"/>
      <c r="D584" s="711"/>
      <c r="E584" s="712"/>
      <c r="F584" s="72"/>
      <c r="G584" s="72"/>
      <c r="H584" s="72"/>
      <c r="I584" s="72"/>
      <c r="J584" s="72"/>
      <c r="K584" s="72"/>
    </row>
    <row r="585" spans="1:18" customHeight="1" ht="15">
      <c r="C585" s="711"/>
      <c r="D585" s="711"/>
      <c r="E585" s="712"/>
      <c r="F585" s="72"/>
      <c r="G585" s="72"/>
      <c r="H585" s="72"/>
      <c r="I585" s="72"/>
      <c r="J585" s="72"/>
      <c r="K585" s="72"/>
    </row>
    <row r="586" spans="1:18" customHeight="1" ht="15">
      <c r="C586" s="711"/>
      <c r="D586" s="711"/>
      <c r="E586" s="712"/>
      <c r="F586" s="72"/>
      <c r="G586" s="72"/>
      <c r="H586" s="72"/>
      <c r="I586" s="72"/>
      <c r="J586" s="72"/>
      <c r="K586" s="72"/>
    </row>
    <row r="587" spans="1:18" customHeight="1" ht="15">
      <c r="C587" s="711"/>
      <c r="D587" s="711"/>
      <c r="E587" s="712"/>
      <c r="F587" s="72"/>
      <c r="G587" s="72"/>
      <c r="H587" s="72"/>
      <c r="I587" s="72"/>
      <c r="J587" s="72"/>
      <c r="K587" s="72"/>
    </row>
    <row r="588" spans="1:18" customHeight="1" ht="15">
      <c r="C588" s="711"/>
      <c r="D588" s="711"/>
      <c r="E588" s="712"/>
      <c r="F588" s="72"/>
      <c r="G588" s="72"/>
      <c r="H588" s="72"/>
      <c r="I588" s="72"/>
      <c r="J588" s="72"/>
      <c r="K588" s="72"/>
    </row>
    <row r="589" spans="1:18" customHeight="1" ht="15">
      <c r="C589" s="711"/>
      <c r="D589" s="711"/>
      <c r="E589" s="712"/>
      <c r="F589" s="72"/>
      <c r="G589" s="72"/>
      <c r="H589" s="72"/>
      <c r="I589" s="72"/>
      <c r="J589" s="72"/>
      <c r="K589" s="72"/>
    </row>
    <row r="590" spans="1:18" customHeight="1" ht="15">
      <c r="C590" s="711"/>
      <c r="D590" s="711"/>
      <c r="E590" s="712"/>
      <c r="F590" s="72"/>
      <c r="G590" s="72"/>
      <c r="H590" s="72"/>
      <c r="I590" s="72"/>
      <c r="J590" s="72"/>
      <c r="K590" s="72"/>
    </row>
    <row r="591" spans="1:18" customHeight="1" ht="15">
      <c r="C591" s="711"/>
      <c r="D591" s="711"/>
      <c r="E591" s="712"/>
      <c r="F591" s="72"/>
      <c r="G591" s="72"/>
      <c r="H591" s="72"/>
      <c r="I591" s="72"/>
      <c r="J591" s="72"/>
      <c r="K591" s="72"/>
    </row>
    <row r="592" spans="1:18" customHeight="1" ht="15">
      <c r="C592" s="711"/>
      <c r="D592" s="711"/>
      <c r="E592" s="712"/>
      <c r="F592" s="72"/>
      <c r="G592" s="72"/>
      <c r="H592" s="72"/>
      <c r="I592" s="72"/>
      <c r="J592" s="72"/>
      <c r="K592" s="72"/>
    </row>
    <row r="593" spans="1:18" customHeight="1" ht="15">
      <c r="C593" s="711"/>
      <c r="D593" s="711"/>
      <c r="E593" s="712"/>
      <c r="F593" s="72"/>
      <c r="G593" s="72"/>
      <c r="H593" s="72"/>
      <c r="I593" s="72"/>
      <c r="J593" s="72"/>
      <c r="K593" s="72"/>
    </row>
    <row r="594" spans="1:18" customHeight="1" ht="15">
      <c r="C594" s="711"/>
      <c r="D594" s="711"/>
      <c r="E594" s="712"/>
      <c r="F594" s="72"/>
      <c r="G594" s="72"/>
      <c r="H594" s="72"/>
      <c r="I594" s="72"/>
      <c r="J594" s="72"/>
      <c r="K594" s="72"/>
    </row>
    <row r="595" spans="1:18" customHeight="1" ht="15">
      <c r="C595" s="711"/>
      <c r="D595" s="711"/>
      <c r="E595" s="712"/>
      <c r="F595" s="72"/>
      <c r="G595" s="72"/>
      <c r="H595" s="72"/>
      <c r="I595" s="72"/>
      <c r="J595" s="72"/>
      <c r="K595" s="72"/>
    </row>
    <row r="596" spans="1:18" customHeight="1" ht="15">
      <c r="C596" s="711"/>
      <c r="D596" s="711"/>
      <c r="E596" s="712"/>
      <c r="F596" s="72"/>
      <c r="G596" s="72"/>
      <c r="H596" s="72"/>
      <c r="I596" s="72"/>
      <c r="J596" s="72"/>
      <c r="K596" s="72"/>
    </row>
    <row r="597" spans="1:18" customHeight="1" ht="15">
      <c r="C597" s="711"/>
      <c r="D597" s="711"/>
      <c r="E597" s="712"/>
      <c r="F597" s="72"/>
      <c r="G597" s="72"/>
      <c r="H597" s="72"/>
      <c r="I597" s="72"/>
      <c r="J597" s="72"/>
      <c r="K597" s="72"/>
    </row>
    <row r="598" spans="1:18" customHeight="1" ht="15">
      <c r="C598" s="711"/>
      <c r="D598" s="711"/>
      <c r="E598" s="712"/>
      <c r="F598" s="72"/>
      <c r="G598" s="72"/>
      <c r="H598" s="72"/>
      <c r="I598" s="72"/>
      <c r="J598" s="72"/>
      <c r="K598" s="72"/>
    </row>
    <row r="599" spans="1:18" customHeight="1" ht="15">
      <c r="C599" s="711"/>
      <c r="D599" s="711"/>
      <c r="E599" s="712"/>
      <c r="F599" s="72"/>
      <c r="G599" s="72"/>
      <c r="H599" s="72"/>
      <c r="I599" s="72"/>
      <c r="J599" s="72"/>
      <c r="K599" s="72"/>
    </row>
    <row r="600" spans="1:18" customHeight="1" ht="15">
      <c r="C600" s="711"/>
      <c r="D600" s="711"/>
      <c r="E600" s="712"/>
      <c r="F600" s="72"/>
      <c r="G600" s="72"/>
      <c r="H600" s="72"/>
      <c r="I600" s="72"/>
      <c r="J600" s="72"/>
      <c r="K600" s="72"/>
    </row>
    <row r="601" spans="1:18" customHeight="1" ht="15">
      <c r="C601" s="711"/>
      <c r="D601" s="711"/>
      <c r="E601" s="712"/>
      <c r="F601" s="72"/>
      <c r="G601" s="72"/>
      <c r="H601" s="72"/>
      <c r="I601" s="72"/>
      <c r="J601" s="72"/>
      <c r="K601" s="72"/>
    </row>
    <row r="602" spans="1:18" customHeight="1" ht="15">
      <c r="C602" s="711"/>
      <c r="D602" s="711"/>
      <c r="E602" s="712"/>
      <c r="F602" s="72"/>
      <c r="G602" s="72"/>
      <c r="H602" s="72"/>
      <c r="I602" s="72"/>
      <c r="J602" s="72"/>
      <c r="K602" s="72"/>
    </row>
    <row r="603" spans="1:18" customHeight="1" ht="15">
      <c r="C603" s="711"/>
      <c r="D603" s="711"/>
      <c r="E603" s="712"/>
      <c r="F603" s="72"/>
      <c r="G603" s="72"/>
      <c r="H603" s="72"/>
      <c r="I603" s="72"/>
      <c r="J603" s="72"/>
      <c r="K603" s="72"/>
    </row>
    <row r="604" spans="1:18" customHeight="1" ht="15">
      <c r="C604" s="711"/>
      <c r="D604" s="711"/>
      <c r="E604" s="712"/>
      <c r="F604" s="72"/>
      <c r="G604" s="72"/>
      <c r="H604" s="72"/>
      <c r="I604" s="72"/>
      <c r="J604" s="72"/>
      <c r="K604" s="72"/>
    </row>
    <row r="605" spans="1:18" customHeight="1" ht="15">
      <c r="C605" s="711"/>
      <c r="D605" s="711"/>
      <c r="E605" s="712"/>
      <c r="F605" s="72"/>
      <c r="G605" s="72"/>
      <c r="H605" s="72"/>
      <c r="I605" s="72"/>
      <c r="J605" s="72"/>
      <c r="K605" s="72"/>
    </row>
    <row r="606" spans="1:18" customHeight="1" ht="15">
      <c r="C606" s="711"/>
      <c r="D606" s="711"/>
      <c r="E606" s="712"/>
      <c r="F606" s="72"/>
      <c r="G606" s="72"/>
      <c r="H606" s="72"/>
      <c r="I606" s="72"/>
      <c r="J606" s="72"/>
      <c r="K606" s="72"/>
    </row>
    <row r="607" spans="1:18" customHeight="1" ht="15">
      <c r="C607" s="711"/>
      <c r="D607" s="711"/>
      <c r="E607" s="712"/>
      <c r="F607" s="72"/>
      <c r="G607" s="72"/>
      <c r="H607" s="72"/>
      <c r="I607" s="72"/>
      <c r="J607" s="72"/>
      <c r="K607" s="72"/>
    </row>
    <row r="608" spans="1:18" customHeight="1" ht="15">
      <c r="C608" s="711"/>
      <c r="D608" s="711"/>
      <c r="E608" s="712"/>
      <c r="F608" s="72"/>
      <c r="G608" s="72"/>
      <c r="H608" s="72"/>
      <c r="I608" s="72"/>
      <c r="J608" s="72"/>
      <c r="K608" s="72"/>
    </row>
    <row r="609" spans="1:18" customHeight="1" ht="15">
      <c r="C609" s="711"/>
      <c r="D609" s="711"/>
      <c r="E609" s="712"/>
      <c r="F609" s="72"/>
      <c r="G609" s="72"/>
      <c r="H609" s="72"/>
      <c r="I609" s="72"/>
      <c r="J609" s="72"/>
      <c r="K609" s="72"/>
    </row>
    <row r="610" spans="1:18" customHeight="1" ht="15">
      <c r="C610" s="711"/>
      <c r="D610" s="711"/>
      <c r="E610" s="712"/>
      <c r="F610" s="72"/>
      <c r="G610" s="72"/>
      <c r="H610" s="72"/>
      <c r="I610" s="72"/>
      <c r="J610" s="72"/>
      <c r="K610" s="72"/>
    </row>
    <row r="611" spans="1:18" customHeight="1" ht="15">
      <c r="C611" s="711"/>
      <c r="D611" s="711"/>
      <c r="E611" s="712"/>
      <c r="F611" s="72"/>
      <c r="G611" s="72"/>
      <c r="H611" s="72"/>
      <c r="I611" s="72"/>
      <c r="J611" s="72"/>
      <c r="K611" s="72"/>
    </row>
    <row r="612" spans="1:18" customHeight="1" ht="15">
      <c r="C612" s="711"/>
      <c r="D612" s="711"/>
      <c r="E612" s="712"/>
      <c r="F612" s="72"/>
      <c r="G612" s="72"/>
      <c r="H612" s="72"/>
      <c r="I612" s="72"/>
      <c r="J612" s="72"/>
      <c r="K612" s="72"/>
    </row>
    <row r="613" spans="1:18" customHeight="1" ht="15">
      <c r="C613" s="711"/>
      <c r="D613" s="711"/>
      <c r="E613" s="712"/>
      <c r="F613" s="72"/>
      <c r="G613" s="72"/>
      <c r="H613" s="72"/>
      <c r="I613" s="72"/>
      <c r="J613" s="72"/>
      <c r="K613" s="72"/>
    </row>
    <row r="614" spans="1:18" customHeight="1" ht="15">
      <c r="C614" s="711"/>
      <c r="D614" s="711"/>
      <c r="E614" s="712"/>
      <c r="F614" s="72"/>
      <c r="G614" s="72"/>
      <c r="H614" s="72"/>
      <c r="I614" s="72"/>
      <c r="J614" s="72"/>
      <c r="K614" s="72"/>
    </row>
    <row r="615" spans="1:18" customHeight="1" ht="15">
      <c r="C615" s="711"/>
      <c r="D615" s="711"/>
      <c r="E615" s="712"/>
      <c r="F615" s="72"/>
      <c r="G615" s="72"/>
      <c r="H615" s="72"/>
      <c r="I615" s="72"/>
      <c r="J615" s="72"/>
      <c r="K615" s="72"/>
    </row>
    <row r="616" spans="1:18" customHeight="1" ht="15">
      <c r="C616" s="711"/>
      <c r="D616" s="711"/>
      <c r="E616" s="712"/>
      <c r="F616" s="72"/>
      <c r="G616" s="72"/>
      <c r="H616" s="72"/>
      <c r="I616" s="72"/>
      <c r="J616" s="72"/>
      <c r="K616" s="72"/>
    </row>
    <row r="617" spans="1:18" customHeight="1" ht="15">
      <c r="C617" s="711"/>
      <c r="D617" s="711"/>
      <c r="E617" s="712"/>
      <c r="F617" s="72"/>
      <c r="G617" s="72"/>
      <c r="H617" s="72"/>
      <c r="I617" s="72"/>
      <c r="J617" s="72"/>
      <c r="K617" s="72"/>
    </row>
    <row r="618" spans="1:18" customHeight="1" ht="15">
      <c r="C618" s="711"/>
      <c r="D618" s="711"/>
      <c r="E618" s="712"/>
      <c r="F618" s="72"/>
      <c r="G618" s="72"/>
      <c r="H618" s="72"/>
      <c r="I618" s="72"/>
      <c r="J618" s="72"/>
      <c r="K618" s="72"/>
    </row>
    <row r="619" spans="1:18" customHeight="1" ht="15">
      <c r="C619" s="711"/>
      <c r="D619" s="711"/>
      <c r="E619" s="712"/>
      <c r="F619" s="72"/>
      <c r="G619" s="72"/>
      <c r="H619" s="72"/>
      <c r="I619" s="72"/>
      <c r="J619" s="72"/>
      <c r="K619" s="72"/>
    </row>
    <row r="620" spans="1:18" customHeight="1" ht="15">
      <c r="C620" s="711"/>
      <c r="D620" s="711"/>
      <c r="E620" s="712"/>
      <c r="F620" s="72"/>
      <c r="G620" s="72"/>
      <c r="H620" s="72"/>
      <c r="I620" s="72"/>
      <c r="J620" s="72"/>
      <c r="K620" s="72"/>
    </row>
    <row r="621" spans="1:18" customHeight="1" ht="15">
      <c r="C621" s="711"/>
      <c r="D621" s="711"/>
      <c r="E621" s="712"/>
      <c r="F621" s="72"/>
      <c r="G621" s="72"/>
      <c r="H621" s="72"/>
      <c r="I621" s="72"/>
      <c r="J621" s="72"/>
      <c r="K621" s="72"/>
    </row>
    <row r="622" spans="1:18" customHeight="1" ht="15">
      <c r="C622" s="711"/>
      <c r="D622" s="711"/>
      <c r="E622" s="712"/>
      <c r="F622" s="72"/>
      <c r="G622" s="72"/>
      <c r="H622" s="72"/>
      <c r="I622" s="72"/>
      <c r="J622" s="72"/>
      <c r="K622" s="72"/>
    </row>
    <row r="623" spans="1:18" customHeight="1" ht="15">
      <c r="C623" s="711"/>
      <c r="D623" s="711"/>
      <c r="E623" s="712"/>
      <c r="F623" s="72"/>
      <c r="G623" s="72"/>
      <c r="H623" s="72"/>
      <c r="I623" s="72"/>
      <c r="J623" s="72"/>
      <c r="K623" s="72"/>
    </row>
    <row r="624" spans="1:18" customHeight="1" ht="15">
      <c r="C624" s="711"/>
      <c r="D624" s="711"/>
      <c r="E624" s="712"/>
      <c r="F624" s="72"/>
      <c r="G624" s="72"/>
      <c r="H624" s="72"/>
      <c r="I624" s="72"/>
      <c r="J624" s="72"/>
      <c r="K624" s="72"/>
    </row>
    <row r="625" spans="1:18" customHeight="1" ht="15">
      <c r="C625" s="711"/>
      <c r="D625" s="711"/>
      <c r="E625" s="712"/>
      <c r="F625" s="72"/>
      <c r="G625" s="72"/>
      <c r="H625" s="72"/>
      <c r="I625" s="72"/>
      <c r="J625" s="72"/>
      <c r="K625" s="72"/>
    </row>
    <row r="626" spans="1:18" customHeight="1" ht="15">
      <c r="C626" s="711"/>
      <c r="D626" s="711"/>
      <c r="E626" s="712"/>
      <c r="F626" s="72"/>
      <c r="G626" s="72"/>
      <c r="H626" s="72"/>
      <c r="I626" s="72"/>
      <c r="J626" s="72"/>
      <c r="K626" s="72"/>
    </row>
    <row r="627" spans="1:18" customHeight="1" ht="15">
      <c r="C627" s="711"/>
      <c r="D627" s="711"/>
      <c r="E627" s="712"/>
      <c r="F627" s="72"/>
      <c r="G627" s="72"/>
      <c r="H627" s="72"/>
      <c r="I627" s="72"/>
      <c r="J627" s="72"/>
      <c r="K627" s="72"/>
    </row>
    <row r="628" spans="1:18" customHeight="1" ht="15">
      <c r="C628" s="711"/>
      <c r="D628" s="711"/>
      <c r="E628" s="712"/>
      <c r="F628" s="72"/>
      <c r="G628" s="72"/>
      <c r="H628" s="72"/>
      <c r="I628" s="72"/>
      <c r="J628" s="72"/>
      <c r="K628" s="72"/>
    </row>
    <row r="629" spans="1:18" customHeight="1" ht="15">
      <c r="C629" s="711"/>
      <c r="D629" s="711"/>
      <c r="E629" s="712"/>
      <c r="F629" s="72"/>
      <c r="G629" s="72"/>
      <c r="H629" s="72"/>
      <c r="I629" s="72"/>
      <c r="J629" s="72"/>
      <c r="K629" s="72"/>
    </row>
    <row r="630" spans="1:18" customHeight="1" ht="15">
      <c r="C630" s="711"/>
      <c r="D630" s="711"/>
      <c r="E630" s="712"/>
      <c r="F630" s="72"/>
      <c r="G630" s="72"/>
      <c r="H630" s="72"/>
      <c r="I630" s="72"/>
      <c r="J630" s="72"/>
      <c r="K630" s="72"/>
    </row>
    <row r="631" spans="1:18" customHeight="1" ht="15">
      <c r="C631" s="711"/>
      <c r="D631" s="711"/>
      <c r="E631" s="712"/>
      <c r="F631" s="72"/>
      <c r="G631" s="72"/>
      <c r="H631" s="72"/>
      <c r="I631" s="72"/>
      <c r="J631" s="72"/>
      <c r="K631" s="72"/>
    </row>
    <row r="632" spans="1:18" customHeight="1" ht="15">
      <c r="C632" s="711"/>
      <c r="D632" s="711"/>
      <c r="E632" s="712"/>
      <c r="F632" s="72"/>
      <c r="G632" s="72"/>
      <c r="H632" s="72"/>
      <c r="I632" s="72"/>
      <c r="J632" s="72"/>
      <c r="K632" s="72"/>
    </row>
    <row r="633" spans="1:18" customHeight="1" ht="15">
      <c r="C633" s="711"/>
      <c r="D633" s="711"/>
      <c r="E633" s="712"/>
      <c r="F633" s="72"/>
      <c r="G633" s="72"/>
      <c r="H633" s="72"/>
      <c r="I633" s="72"/>
      <c r="J633" s="72"/>
      <c r="K633" s="72"/>
    </row>
    <row r="634" spans="1:18" customHeight="1" ht="15">
      <c r="C634" s="711"/>
      <c r="D634" s="711"/>
      <c r="E634" s="712"/>
      <c r="F634" s="72"/>
      <c r="G634" s="72"/>
      <c r="H634" s="72"/>
      <c r="I634" s="72"/>
      <c r="J634" s="72"/>
      <c r="K634" s="72"/>
    </row>
    <row r="635" spans="1:18" customHeight="1" ht="15">
      <c r="C635" s="711"/>
      <c r="D635" s="711"/>
      <c r="E635" s="712"/>
      <c r="F635" s="72"/>
      <c r="G635" s="72"/>
      <c r="H635" s="72"/>
      <c r="I635" s="72"/>
      <c r="J635" s="72"/>
      <c r="K635" s="72"/>
    </row>
    <row r="636" spans="1:18" customHeight="1" ht="15">
      <c r="C636" s="711"/>
      <c r="D636" s="711"/>
      <c r="E636" s="712"/>
      <c r="F636" s="72"/>
      <c r="G636" s="72"/>
      <c r="H636" s="72"/>
      <c r="I636" s="72"/>
      <c r="J636" s="72"/>
      <c r="K636" s="72"/>
    </row>
    <row r="637" spans="1:18" customHeight="1" ht="15">
      <c r="C637" s="711"/>
      <c r="D637" s="711"/>
      <c r="E637" s="712"/>
      <c r="F637" s="72"/>
      <c r="G637" s="72"/>
      <c r="H637" s="72"/>
      <c r="I637" s="72"/>
      <c r="J637" s="72"/>
      <c r="K637" s="72"/>
    </row>
    <row r="638" spans="1:18" customHeight="1" ht="15">
      <c r="C638" s="711"/>
      <c r="D638" s="711"/>
      <c r="E638" s="712"/>
      <c r="F638" s="72"/>
      <c r="G638" s="72"/>
      <c r="H638" s="72"/>
      <c r="I638" s="72"/>
      <c r="J638" s="72"/>
      <c r="K638" s="72"/>
    </row>
    <row r="639" spans="1:18" customHeight="1" ht="15">
      <c r="C639" s="711"/>
      <c r="D639" s="711"/>
      <c r="E639" s="712"/>
      <c r="F639" s="72"/>
      <c r="G639" s="72"/>
      <c r="H639" s="72"/>
      <c r="I639" s="72"/>
      <c r="J639" s="72"/>
      <c r="K639" s="72"/>
    </row>
    <row r="640" spans="1:18" customHeight="1" ht="15">
      <c r="C640" s="711"/>
      <c r="D640" s="711"/>
      <c r="E640" s="712"/>
      <c r="F640" s="72"/>
      <c r="G640" s="72"/>
      <c r="H640" s="72"/>
      <c r="I640" s="72"/>
      <c r="J640" s="72"/>
      <c r="K640" s="72"/>
    </row>
    <row r="641" spans="1:18" customHeight="1" ht="15">
      <c r="C641" s="711"/>
      <c r="D641" s="711"/>
      <c r="E641" s="712"/>
      <c r="F641" s="72"/>
      <c r="G641" s="72"/>
      <c r="H641" s="72"/>
      <c r="I641" s="72"/>
      <c r="J641" s="72"/>
      <c r="K641" s="72"/>
    </row>
    <row r="642" spans="1:18" customHeight="1" ht="15">
      <c r="C642" s="711"/>
      <c r="D642" s="711"/>
      <c r="E642" s="712"/>
      <c r="F642" s="72"/>
      <c r="G642" s="72"/>
      <c r="H642" s="72"/>
      <c r="I642" s="72"/>
      <c r="J642" s="72"/>
      <c r="K642" s="72"/>
    </row>
    <row r="643" spans="1:18" customHeight="1" ht="15">
      <c r="C643" s="711"/>
      <c r="D643" s="711"/>
      <c r="E643" s="712"/>
      <c r="F643" s="72"/>
      <c r="G643" s="72"/>
      <c r="H643" s="72"/>
      <c r="I643" s="72"/>
      <c r="J643" s="72"/>
      <c r="K643" s="72"/>
    </row>
    <row r="644" spans="1:18" customHeight="1" ht="15">
      <c r="C644" s="711"/>
      <c r="D644" s="711"/>
      <c r="E644" s="712"/>
      <c r="F644" s="72"/>
      <c r="G644" s="72"/>
      <c r="H644" s="72"/>
      <c r="I644" s="72"/>
      <c r="J644" s="72"/>
      <c r="K644" s="72"/>
    </row>
    <row r="645" spans="1:18" customHeight="1" ht="15">
      <c r="C645" s="711"/>
      <c r="D645" s="711"/>
      <c r="E645" s="712"/>
      <c r="F645" s="72"/>
      <c r="G645" s="72"/>
      <c r="H645" s="72"/>
      <c r="I645" s="72"/>
      <c r="J645" s="72"/>
      <c r="K645" s="72"/>
    </row>
    <row r="646" spans="1:18" customHeight="1" ht="15">
      <c r="C646" s="711"/>
      <c r="D646" s="711"/>
      <c r="E646" s="712"/>
      <c r="F646" s="72"/>
      <c r="G646" s="72"/>
      <c r="H646" s="72"/>
      <c r="I646" s="72"/>
      <c r="J646" s="72"/>
      <c r="K646" s="72"/>
    </row>
    <row r="647" spans="1:18" customHeight="1" ht="15">
      <c r="C647" s="711"/>
      <c r="D647" s="711"/>
      <c r="E647" s="712"/>
      <c r="F647" s="72"/>
      <c r="G647" s="72"/>
      <c r="H647" s="72"/>
      <c r="I647" s="72"/>
      <c r="J647" s="72"/>
      <c r="K647" s="72"/>
    </row>
    <row r="648" spans="1:18" customHeight="1" ht="15">
      <c r="C648" s="711"/>
      <c r="D648" s="711"/>
      <c r="E648" s="712"/>
      <c r="F648" s="72"/>
      <c r="G648" s="72"/>
      <c r="H648" s="72"/>
      <c r="I648" s="72"/>
      <c r="J648" s="72"/>
      <c r="K648" s="72"/>
    </row>
    <row r="649" spans="1:18" customHeight="1" ht="15">
      <c r="C649" s="711"/>
      <c r="D649" s="711"/>
      <c r="E649" s="712"/>
      <c r="F649" s="72"/>
      <c r="G649" s="72"/>
      <c r="H649" s="72"/>
      <c r="I649" s="72"/>
      <c r="J649" s="72"/>
      <c r="K649" s="72"/>
    </row>
    <row r="650" spans="1:18" customHeight="1" ht="15">
      <c r="C650" s="711"/>
      <c r="D650" s="711"/>
      <c r="E650" s="712"/>
      <c r="F650" s="72"/>
      <c r="G650" s="72"/>
      <c r="H650" s="72"/>
      <c r="I650" s="72"/>
      <c r="J650" s="72"/>
      <c r="K650" s="72"/>
    </row>
    <row r="651" spans="1:18" customHeight="1" ht="15">
      <c r="C651" s="711"/>
      <c r="D651" s="711"/>
      <c r="E651" s="712"/>
      <c r="F651" s="72"/>
      <c r="G651" s="72"/>
      <c r="H651" s="72"/>
      <c r="I651" s="72"/>
      <c r="J651" s="72"/>
      <c r="K651" s="72"/>
    </row>
    <row r="652" spans="1:18" customHeight="1" ht="15">
      <c r="C652" s="711"/>
      <c r="D652" s="711"/>
      <c r="E652" s="712"/>
      <c r="F652" s="72"/>
      <c r="G652" s="72"/>
      <c r="H652" s="72"/>
      <c r="I652" s="72"/>
      <c r="J652" s="72"/>
      <c r="K652" s="72"/>
    </row>
    <row r="653" spans="1:18" customHeight="1" ht="15">
      <c r="C653" s="711"/>
      <c r="D653" s="711"/>
      <c r="E653" s="712"/>
      <c r="F653" s="72"/>
      <c r="G653" s="72"/>
      <c r="H653" s="72"/>
      <c r="I653" s="72"/>
      <c r="J653" s="72"/>
      <c r="K653" s="72"/>
    </row>
    <row r="654" spans="1:18" customHeight="1" ht="15">
      <c r="C654" s="711"/>
      <c r="D654" s="711"/>
      <c r="E654" s="712"/>
      <c r="F654" s="72"/>
      <c r="G654" s="72"/>
      <c r="H654" s="72"/>
      <c r="I654" s="72"/>
      <c r="J654" s="72"/>
      <c r="K654" s="72"/>
    </row>
    <row r="655" spans="1:18" customHeight="1" ht="15">
      <c r="C655" s="711"/>
      <c r="D655" s="711"/>
      <c r="E655" s="712"/>
      <c r="F655" s="72"/>
      <c r="G655" s="72"/>
      <c r="H655" s="72"/>
      <c r="I655" s="72"/>
      <c r="J655" s="72"/>
      <c r="K655" s="72"/>
    </row>
    <row r="656" spans="1:18" customHeight="1" ht="15">
      <c r="C656" s="711"/>
      <c r="D656" s="711"/>
      <c r="E656" s="712"/>
      <c r="F656" s="72"/>
      <c r="G656" s="72"/>
      <c r="H656" s="72"/>
      <c r="I656" s="72"/>
      <c r="J656" s="72"/>
      <c r="K656" s="72"/>
    </row>
    <row r="657" spans="1:18" customHeight="1" ht="15">
      <c r="C657" s="711"/>
      <c r="D657" s="711"/>
      <c r="E657" s="712"/>
      <c r="F657" s="72"/>
      <c r="G657" s="72"/>
      <c r="H657" s="72"/>
      <c r="I657" s="72"/>
      <c r="J657" s="72"/>
      <c r="K657" s="72"/>
    </row>
    <row r="658" spans="1:18" customHeight="1" ht="15">
      <c r="C658" s="711"/>
      <c r="D658" s="711"/>
      <c r="E658" s="712"/>
      <c r="F658" s="72"/>
      <c r="G658" s="72"/>
      <c r="H658" s="72"/>
      <c r="I658" s="72"/>
      <c r="J658" s="72"/>
      <c r="K658" s="72"/>
    </row>
    <row r="659" spans="1:18" customHeight="1" ht="15">
      <c r="C659" s="711"/>
      <c r="D659" s="711"/>
      <c r="E659" s="712"/>
      <c r="F659" s="72"/>
      <c r="G659" s="72"/>
      <c r="H659" s="72"/>
      <c r="I659" s="72"/>
      <c r="J659" s="72"/>
      <c r="K659" s="72"/>
    </row>
    <row r="660" spans="1:18" customHeight="1" ht="15">
      <c r="C660" s="711"/>
      <c r="D660" s="711"/>
      <c r="E660" s="712"/>
      <c r="F660" s="72"/>
      <c r="G660" s="72"/>
      <c r="H660" s="72"/>
      <c r="I660" s="72"/>
      <c r="J660" s="72"/>
      <c r="K660" s="72"/>
    </row>
    <row r="661" spans="1:18" customHeight="1" ht="15">
      <c r="C661" s="711"/>
      <c r="D661" s="711"/>
      <c r="E661" s="712"/>
      <c r="F661" s="72"/>
      <c r="G661" s="72"/>
      <c r="H661" s="72"/>
      <c r="I661" s="72"/>
      <c r="J661" s="72"/>
      <c r="K661" s="72"/>
    </row>
    <row r="662" spans="1:18" customHeight="1" ht="15">
      <c r="C662" s="711"/>
      <c r="D662" s="711"/>
      <c r="E662" s="712"/>
      <c r="F662" s="72"/>
      <c r="G662" s="72"/>
      <c r="H662" s="72"/>
      <c r="I662" s="72"/>
      <c r="J662" s="72"/>
      <c r="K662" s="72"/>
    </row>
    <row r="663" spans="1:18" customHeight="1" ht="15">
      <c r="C663" s="711"/>
      <c r="D663" s="711"/>
      <c r="E663" s="712"/>
      <c r="F663" s="72"/>
      <c r="G663" s="72"/>
      <c r="H663" s="72"/>
      <c r="I663" s="72"/>
      <c r="J663" s="72"/>
      <c r="K663" s="72"/>
    </row>
    <row r="664" spans="1:18" customHeight="1" ht="15">
      <c r="C664" s="711"/>
      <c r="D664" s="711"/>
      <c r="E664" s="712"/>
      <c r="F664" s="72"/>
      <c r="G664" s="72"/>
      <c r="H664" s="72"/>
      <c r="I664" s="72"/>
      <c r="J664" s="72"/>
      <c r="K664" s="72"/>
    </row>
    <row r="665" spans="1:18" customHeight="1" ht="15">
      <c r="C665" s="711"/>
      <c r="D665" s="711"/>
      <c r="E665" s="712"/>
      <c r="F665" s="72"/>
      <c r="G665" s="72"/>
      <c r="H665" s="72"/>
      <c r="I665" s="72"/>
      <c r="J665" s="72"/>
      <c r="K665" s="72"/>
    </row>
    <row r="666" spans="1:18" customHeight="1" ht="15">
      <c r="C666" s="711"/>
      <c r="D666" s="711"/>
      <c r="E666" s="712"/>
      <c r="F666" s="72"/>
      <c r="G666" s="72"/>
      <c r="H666" s="72"/>
      <c r="I666" s="72"/>
      <c r="J666" s="72"/>
      <c r="K666" s="72"/>
    </row>
    <row r="667" spans="1:18" customHeight="1" ht="15">
      <c r="C667" s="711"/>
      <c r="D667" s="711"/>
      <c r="E667" s="712"/>
      <c r="F667" s="72"/>
      <c r="G667" s="72"/>
      <c r="H667" s="72"/>
      <c r="I667" s="72"/>
      <c r="J667" s="72"/>
      <c r="K667" s="72"/>
    </row>
    <row r="668" spans="1:18" customHeight="1" ht="15">
      <c r="C668" s="711"/>
      <c r="D668" s="711"/>
      <c r="E668" s="712"/>
      <c r="F668" s="72"/>
      <c r="G668" s="72"/>
      <c r="H668" s="72"/>
      <c r="I668" s="72"/>
      <c r="J668" s="72"/>
      <c r="K668" s="72"/>
    </row>
    <row r="669" spans="1:18" customHeight="1" ht="15">
      <c r="C669" s="711"/>
      <c r="D669" s="711"/>
      <c r="E669" s="712"/>
      <c r="F669" s="72"/>
      <c r="G669" s="72"/>
      <c r="H669" s="72"/>
      <c r="I669" s="72"/>
      <c r="J669" s="72"/>
      <c r="K669" s="72"/>
    </row>
    <row r="670" spans="1:18" customHeight="1" ht="15">
      <c r="C670" s="711"/>
      <c r="D670" s="711"/>
      <c r="E670" s="712"/>
      <c r="F670" s="72"/>
      <c r="G670" s="72"/>
      <c r="H670" s="72"/>
      <c r="I670" s="72"/>
      <c r="J670" s="72"/>
      <c r="K670" s="72"/>
    </row>
    <row r="671" spans="1:18" customHeight="1" ht="15">
      <c r="C671" s="711"/>
      <c r="D671" s="711"/>
      <c r="E671" s="712"/>
      <c r="F671" s="72"/>
      <c r="G671" s="72"/>
      <c r="H671" s="72"/>
      <c r="I671" s="72"/>
      <c r="J671" s="72"/>
      <c r="K671" s="72"/>
    </row>
    <row r="672" spans="1:18" customHeight="1" ht="15">
      <c r="C672" s="711"/>
      <c r="D672" s="711"/>
      <c r="E672" s="712"/>
      <c r="F672" s="72"/>
      <c r="G672" s="72"/>
      <c r="H672" s="72"/>
      <c r="I672" s="72"/>
      <c r="J672" s="72"/>
      <c r="K672" s="72"/>
    </row>
    <row r="673" spans="1:18" customHeight="1" ht="15">
      <c r="C673" s="711"/>
      <c r="D673" s="711"/>
      <c r="E673" s="712"/>
      <c r="F673" s="72"/>
      <c r="G673" s="72"/>
      <c r="H673" s="72"/>
      <c r="I673" s="72"/>
      <c r="J673" s="72"/>
      <c r="K673" s="72"/>
    </row>
    <row r="674" spans="1:18" customHeight="1" ht="15">
      <c r="C674" s="711"/>
      <c r="D674" s="711"/>
      <c r="E674" s="712"/>
      <c r="F674" s="72"/>
      <c r="G674" s="72"/>
      <c r="H674" s="72"/>
      <c r="I674" s="72"/>
      <c r="J674" s="72"/>
      <c r="K674" s="72"/>
    </row>
    <row r="675" spans="1:18" customHeight="1" ht="15">
      <c r="C675" s="711"/>
      <c r="D675" s="711"/>
      <c r="E675" s="712"/>
      <c r="F675" s="72"/>
      <c r="G675" s="72"/>
      <c r="H675" s="72"/>
      <c r="I675" s="72"/>
      <c r="J675" s="72"/>
      <c r="K675" s="72"/>
    </row>
    <row r="676" spans="1:18" customHeight="1" ht="15">
      <c r="C676" s="711"/>
      <c r="D676" s="711"/>
      <c r="E676" s="712"/>
      <c r="F676" s="72"/>
      <c r="G676" s="72"/>
      <c r="H676" s="72"/>
      <c r="I676" s="72"/>
      <c r="J676" s="72"/>
      <c r="K676" s="72"/>
    </row>
    <row r="677" spans="1:18" customHeight="1" ht="15">
      <c r="C677" s="711"/>
      <c r="D677" s="711"/>
      <c r="E677" s="712"/>
      <c r="F677" s="72"/>
      <c r="G677" s="72"/>
      <c r="H677" s="72"/>
      <c r="I677" s="72"/>
      <c r="J677" s="72"/>
      <c r="K677" s="72"/>
    </row>
    <row r="678" spans="1:18" customHeight="1" ht="15">
      <c r="C678" s="711"/>
      <c r="D678" s="711"/>
      <c r="E678" s="712"/>
      <c r="F678" s="72"/>
      <c r="G678" s="72"/>
      <c r="H678" s="72"/>
      <c r="I678" s="72"/>
      <c r="J678" s="72"/>
      <c r="K678" s="72"/>
    </row>
    <row r="679" spans="1:18" customHeight="1" ht="15">
      <c r="C679" s="711"/>
      <c r="D679" s="711"/>
      <c r="E679" s="712"/>
      <c r="F679" s="72"/>
      <c r="G679" s="72"/>
      <c r="H679" s="72"/>
      <c r="I679" s="72"/>
      <c r="J679" s="72"/>
      <c r="K679" s="72"/>
    </row>
    <row r="680" spans="1:18" customHeight="1" ht="15">
      <c r="C680" s="711"/>
      <c r="D680" s="711"/>
      <c r="E680" s="712"/>
      <c r="F680" s="72"/>
      <c r="G680" s="72"/>
      <c r="H680" s="72"/>
      <c r="I680" s="72"/>
      <c r="J680" s="72"/>
      <c r="K680" s="72"/>
    </row>
    <row r="681" spans="1:18" customHeight="1" ht="15">
      <c r="C681" s="711"/>
      <c r="D681" s="711"/>
      <c r="E681" s="712"/>
      <c r="F681" s="72"/>
      <c r="G681" s="72"/>
      <c r="H681" s="72"/>
      <c r="I681" s="72"/>
      <c r="J681" s="72"/>
      <c r="K681" s="72"/>
    </row>
    <row r="682" spans="1:18" customHeight="1" ht="15">
      <c r="C682" s="711"/>
      <c r="D682" s="711"/>
      <c r="E682" s="712"/>
      <c r="F682" s="72"/>
      <c r="G682" s="72"/>
      <c r="H682" s="72"/>
      <c r="I682" s="72"/>
      <c r="J682" s="72"/>
      <c r="K682" s="72"/>
    </row>
    <row r="683" spans="1:18" customHeight="1" ht="15">
      <c r="C683" s="711"/>
      <c r="D683" s="711"/>
      <c r="E683" s="712"/>
      <c r="F683" s="72"/>
      <c r="G683" s="72"/>
      <c r="H683" s="72"/>
      <c r="I683" s="72"/>
      <c r="J683" s="72"/>
      <c r="K683" s="72"/>
    </row>
    <row r="684" spans="1:18" customHeight="1" ht="15">
      <c r="C684" s="711"/>
      <c r="D684" s="711"/>
      <c r="E684" s="712"/>
      <c r="F684" s="72"/>
      <c r="G684" s="72"/>
      <c r="H684" s="72"/>
      <c r="I684" s="72"/>
      <c r="J684" s="72"/>
      <c r="K684" s="72"/>
    </row>
    <row r="685" spans="1:18" customHeight="1" ht="15">
      <c r="C685" s="711"/>
      <c r="D685" s="711"/>
      <c r="E685" s="712"/>
      <c r="F685" s="72"/>
      <c r="G685" s="72"/>
      <c r="H685" s="72"/>
      <c r="I685" s="72"/>
      <c r="J685" s="72"/>
      <c r="K685" s="72"/>
    </row>
    <row r="686" spans="1:18" customHeight="1" ht="15">
      <c r="C686" s="711"/>
      <c r="D686" s="711"/>
      <c r="E686" s="712"/>
      <c r="F686" s="72"/>
      <c r="G686" s="72"/>
      <c r="H686" s="72"/>
      <c r="I686" s="72"/>
      <c r="J686" s="72"/>
      <c r="K686" s="72"/>
    </row>
    <row r="687" spans="1:18" customHeight="1" ht="15">
      <c r="C687" s="711"/>
      <c r="D687" s="711"/>
      <c r="E687" s="712"/>
      <c r="F687" s="72"/>
      <c r="G687" s="72"/>
      <c r="H687" s="72"/>
      <c r="I687" s="72"/>
      <c r="J687" s="72"/>
      <c r="K687" s="72"/>
    </row>
    <row r="688" spans="1:18" customHeight="1" ht="15">
      <c r="C688" s="711"/>
      <c r="D688" s="711"/>
      <c r="E688" s="712"/>
      <c r="F688" s="72"/>
      <c r="G688" s="72"/>
      <c r="H688" s="72"/>
      <c r="I688" s="72"/>
      <c r="J688" s="72"/>
      <c r="K688" s="72"/>
    </row>
    <row r="689" spans="1:18" customHeight="1" ht="15">
      <c r="C689" s="711"/>
      <c r="D689" s="711"/>
      <c r="E689" s="712"/>
      <c r="F689" s="72"/>
      <c r="G689" s="72"/>
      <c r="H689" s="72"/>
      <c r="I689" s="72"/>
      <c r="J689" s="72"/>
      <c r="K689" s="72"/>
    </row>
    <row r="690" spans="1:18" customHeight="1" ht="15">
      <c r="C690" s="711"/>
      <c r="D690" s="711"/>
      <c r="E690" s="712"/>
      <c r="F690" s="72"/>
      <c r="G690" s="72"/>
      <c r="H690" s="72"/>
      <c r="I690" s="72"/>
      <c r="J690" s="72"/>
      <c r="K690" s="72"/>
    </row>
    <row r="691" spans="1:18" customHeight="1" ht="15">
      <c r="C691" s="711"/>
      <c r="D691" s="711"/>
      <c r="E691" s="712"/>
      <c r="F691" s="72"/>
      <c r="G691" s="72"/>
      <c r="H691" s="72"/>
      <c r="I691" s="72"/>
      <c r="J691" s="72"/>
      <c r="K691" s="72"/>
    </row>
    <row r="692" spans="1:18" customHeight="1" ht="15">
      <c r="C692" s="711"/>
      <c r="D692" s="711"/>
      <c r="E692" s="712"/>
      <c r="F692" s="72"/>
      <c r="G692" s="72"/>
      <c r="H692" s="72"/>
      <c r="I692" s="72"/>
      <c r="J692" s="72"/>
      <c r="K692" s="72"/>
    </row>
    <row r="693" spans="1:18" customHeight="1" ht="15">
      <c r="C693" s="711"/>
      <c r="D693" s="711"/>
      <c r="E693" s="712"/>
      <c r="F693" s="72"/>
      <c r="G693" s="72"/>
      <c r="H693" s="72"/>
      <c r="I693" s="72"/>
      <c r="J693" s="72"/>
      <c r="K693" s="72"/>
    </row>
    <row r="694" spans="1:18" customHeight="1" ht="15">
      <c r="C694" s="711"/>
      <c r="D694" s="711"/>
      <c r="E694" s="712"/>
      <c r="F694" s="72"/>
      <c r="G694" s="72"/>
      <c r="H694" s="72"/>
      <c r="I694" s="72"/>
      <c r="J694" s="72"/>
      <c r="K694" s="72"/>
    </row>
    <row r="695" spans="1:18" customHeight="1" ht="15">
      <c r="C695" s="711"/>
      <c r="D695" s="711"/>
      <c r="E695" s="712"/>
      <c r="F695" s="72"/>
      <c r="G695" s="72"/>
      <c r="H695" s="72"/>
      <c r="I695" s="72"/>
      <c r="J695" s="72"/>
      <c r="K695" s="72"/>
    </row>
    <row r="696" spans="1:18" customHeight="1" ht="15">
      <c r="C696" s="711"/>
      <c r="D696" s="711"/>
      <c r="E696" s="712"/>
      <c r="F696" s="72"/>
      <c r="G696" s="72"/>
      <c r="H696" s="72"/>
      <c r="I696" s="72"/>
      <c r="J696" s="72"/>
      <c r="K696" s="72"/>
    </row>
    <row r="697" spans="1:18" customHeight="1" ht="15">
      <c r="C697" s="711"/>
      <c r="D697" s="711"/>
      <c r="E697" s="712"/>
      <c r="F697" s="72"/>
      <c r="G697" s="72"/>
      <c r="H697" s="72"/>
      <c r="I697" s="72"/>
      <c r="J697" s="72"/>
      <c r="K697" s="72"/>
    </row>
    <row r="698" spans="1:18" customHeight="1" ht="15">
      <c r="C698" s="711"/>
      <c r="D698" s="711"/>
      <c r="E698" s="712"/>
      <c r="F698" s="72"/>
      <c r="G698" s="72"/>
      <c r="H698" s="72"/>
      <c r="I698" s="72"/>
      <c r="J698" s="72"/>
      <c r="K698" s="72"/>
    </row>
    <row r="699" spans="1:18" customHeight="1" ht="15">
      <c r="C699" s="711"/>
      <c r="D699" s="711"/>
      <c r="E699" s="712"/>
      <c r="F699" s="72"/>
      <c r="G699" s="72"/>
      <c r="H699" s="72"/>
      <c r="I699" s="72"/>
      <c r="J699" s="72"/>
      <c r="K699" s="72"/>
    </row>
    <row r="700" spans="1:18" customHeight="1" ht="15">
      <c r="C700" s="711"/>
      <c r="D700" s="711"/>
      <c r="E700" s="712"/>
      <c r="F700" s="72"/>
      <c r="G700" s="72"/>
      <c r="H700" s="72"/>
      <c r="I700" s="72"/>
      <c r="J700" s="72"/>
      <c r="K700" s="72"/>
    </row>
    <row r="701" spans="1:18" customHeight="1" ht="15">
      <c r="C701" s="711"/>
      <c r="D701" s="711"/>
      <c r="E701" s="712"/>
      <c r="F701" s="72"/>
      <c r="G701" s="72"/>
      <c r="H701" s="72"/>
      <c r="I701" s="72"/>
      <c r="J701" s="72"/>
      <c r="K701" s="72"/>
    </row>
    <row r="702" spans="1:18" customHeight="1" ht="15">
      <c r="C702" s="711"/>
      <c r="D702" s="711"/>
      <c r="E702" s="712"/>
      <c r="F702" s="72"/>
      <c r="G702" s="72"/>
      <c r="H702" s="72"/>
      <c r="I702" s="72"/>
      <c r="J702" s="72"/>
      <c r="K702" s="72"/>
    </row>
    <row r="703" spans="1:18" customHeight="1" ht="15">
      <c r="C703" s="711"/>
      <c r="D703" s="711"/>
      <c r="E703" s="712"/>
      <c r="F703" s="72"/>
      <c r="G703" s="72"/>
      <c r="H703" s="72"/>
      <c r="I703" s="72"/>
      <c r="J703" s="72"/>
      <c r="K703" s="72"/>
    </row>
    <row r="704" spans="1:18" customHeight="1" ht="15">
      <c r="C704" s="711"/>
      <c r="D704" s="711"/>
      <c r="E704" s="712"/>
      <c r="F704" s="72"/>
      <c r="G704" s="72"/>
      <c r="H704" s="72"/>
      <c r="I704" s="72"/>
      <c r="J704" s="72"/>
      <c r="K704" s="72"/>
    </row>
    <row r="705" spans="1:18" customHeight="1" ht="15">
      <c r="C705" s="711"/>
      <c r="D705" s="711"/>
      <c r="E705" s="712"/>
      <c r="F705" s="72"/>
      <c r="G705" s="72"/>
      <c r="H705" s="72"/>
      <c r="I705" s="72"/>
      <c r="J705" s="72"/>
      <c r="K705" s="72"/>
    </row>
    <row r="706" spans="1:18" customHeight="1" ht="15">
      <c r="C706" s="711"/>
      <c r="D706" s="711"/>
      <c r="E706" s="712"/>
      <c r="F706" s="72"/>
      <c r="G706" s="72"/>
      <c r="H706" s="72"/>
      <c r="I706" s="72"/>
      <c r="J706" s="72"/>
      <c r="K706" s="72"/>
    </row>
    <row r="707" spans="1:18" customHeight="1" ht="15">
      <c r="C707" s="711"/>
      <c r="D707" s="711"/>
      <c r="E707" s="712"/>
      <c r="F707" s="72"/>
      <c r="G707" s="72"/>
      <c r="H707" s="72"/>
      <c r="I707" s="72"/>
      <c r="J707" s="72"/>
      <c r="K707" s="72"/>
    </row>
    <row r="708" spans="1:18" customHeight="1" ht="15">
      <c r="C708" s="711"/>
      <c r="D708" s="711"/>
      <c r="E708" s="712"/>
      <c r="F708" s="72"/>
      <c r="G708" s="72"/>
      <c r="H708" s="72"/>
      <c r="I708" s="72"/>
      <c r="J708" s="72"/>
      <c r="K708" s="72"/>
    </row>
    <row r="709" spans="1:18" customHeight="1" ht="15">
      <c r="C709" s="711"/>
      <c r="D709" s="711"/>
      <c r="E709" s="712"/>
      <c r="F709" s="72"/>
      <c r="G709" s="72"/>
      <c r="H709" s="72"/>
      <c r="I709" s="72"/>
      <c r="J709" s="72"/>
      <c r="K709" s="72"/>
    </row>
    <row r="710" spans="1:18" customHeight="1" ht="15">
      <c r="C710" s="711"/>
      <c r="D710" s="711"/>
      <c r="E710" s="712"/>
      <c r="F710" s="72"/>
      <c r="G710" s="72"/>
      <c r="H710" s="72"/>
      <c r="I710" s="72"/>
      <c r="J710" s="72"/>
      <c r="K710" s="72"/>
    </row>
    <row r="711" spans="1:18" customHeight="1" ht="15">
      <c r="C711" s="711"/>
      <c r="D711" s="711"/>
      <c r="E711" s="712"/>
      <c r="F711" s="72"/>
      <c r="G711" s="72"/>
      <c r="H711" s="72"/>
      <c r="I711" s="72"/>
      <c r="J711" s="72"/>
      <c r="K711" s="72"/>
    </row>
    <row r="712" spans="1:18" customHeight="1" ht="15">
      <c r="C712" s="711"/>
      <c r="D712" s="711"/>
      <c r="E712" s="712"/>
      <c r="F712" s="72"/>
      <c r="G712" s="72"/>
      <c r="H712" s="72"/>
      <c r="I712" s="72"/>
      <c r="J712" s="72"/>
      <c r="K712" s="72"/>
    </row>
    <row r="713" spans="1:18" customHeight="1" ht="15">
      <c r="C713" s="711"/>
      <c r="D713" s="711"/>
      <c r="E713" s="712"/>
      <c r="F713" s="72"/>
      <c r="G713" s="72"/>
      <c r="H713" s="72"/>
      <c r="I713" s="72"/>
      <c r="J713" s="72"/>
      <c r="K713" s="72"/>
    </row>
    <row r="714" spans="1:18" customHeight="1" ht="15">
      <c r="C714" s="711"/>
      <c r="D714" s="711"/>
      <c r="E714" s="712"/>
      <c r="F714" s="72"/>
      <c r="G714" s="72"/>
      <c r="H714" s="72"/>
      <c r="I714" s="72"/>
      <c r="J714" s="72"/>
      <c r="K714" s="72"/>
    </row>
    <row r="715" spans="1:18" customHeight="1" ht="15">
      <c r="C715" s="711"/>
      <c r="D715" s="711"/>
      <c r="E715" s="712"/>
      <c r="F715" s="72"/>
      <c r="G715" s="72"/>
      <c r="H715" s="72"/>
      <c r="I715" s="72"/>
      <c r="J715" s="72"/>
      <c r="K715" s="72"/>
    </row>
    <row r="716" spans="1:18" customHeight="1" ht="15">
      <c r="C716" s="711"/>
      <c r="D716" s="711"/>
      <c r="E716" s="712"/>
      <c r="F716" s="72"/>
      <c r="G716" s="72"/>
      <c r="H716" s="72"/>
      <c r="I716" s="72"/>
      <c r="J716" s="72"/>
      <c r="K716" s="72"/>
    </row>
    <row r="717" spans="1:18" customHeight="1" ht="15">
      <c r="C717" s="711"/>
      <c r="D717" s="711"/>
      <c r="E717" s="712"/>
      <c r="F717" s="72"/>
      <c r="G717" s="72"/>
      <c r="H717" s="72"/>
      <c r="I717" s="72"/>
      <c r="J717" s="72"/>
      <c r="K717" s="72"/>
    </row>
    <row r="718" spans="1:18" customHeight="1" ht="15">
      <c r="C718" s="711"/>
      <c r="D718" s="711"/>
      <c r="E718" s="712"/>
      <c r="F718" s="72"/>
      <c r="G718" s="72"/>
      <c r="H718" s="72"/>
      <c r="I718" s="72"/>
      <c r="J718" s="72"/>
      <c r="K718" s="72"/>
    </row>
    <row r="719" spans="1:18" customHeight="1" ht="15">
      <c r="C719" s="711"/>
      <c r="D719" s="711"/>
      <c r="E719" s="712"/>
      <c r="F719" s="72"/>
      <c r="G719" s="72"/>
      <c r="H719" s="72"/>
      <c r="I719" s="72"/>
      <c r="J719" s="72"/>
      <c r="K719" s="72"/>
    </row>
    <row r="720" spans="1:18" customHeight="1" ht="15">
      <c r="C720" s="711"/>
      <c r="D720" s="711"/>
      <c r="E720" s="712"/>
      <c r="F720" s="72"/>
      <c r="G720" s="72"/>
      <c r="H720" s="72"/>
      <c r="I720" s="72"/>
      <c r="J720" s="72"/>
      <c r="K720" s="72"/>
    </row>
    <row r="721" spans="1:18" customHeight="1" ht="15">
      <c r="C721" s="711"/>
      <c r="D721" s="711"/>
      <c r="E721" s="712"/>
      <c r="F721" s="72"/>
      <c r="G721" s="72"/>
      <c r="H721" s="72"/>
      <c r="I721" s="72"/>
      <c r="J721" s="72"/>
      <c r="K721" s="72"/>
    </row>
    <row r="722" spans="1:18" customHeight="1" ht="15">
      <c r="C722" s="711"/>
      <c r="D722" s="711"/>
      <c r="E722" s="712"/>
      <c r="F722" s="72"/>
      <c r="G722" s="72"/>
      <c r="H722" s="72"/>
      <c r="I722" s="72"/>
      <c r="J722" s="72"/>
      <c r="K722" s="72"/>
    </row>
    <row r="723" spans="1:18" customHeight="1" ht="15">
      <c r="C723" s="711"/>
      <c r="D723" s="711"/>
      <c r="E723" s="712"/>
      <c r="F723" s="72"/>
      <c r="G723" s="72"/>
      <c r="H723" s="72"/>
      <c r="I723" s="72"/>
      <c r="J723" s="72"/>
      <c r="K723" s="72"/>
    </row>
    <row r="724" spans="1:18" customHeight="1" ht="15">
      <c r="C724" s="711"/>
      <c r="D724" s="711"/>
      <c r="E724" s="712"/>
      <c r="F724" s="72"/>
      <c r="G724" s="72"/>
      <c r="H724" s="72"/>
      <c r="I724" s="72"/>
      <c r="J724" s="72"/>
      <c r="K724" s="72"/>
    </row>
    <row r="725" spans="1:18" customHeight="1" ht="15">
      <c r="C725" s="711"/>
      <c r="D725" s="711"/>
      <c r="E725" s="712"/>
      <c r="F725" s="72"/>
      <c r="G725" s="72"/>
      <c r="H725" s="72"/>
      <c r="I725" s="72"/>
      <c r="J725" s="72"/>
      <c r="K725" s="72"/>
    </row>
    <row r="726" spans="1:18" customHeight="1" ht="15">
      <c r="C726" s="711"/>
      <c r="D726" s="711"/>
      <c r="E726" s="712"/>
      <c r="F726" s="72"/>
      <c r="G726" s="72"/>
      <c r="H726" s="72"/>
      <c r="I726" s="72"/>
      <c r="J726" s="72"/>
      <c r="K726" s="72"/>
    </row>
    <row r="727" spans="1:18" customHeight="1" ht="15">
      <c r="C727" s="711"/>
      <c r="D727" s="711"/>
      <c r="E727" s="712"/>
      <c r="F727" s="72"/>
      <c r="G727" s="72"/>
      <c r="H727" s="72"/>
      <c r="I727" s="72"/>
      <c r="J727" s="72"/>
      <c r="K727" s="72"/>
    </row>
    <row r="728" spans="1:18" customHeight="1" ht="15">
      <c r="C728" s="711"/>
      <c r="D728" s="711"/>
      <c r="E728" s="712"/>
      <c r="F728" s="72"/>
      <c r="G728" s="72"/>
      <c r="H728" s="72"/>
      <c r="I728" s="72"/>
      <c r="J728" s="72"/>
      <c r="K728" s="72"/>
    </row>
    <row r="729" spans="1:18" customHeight="1" ht="15">
      <c r="C729" s="711"/>
      <c r="D729" s="711"/>
      <c r="E729" s="712"/>
      <c r="F729" s="72"/>
      <c r="G729" s="72"/>
      <c r="H729" s="72"/>
      <c r="I729" s="72"/>
      <c r="J729" s="72"/>
      <c r="K729" s="72"/>
    </row>
    <row r="730" spans="1:18" customHeight="1" ht="15">
      <c r="C730" s="711"/>
      <c r="D730" s="711"/>
      <c r="E730" s="712"/>
      <c r="F730" s="72"/>
      <c r="G730" s="72"/>
      <c r="H730" s="72"/>
      <c r="I730" s="72"/>
      <c r="J730" s="72"/>
      <c r="K730" s="72"/>
    </row>
    <row r="731" spans="1:18" customHeight="1" ht="15">
      <c r="C731" s="711"/>
      <c r="D731" s="711"/>
      <c r="E731" s="712"/>
      <c r="F731" s="72"/>
      <c r="G731" s="72"/>
      <c r="H731" s="72"/>
      <c r="I731" s="72"/>
      <c r="J731" s="72"/>
      <c r="K731" s="72"/>
    </row>
    <row r="732" spans="1:18" customHeight="1" ht="15">
      <c r="C732" s="711"/>
      <c r="D732" s="711"/>
      <c r="E732" s="712"/>
      <c r="F732" s="72"/>
      <c r="G732" s="72"/>
      <c r="H732" s="72"/>
      <c r="I732" s="72"/>
      <c r="J732" s="72"/>
      <c r="K732" s="72"/>
    </row>
    <row r="733" spans="1:18" customHeight="1" ht="15">
      <c r="C733" s="711"/>
      <c r="D733" s="711"/>
      <c r="E733" s="712"/>
      <c r="F733" s="72"/>
      <c r="G733" s="72"/>
      <c r="H733" s="72"/>
      <c r="I733" s="72"/>
      <c r="J733" s="72"/>
      <c r="K733" s="72"/>
    </row>
    <row r="734" spans="1:18" customHeight="1" ht="15">
      <c r="C734" s="711"/>
      <c r="D734" s="711"/>
      <c r="E734" s="712"/>
      <c r="F734" s="72"/>
      <c r="G734" s="72"/>
      <c r="H734" s="72"/>
      <c r="I734" s="72"/>
      <c r="J734" s="72"/>
      <c r="K734" s="72"/>
    </row>
    <row r="735" spans="1:18" customHeight="1" ht="15">
      <c r="C735" s="711"/>
      <c r="D735" s="711"/>
      <c r="E735" s="712"/>
      <c r="F735" s="72"/>
      <c r="G735" s="72"/>
      <c r="H735" s="72"/>
      <c r="I735" s="72"/>
      <c r="J735" s="72"/>
      <c r="K735" s="72"/>
    </row>
    <row r="736" spans="1:18" customHeight="1" ht="15">
      <c r="C736" s="711"/>
      <c r="D736" s="711"/>
      <c r="E736" s="712"/>
      <c r="F736" s="72"/>
      <c r="G736" s="72"/>
      <c r="H736" s="72"/>
      <c r="I736" s="72"/>
      <c r="J736" s="72"/>
      <c r="K736" s="72"/>
    </row>
    <row r="737" spans="1:18" customHeight="1" ht="15">
      <c r="C737" s="711"/>
      <c r="D737" s="711"/>
      <c r="E737" s="712"/>
      <c r="F737" s="72"/>
      <c r="G737" s="72"/>
      <c r="H737" s="72"/>
      <c r="I737" s="72"/>
      <c r="J737" s="72"/>
      <c r="K737" s="72"/>
    </row>
    <row r="738" spans="1:18" customHeight="1" ht="15">
      <c r="C738" s="711"/>
      <c r="D738" s="711"/>
      <c r="E738" s="712"/>
      <c r="F738" s="72"/>
      <c r="G738" s="72"/>
      <c r="H738" s="72"/>
      <c r="I738" s="72"/>
      <c r="J738" s="72"/>
      <c r="K738" s="72"/>
    </row>
    <row r="739" spans="1:18" customHeight="1" ht="15">
      <c r="C739" s="711"/>
      <c r="D739" s="711"/>
      <c r="E739" s="712"/>
      <c r="F739" s="72"/>
      <c r="G739" s="72"/>
      <c r="H739" s="72"/>
      <c r="I739" s="72"/>
      <c r="J739" s="72"/>
      <c r="K739" s="72"/>
    </row>
    <row r="740" spans="1:18" customHeight="1" ht="15">
      <c r="C740" s="711"/>
      <c r="D740" s="711"/>
      <c r="E740" s="712"/>
      <c r="F740" s="72"/>
      <c r="G740" s="72"/>
      <c r="H740" s="72"/>
      <c r="I740" s="72"/>
      <c r="J740" s="72"/>
      <c r="K740" s="72"/>
    </row>
    <row r="741" spans="1:18" customHeight="1" ht="15">
      <c r="C741" s="711"/>
      <c r="D741" s="711"/>
      <c r="E741" s="712"/>
      <c r="F741" s="72"/>
      <c r="G741" s="72"/>
      <c r="H741" s="72"/>
      <c r="I741" s="72"/>
      <c r="J741" s="72"/>
      <c r="K741" s="72"/>
    </row>
    <row r="742" spans="1:18" customHeight="1" ht="15">
      <c r="C742" s="711"/>
      <c r="D742" s="711"/>
      <c r="E742" s="712"/>
      <c r="F742" s="72"/>
      <c r="G742" s="72"/>
      <c r="H742" s="72"/>
      <c r="I742" s="72"/>
      <c r="J742" s="72"/>
      <c r="K742" s="72"/>
    </row>
    <row r="743" spans="1:18" customHeight="1" ht="15">
      <c r="C743" s="711"/>
      <c r="D743" s="711"/>
      <c r="E743" s="712"/>
      <c r="F743" s="72"/>
      <c r="G743" s="72"/>
      <c r="H743" s="72"/>
      <c r="I743" s="72"/>
      <c r="J743" s="72"/>
      <c r="K743" s="72"/>
    </row>
    <row r="744" spans="1:18" customHeight="1" ht="15">
      <c r="C744" s="711"/>
      <c r="D744" s="711"/>
      <c r="E744" s="712"/>
      <c r="F744" s="72"/>
      <c r="G744" s="72"/>
      <c r="H744" s="72"/>
      <c r="I744" s="72"/>
      <c r="J744" s="72"/>
      <c r="K744" s="72"/>
    </row>
    <row r="745" spans="1:18" customHeight="1" ht="15">
      <c r="C745" s="711"/>
      <c r="D745" s="711"/>
      <c r="E745" s="712"/>
      <c r="F745" s="72"/>
      <c r="G745" s="72"/>
      <c r="H745" s="72"/>
      <c r="I745" s="72"/>
      <c r="J745" s="72"/>
      <c r="K745" s="72"/>
    </row>
    <row r="746" spans="1:18" customHeight="1" ht="15">
      <c r="C746" s="711"/>
      <c r="D746" s="711"/>
      <c r="E746" s="712"/>
      <c r="F746" s="72"/>
      <c r="G746" s="72"/>
      <c r="H746" s="72"/>
      <c r="I746" s="72"/>
      <c r="J746" s="72"/>
      <c r="K746" s="72"/>
    </row>
    <row r="747" spans="1:18" customHeight="1" ht="15">
      <c r="C747" s="711"/>
      <c r="D747" s="711"/>
      <c r="E747" s="712"/>
      <c r="F747" s="72"/>
      <c r="G747" s="72"/>
      <c r="H747" s="72"/>
      <c r="I747" s="72"/>
      <c r="J747" s="72"/>
      <c r="K747" s="72"/>
    </row>
    <row r="748" spans="1:18" customHeight="1" ht="15">
      <c r="C748" s="711"/>
      <c r="D748" s="711"/>
      <c r="E748" s="712"/>
      <c r="F748" s="72"/>
      <c r="G748" s="72"/>
      <c r="H748" s="72"/>
      <c r="I748" s="72"/>
      <c r="J748" s="72"/>
      <c r="K748" s="72"/>
    </row>
    <row r="749" spans="1:18" customHeight="1" ht="15">
      <c r="C749" s="711"/>
      <c r="D749" s="711"/>
      <c r="E749" s="712"/>
      <c r="F749" s="72"/>
      <c r="G749" s="72"/>
      <c r="H749" s="72"/>
      <c r="I749" s="72"/>
      <c r="J749" s="72"/>
      <c r="K749" s="72"/>
    </row>
    <row r="750" spans="1:18" customHeight="1" ht="15">
      <c r="C750" s="711"/>
      <c r="D750" s="711"/>
      <c r="E750" s="712"/>
      <c r="F750" s="72"/>
      <c r="G750" s="72"/>
      <c r="H750" s="72"/>
      <c r="I750" s="72"/>
      <c r="J750" s="72"/>
      <c r="K750" s="72"/>
    </row>
    <row r="751" spans="1:18" customHeight="1" ht="15">
      <c r="C751" s="711"/>
      <c r="D751" s="711"/>
      <c r="E751" s="712"/>
      <c r="F751" s="72"/>
      <c r="G751" s="72"/>
      <c r="H751" s="72"/>
      <c r="I751" s="72"/>
      <c r="J751" s="72"/>
      <c r="K751" s="72"/>
    </row>
    <row r="752" spans="1:18" customHeight="1" ht="15">
      <c r="C752" s="711"/>
      <c r="D752" s="711"/>
      <c r="E752" s="712"/>
      <c r="F752" s="72"/>
      <c r="G752" s="72"/>
      <c r="H752" s="72"/>
      <c r="I752" s="72"/>
      <c r="J752" s="72"/>
      <c r="K752" s="72"/>
    </row>
    <row r="753" spans="1:18" customHeight="1" ht="15">
      <c r="C753" s="711"/>
      <c r="D753" s="711"/>
      <c r="E753" s="712"/>
      <c r="F753" s="72"/>
      <c r="G753" s="72"/>
      <c r="H753" s="72"/>
      <c r="I753" s="72"/>
      <c r="J753" s="72"/>
      <c r="K753" s="72"/>
    </row>
    <row r="754" spans="1:18" customHeight="1" ht="15">
      <c r="C754" s="711"/>
      <c r="D754" s="711"/>
      <c r="E754" s="712"/>
      <c r="F754" s="72"/>
      <c r="G754" s="72"/>
      <c r="H754" s="72"/>
      <c r="I754" s="72"/>
      <c r="J754" s="72"/>
      <c r="K754" s="72"/>
    </row>
    <row r="755" spans="1:18" customHeight="1" ht="15">
      <c r="C755" s="711"/>
      <c r="D755" s="711"/>
      <c r="E755" s="712"/>
      <c r="F755" s="72"/>
      <c r="G755" s="72"/>
      <c r="H755" s="72"/>
      <c r="I755" s="72"/>
      <c r="J755" s="72"/>
      <c r="K755" s="72"/>
    </row>
    <row r="756" spans="1:18" customHeight="1" ht="15">
      <c r="C756" s="711"/>
      <c r="D756" s="711"/>
      <c r="E756" s="712"/>
      <c r="F756" s="72"/>
      <c r="G756" s="72"/>
      <c r="H756" s="72"/>
      <c r="I756" s="72"/>
      <c r="J756" s="72"/>
      <c r="K756" s="72"/>
    </row>
    <row r="757" spans="1:18" customHeight="1" ht="15">
      <c r="C757" s="711"/>
      <c r="D757" s="711"/>
      <c r="E757" s="712"/>
      <c r="F757" s="72"/>
      <c r="G757" s="72"/>
      <c r="H757" s="72"/>
      <c r="I757" s="72"/>
      <c r="J757" s="72"/>
      <c r="K757" s="72"/>
    </row>
    <row r="758" spans="1:18" customHeight="1" ht="15">
      <c r="C758" s="711"/>
      <c r="D758" s="711"/>
      <c r="E758" s="712"/>
      <c r="F758" s="72"/>
      <c r="G758" s="72"/>
      <c r="H758" s="72"/>
      <c r="I758" s="72"/>
      <c r="J758" s="72"/>
      <c r="K758" s="72"/>
    </row>
    <row r="759" spans="1:18" customHeight="1" ht="15">
      <c r="C759" s="711"/>
      <c r="D759" s="711"/>
      <c r="E759" s="712"/>
      <c r="F759" s="72"/>
      <c r="G759" s="72"/>
      <c r="H759" s="72"/>
      <c r="I759" s="72"/>
      <c r="J759" s="72"/>
      <c r="K759" s="72"/>
    </row>
    <row r="760" spans="1:18" customHeight="1" ht="15">
      <c r="C760" s="711"/>
      <c r="D760" s="711"/>
      <c r="E760" s="712"/>
      <c r="F760" s="72"/>
      <c r="G760" s="72"/>
      <c r="H760" s="72"/>
      <c r="I760" s="72"/>
      <c r="J760" s="72"/>
      <c r="K760" s="72"/>
    </row>
    <row r="761" spans="1:18" customHeight="1" ht="15">
      <c r="C761" s="711"/>
      <c r="D761" s="711"/>
      <c r="E761" s="712"/>
      <c r="F761" s="72"/>
      <c r="G761" s="72"/>
      <c r="H761" s="72"/>
      <c r="I761" s="72"/>
      <c r="J761" s="72"/>
      <c r="K761" s="72"/>
    </row>
    <row r="762" spans="1:18" customHeight="1" ht="15">
      <c r="C762" s="711"/>
      <c r="D762" s="711"/>
      <c r="E762" s="712"/>
      <c r="F762" s="72"/>
      <c r="G762" s="72"/>
      <c r="H762" s="72"/>
      <c r="I762" s="72"/>
      <c r="J762" s="72"/>
      <c r="K762" s="72"/>
    </row>
    <row r="763" spans="1:18" customHeight="1" ht="15">
      <c r="C763" s="711"/>
      <c r="D763" s="711"/>
      <c r="E763" s="712"/>
      <c r="F763" s="72"/>
      <c r="G763" s="72"/>
      <c r="H763" s="72"/>
      <c r="I763" s="72"/>
      <c r="J763" s="72"/>
      <c r="K763" s="72"/>
    </row>
    <row r="764" spans="1:18" customHeight="1" ht="15">
      <c r="C764" s="711"/>
      <c r="D764" s="711"/>
      <c r="E764" s="712"/>
      <c r="F764" s="72"/>
      <c r="G764" s="72"/>
      <c r="H764" s="72"/>
      <c r="I764" s="72"/>
      <c r="J764" s="72"/>
      <c r="K764" s="72"/>
    </row>
    <row r="765" spans="1:18" customHeight="1" ht="15">
      <c r="C765" s="711"/>
      <c r="D765" s="711"/>
      <c r="E765" s="712"/>
      <c r="F765" s="72"/>
      <c r="G765" s="72"/>
      <c r="H765" s="72"/>
      <c r="I765" s="72"/>
      <c r="J765" s="72"/>
      <c r="K765" s="72"/>
    </row>
    <row r="766" spans="1:18" customHeight="1" ht="15">
      <c r="C766" s="711"/>
      <c r="D766" s="711"/>
      <c r="E766" s="712"/>
      <c r="F766" s="72"/>
      <c r="G766" s="72"/>
      <c r="H766" s="72"/>
      <c r="I766" s="72"/>
      <c r="J766" s="72"/>
      <c r="K766" s="72"/>
    </row>
    <row r="767" spans="1:18" customHeight="1" ht="15">
      <c r="C767" s="711"/>
      <c r="D767" s="711"/>
      <c r="E767" s="712"/>
      <c r="F767" s="72"/>
      <c r="G767" s="72"/>
      <c r="H767" s="72"/>
      <c r="I767" s="72"/>
      <c r="J767" s="72"/>
      <c r="K767" s="72"/>
    </row>
    <row r="768" spans="1:18" customHeight="1" ht="15">
      <c r="C768" s="711"/>
      <c r="D768" s="711"/>
      <c r="E768" s="712"/>
      <c r="F768" s="72"/>
      <c r="G768" s="72"/>
      <c r="H768" s="72"/>
      <c r="I768" s="72"/>
      <c r="J768" s="72"/>
      <c r="K768" s="72"/>
    </row>
    <row r="769" spans="1:18" customHeight="1" ht="15">
      <c r="C769" s="711"/>
      <c r="D769" s="711"/>
      <c r="E769" s="712"/>
      <c r="F769" s="72"/>
      <c r="G769" s="72"/>
      <c r="H769" s="72"/>
      <c r="I769" s="72"/>
      <c r="J769" s="72"/>
      <c r="K769" s="72"/>
    </row>
    <row r="770" spans="1:18" customHeight="1" ht="15">
      <c r="C770" s="711"/>
      <c r="D770" s="711"/>
      <c r="E770" s="712"/>
      <c r="F770" s="72"/>
      <c r="G770" s="72"/>
      <c r="H770" s="72"/>
      <c r="I770" s="72"/>
      <c r="J770" s="72"/>
      <c r="K770" s="72"/>
    </row>
    <row r="771" spans="1:18" customHeight="1" ht="15">
      <c r="C771" s="711"/>
      <c r="D771" s="711"/>
      <c r="E771" s="712"/>
      <c r="F771" s="72"/>
      <c r="G771" s="72"/>
      <c r="H771" s="72"/>
      <c r="I771" s="72"/>
      <c r="J771" s="72"/>
      <c r="K771" s="72"/>
    </row>
    <row r="772" spans="1:18" customHeight="1" ht="15">
      <c r="C772" s="711"/>
      <c r="D772" s="711"/>
      <c r="E772" s="712"/>
      <c r="F772" s="72"/>
      <c r="G772" s="72"/>
      <c r="H772" s="72"/>
      <c r="I772" s="72"/>
      <c r="J772" s="72"/>
      <c r="K772" s="72"/>
    </row>
    <row r="773" spans="1:18" customHeight="1" ht="15">
      <c r="C773" s="711"/>
      <c r="D773" s="711"/>
      <c r="E773" s="712"/>
      <c r="F773" s="72"/>
      <c r="G773" s="72"/>
      <c r="H773" s="72"/>
      <c r="I773" s="72"/>
      <c r="J773" s="72"/>
      <c r="K773" s="72"/>
    </row>
    <row r="774" spans="1:18" customHeight="1" ht="15">
      <c r="C774" s="711"/>
      <c r="D774" s="711"/>
      <c r="E774" s="712"/>
      <c r="F774" s="72"/>
      <c r="G774" s="72"/>
      <c r="H774" s="72"/>
      <c r="I774" s="72"/>
      <c r="J774" s="72"/>
      <c r="K774" s="72"/>
    </row>
    <row r="775" spans="1:18" customHeight="1" ht="15">
      <c r="C775" s="711"/>
      <c r="D775" s="711"/>
      <c r="E775" s="712"/>
      <c r="F775" s="72"/>
      <c r="G775" s="72"/>
      <c r="H775" s="72"/>
      <c r="I775" s="72"/>
      <c r="J775" s="72"/>
      <c r="K775" s="72"/>
    </row>
    <row r="776" spans="1:18" customHeight="1" ht="15">
      <c r="C776" s="711"/>
      <c r="D776" s="711"/>
      <c r="E776" s="712"/>
      <c r="F776" s="72"/>
      <c r="G776" s="72"/>
      <c r="H776" s="72"/>
      <c r="I776" s="72"/>
      <c r="J776" s="72"/>
      <c r="K776" s="72"/>
    </row>
    <row r="777" spans="1:18" customHeight="1" ht="15">
      <c r="C777" s="711"/>
      <c r="D777" s="711"/>
      <c r="E777" s="712"/>
      <c r="F777" s="72"/>
      <c r="G777" s="72"/>
      <c r="H777" s="72"/>
      <c r="I777" s="72"/>
      <c r="J777" s="72"/>
      <c r="K777" s="72"/>
    </row>
    <row r="778" spans="1:18" customHeight="1" ht="15">
      <c r="C778" s="711"/>
      <c r="D778" s="711"/>
      <c r="E778" s="712"/>
      <c r="F778" s="72"/>
      <c r="G778" s="72"/>
      <c r="H778" s="72"/>
      <c r="I778" s="72"/>
      <c r="J778" s="72"/>
      <c r="K778" s="72"/>
    </row>
    <row r="779" spans="1:18" customHeight="1" ht="15">
      <c r="C779" s="711"/>
      <c r="D779" s="711"/>
      <c r="E779" s="712"/>
      <c r="F779" s="72"/>
      <c r="G779" s="72"/>
      <c r="H779" s="72"/>
      <c r="I779" s="72"/>
      <c r="J779" s="72"/>
      <c r="K779" s="72"/>
    </row>
    <row r="780" spans="1:18" customHeight="1" ht="15">
      <c r="C780" s="711"/>
      <c r="D780" s="711"/>
      <c r="E780" s="712"/>
      <c r="F780" s="72"/>
      <c r="G780" s="72"/>
      <c r="H780" s="72"/>
      <c r="I780" s="72"/>
      <c r="J780" s="72"/>
      <c r="K780" s="72"/>
    </row>
    <row r="781" spans="1:18" customHeight="1" ht="15">
      <c r="C781" s="711"/>
      <c r="D781" s="711"/>
      <c r="E781" s="712"/>
      <c r="F781" s="72"/>
      <c r="G781" s="72"/>
      <c r="H781" s="72"/>
      <c r="I781" s="72"/>
      <c r="J781" s="72"/>
      <c r="K781" s="72"/>
    </row>
    <row r="782" spans="1:18" customHeight="1" ht="15">
      <c r="C782" s="711"/>
      <c r="D782" s="711"/>
      <c r="E782" s="712"/>
      <c r="F782" s="72"/>
      <c r="G782" s="72"/>
      <c r="H782" s="72"/>
      <c r="I782" s="72"/>
      <c r="J782" s="72"/>
      <c r="K782" s="72"/>
    </row>
    <row r="783" spans="1:18" customHeight="1" ht="15">
      <c r="C783" s="711"/>
      <c r="D783" s="711"/>
      <c r="E783" s="712"/>
      <c r="F783" s="72"/>
      <c r="G783" s="72"/>
      <c r="H783" s="72"/>
      <c r="I783" s="72"/>
      <c r="J783" s="72"/>
      <c r="K783" s="72"/>
    </row>
    <row r="784" spans="1:18" customHeight="1" ht="15">
      <c r="C784" s="711"/>
      <c r="D784" s="711"/>
      <c r="E784" s="712"/>
      <c r="F784" s="72"/>
      <c r="G784" s="72"/>
      <c r="H784" s="72"/>
      <c r="I784" s="72"/>
      <c r="J784" s="72"/>
      <c r="K784" s="72"/>
    </row>
    <row r="785" spans="1:18" customHeight="1" ht="15">
      <c r="C785" s="711"/>
      <c r="D785" s="711"/>
      <c r="E785" s="712"/>
      <c r="F785" s="72"/>
      <c r="G785" s="72"/>
      <c r="H785" s="72"/>
      <c r="I785" s="72"/>
      <c r="J785" s="72"/>
      <c r="K785" s="72"/>
    </row>
    <row r="786" spans="1:18" customHeight="1" ht="15">
      <c r="C786" s="711"/>
      <c r="D786" s="711"/>
      <c r="E786" s="712"/>
      <c r="F786" s="72"/>
      <c r="G786" s="72"/>
      <c r="H786" s="72"/>
      <c r="I786" s="72"/>
      <c r="J786" s="72"/>
      <c r="K786" s="72"/>
    </row>
    <row r="787" spans="1:18" customHeight="1" ht="15">
      <c r="C787" s="711"/>
      <c r="D787" s="711"/>
      <c r="E787" s="712"/>
      <c r="F787" s="72"/>
      <c r="G787" s="72"/>
      <c r="H787" s="72"/>
      <c r="I787" s="72"/>
      <c r="J787" s="72"/>
      <c r="K787" s="72"/>
    </row>
    <row r="788" spans="1:18" customHeight="1" ht="15">
      <c r="C788" s="711"/>
      <c r="D788" s="711"/>
      <c r="E788" s="712"/>
      <c r="F788" s="72"/>
      <c r="G788" s="72"/>
      <c r="H788" s="72"/>
      <c r="I788" s="72"/>
      <c r="J788" s="72"/>
      <c r="K788" s="72"/>
    </row>
    <row r="789" spans="1:18" customHeight="1" ht="15">
      <c r="C789" s="711"/>
      <c r="D789" s="711"/>
      <c r="E789" s="712"/>
      <c r="F789" s="72"/>
      <c r="G789" s="72"/>
      <c r="H789" s="72"/>
      <c r="I789" s="72"/>
      <c r="J789" s="72"/>
      <c r="K789" s="72"/>
    </row>
    <row r="790" spans="1:18" customHeight="1" ht="15">
      <c r="C790" s="711"/>
      <c r="D790" s="711"/>
      <c r="E790" s="712"/>
      <c r="F790" s="72"/>
      <c r="G790" s="72"/>
      <c r="H790" s="72"/>
      <c r="I790" s="72"/>
      <c r="J790" s="72"/>
      <c r="K790" s="72"/>
    </row>
    <row r="791" spans="1:18" customHeight="1" ht="15">
      <c r="C791" s="711"/>
      <c r="D791" s="711"/>
      <c r="E791" s="712"/>
      <c r="F791" s="72"/>
      <c r="G791" s="72"/>
      <c r="H791" s="72"/>
      <c r="I791" s="72"/>
      <c r="J791" s="72"/>
      <c r="K791" s="72"/>
    </row>
    <row r="792" spans="1:18" customHeight="1" ht="15">
      <c r="C792" s="711"/>
      <c r="D792" s="711"/>
      <c r="E792" s="712"/>
      <c r="F792" s="72"/>
      <c r="G792" s="72"/>
      <c r="H792" s="72"/>
      <c r="I792" s="72"/>
      <c r="J792" s="72"/>
      <c r="K792" s="72"/>
    </row>
    <row r="793" spans="1:18" customHeight="1" ht="15">
      <c r="C793" s="711"/>
      <c r="D793" s="711"/>
      <c r="E793" s="712"/>
      <c r="F793" s="72"/>
      <c r="G793" s="72"/>
      <c r="H793" s="72"/>
      <c r="I793" s="72"/>
      <c r="J793" s="72"/>
      <c r="K793" s="72"/>
    </row>
    <row r="794" spans="1:18" customHeight="1" ht="15">
      <c r="C794" s="711"/>
      <c r="D794" s="711"/>
      <c r="E794" s="712"/>
      <c r="F794" s="72"/>
      <c r="G794" s="72"/>
      <c r="H794" s="72"/>
      <c r="I794" s="72"/>
      <c r="J794" s="72"/>
      <c r="K794" s="72"/>
    </row>
    <row r="795" spans="1:18" customHeight="1" ht="15">
      <c r="C795" s="711"/>
      <c r="D795" s="711"/>
      <c r="E795" s="712"/>
      <c r="F795" s="72"/>
      <c r="G795" s="72"/>
      <c r="H795" s="72"/>
      <c r="I795" s="72"/>
      <c r="J795" s="72"/>
      <c r="K795" s="72"/>
    </row>
    <row r="796" spans="1:18" customHeight="1" ht="15">
      <c r="C796" s="711"/>
      <c r="D796" s="711"/>
      <c r="E796" s="712"/>
      <c r="F796" s="72"/>
      <c r="G796" s="72"/>
      <c r="H796" s="72"/>
      <c r="I796" s="72"/>
      <c r="J796" s="72"/>
      <c r="K796" s="72"/>
    </row>
    <row r="797" spans="1:18" customHeight="1" ht="15">
      <c r="C797" s="711"/>
      <c r="D797" s="711"/>
      <c r="E797" s="712"/>
      <c r="F797" s="72"/>
      <c r="G797" s="72"/>
      <c r="H797" s="72"/>
      <c r="I797" s="72"/>
      <c r="J797" s="72"/>
      <c r="K797" s="72"/>
    </row>
    <row r="798" spans="1:18" customHeight="1" ht="15">
      <c r="C798" s="711"/>
      <c r="D798" s="711"/>
      <c r="E798" s="712"/>
      <c r="F798" s="72"/>
      <c r="G798" s="72"/>
      <c r="H798" s="72"/>
      <c r="I798" s="72"/>
      <c r="J798" s="72"/>
      <c r="K798" s="72"/>
    </row>
    <row r="799" spans="1:18" customHeight="1" ht="15">
      <c r="C799" s="711"/>
      <c r="D799" s="711"/>
      <c r="E799" s="712"/>
      <c r="F799" s="72"/>
      <c r="G799" s="72"/>
      <c r="H799" s="72"/>
      <c r="I799" s="72"/>
      <c r="J799" s="72"/>
      <c r="K799" s="72"/>
    </row>
    <row r="800" spans="1:18" customHeight="1" ht="15">
      <c r="C800" s="711"/>
      <c r="D800" s="711"/>
      <c r="E800" s="712"/>
      <c r="F800" s="72"/>
      <c r="G800" s="72"/>
      <c r="H800" s="72"/>
      <c r="I800" s="72"/>
      <c r="J800" s="72"/>
      <c r="K800" s="72"/>
    </row>
    <row r="801" spans="1:18" customHeight="1" ht="15">
      <c r="C801" s="711"/>
      <c r="D801" s="711"/>
      <c r="E801" s="712"/>
      <c r="F801" s="72"/>
      <c r="G801" s="72"/>
      <c r="H801" s="72"/>
      <c r="I801" s="72"/>
      <c r="J801" s="72"/>
      <c r="K801" s="72"/>
    </row>
    <row r="802" spans="1:18" customHeight="1" ht="15">
      <c r="C802" s="711"/>
      <c r="D802" s="711"/>
      <c r="E802" s="712"/>
      <c r="F802" s="72"/>
      <c r="G802" s="72"/>
      <c r="H802" s="72"/>
      <c r="I802" s="72"/>
      <c r="J802" s="72"/>
      <c r="K802" s="72"/>
    </row>
    <row r="803" spans="1:18" customHeight="1" ht="15">
      <c r="C803" s="711"/>
      <c r="D803" s="711"/>
      <c r="E803" s="712"/>
      <c r="F803" s="72"/>
      <c r="G803" s="72"/>
      <c r="H803" s="72"/>
      <c r="I803" s="72"/>
      <c r="J803" s="72"/>
      <c r="K803" s="72"/>
    </row>
    <row r="804" spans="1:18" customHeight="1" ht="15">
      <c r="C804" s="711"/>
      <c r="D804" s="711"/>
      <c r="E804" s="712"/>
      <c r="F804" s="72"/>
      <c r="G804" s="72"/>
      <c r="H804" s="72"/>
      <c r="I804" s="72"/>
      <c r="J804" s="72"/>
      <c r="K804" s="72"/>
    </row>
    <row r="805" spans="1:18" customHeight="1" ht="15">
      <c r="C805" s="711"/>
      <c r="D805" s="711"/>
      <c r="E805" s="712"/>
      <c r="F805" s="72"/>
      <c r="G805" s="72"/>
      <c r="H805" s="72"/>
      <c r="I805" s="72"/>
      <c r="J805" s="72"/>
      <c r="K805" s="72"/>
    </row>
    <row r="806" spans="1:18" customHeight="1" ht="15">
      <c r="C806" s="711"/>
      <c r="D806" s="711"/>
      <c r="E806" s="712"/>
      <c r="F806" s="72"/>
      <c r="G806" s="72"/>
      <c r="H806" s="72"/>
      <c r="I806" s="72"/>
      <c r="J806" s="72"/>
      <c r="K806" s="72"/>
    </row>
    <row r="807" spans="1:18" customHeight="1" ht="15">
      <c r="C807" s="711"/>
      <c r="D807" s="711"/>
      <c r="E807" s="712"/>
      <c r="F807" s="72"/>
      <c r="G807" s="72"/>
      <c r="H807" s="72"/>
      <c r="I807" s="72"/>
      <c r="J807" s="72"/>
      <c r="K807" s="72"/>
    </row>
    <row r="808" spans="1:18" customHeight="1" ht="15">
      <c r="C808" s="711"/>
      <c r="D808" s="711"/>
      <c r="E808" s="712"/>
      <c r="F808" s="72"/>
      <c r="G808" s="72"/>
      <c r="H808" s="72"/>
      <c r="I808" s="72"/>
      <c r="J808" s="72"/>
      <c r="K808" s="72"/>
    </row>
    <row r="809" spans="1:18" customHeight="1" ht="15">
      <c r="C809" s="711"/>
      <c r="D809" s="711"/>
      <c r="E809" s="712"/>
      <c r="F809" s="72"/>
      <c r="G809" s="72"/>
      <c r="H809" s="72"/>
      <c r="I809" s="72"/>
      <c r="J809" s="72"/>
      <c r="K809" s="72"/>
    </row>
    <row r="810" spans="1:18" customHeight="1" ht="15">
      <c r="C810" s="711"/>
      <c r="D810" s="711"/>
      <c r="E810" s="712"/>
      <c r="F810" s="72"/>
      <c r="G810" s="72"/>
      <c r="H810" s="72"/>
      <c r="I810" s="72"/>
      <c r="J810" s="72"/>
      <c r="K810" s="72"/>
    </row>
    <row r="811" spans="1:18" customHeight="1" ht="15">
      <c r="C811" s="711"/>
      <c r="D811" s="711"/>
      <c r="E811" s="712"/>
      <c r="F811" s="72"/>
      <c r="G811" s="72"/>
      <c r="H811" s="72"/>
      <c r="I811" s="72"/>
      <c r="J811" s="72"/>
      <c r="K811" s="72"/>
    </row>
    <row r="812" spans="1:18" customHeight="1" ht="15">
      <c r="C812" s="711"/>
      <c r="D812" s="711"/>
      <c r="E812" s="712"/>
      <c r="F812" s="72"/>
      <c r="G812" s="72"/>
      <c r="H812" s="72"/>
      <c r="I812" s="72"/>
      <c r="J812" s="72"/>
      <c r="K812" s="72"/>
    </row>
    <row r="813" spans="1:18" customHeight="1" ht="15">
      <c r="C813" s="711"/>
      <c r="D813" s="711"/>
      <c r="E813" s="712"/>
      <c r="F813" s="72"/>
      <c r="G813" s="72"/>
      <c r="H813" s="72"/>
      <c r="I813" s="72"/>
      <c r="J813" s="72"/>
      <c r="K813" s="72"/>
    </row>
    <row r="814" spans="1:18" customHeight="1" ht="15">
      <c r="C814" s="711"/>
      <c r="D814" s="711"/>
      <c r="E814" s="712"/>
      <c r="F814" s="72"/>
      <c r="G814" s="72"/>
      <c r="H814" s="72"/>
      <c r="I814" s="72"/>
      <c r="J814" s="72"/>
      <c r="K814" s="72"/>
    </row>
    <row r="815" spans="1:18" customHeight="1" ht="15">
      <c r="C815" s="711"/>
      <c r="D815" s="711"/>
      <c r="E815" s="712"/>
      <c r="F815" s="72"/>
      <c r="G815" s="72"/>
      <c r="H815" s="72"/>
      <c r="I815" s="72"/>
      <c r="J815" s="72"/>
      <c r="K815" s="72"/>
    </row>
    <row r="816" spans="1:18" customHeight="1" ht="15">
      <c r="C816" s="711"/>
      <c r="D816" s="711"/>
      <c r="E816" s="712"/>
      <c r="F816" s="72"/>
      <c r="G816" s="72"/>
      <c r="H816" s="72"/>
      <c r="I816" s="72"/>
      <c r="J816" s="72"/>
      <c r="K816" s="72"/>
    </row>
    <row r="817" spans="1:18" customHeight="1" ht="15">
      <c r="C817" s="711"/>
      <c r="D817" s="711"/>
      <c r="E817" s="712"/>
      <c r="F817" s="72"/>
      <c r="G817" s="72"/>
      <c r="H817" s="72"/>
      <c r="I817" s="72"/>
      <c r="J817" s="72"/>
      <c r="K817" s="72"/>
    </row>
    <row r="818" spans="1:18" customHeight="1" ht="15">
      <c r="C818" s="711"/>
      <c r="D818" s="711"/>
      <c r="E818" s="712"/>
      <c r="F818" s="72"/>
      <c r="G818" s="72"/>
      <c r="H818" s="72"/>
      <c r="I818" s="72"/>
      <c r="J818" s="72"/>
      <c r="K818" s="72"/>
    </row>
    <row r="819" spans="1:18" customHeight="1" ht="15">
      <c r="C819" s="711"/>
      <c r="D819" s="711"/>
      <c r="E819" s="712"/>
      <c r="F819" s="72"/>
      <c r="G819" s="72"/>
      <c r="H819" s="72"/>
      <c r="I819" s="72"/>
      <c r="J819" s="72"/>
      <c r="K819" s="72"/>
    </row>
    <row r="820" spans="1:18" customHeight="1" ht="15">
      <c r="C820" s="711"/>
      <c r="D820" s="711"/>
      <c r="E820" s="712"/>
      <c r="F820" s="72"/>
      <c r="G820" s="72"/>
      <c r="H820" s="72"/>
      <c r="I820" s="72"/>
      <c r="J820" s="72"/>
      <c r="K820" s="72"/>
    </row>
    <row r="821" spans="1:18" customHeight="1" ht="15">
      <c r="C821" s="711"/>
      <c r="D821" s="711"/>
      <c r="E821" s="712"/>
      <c r="F821" s="72"/>
      <c r="G821" s="72"/>
      <c r="H821" s="72"/>
      <c r="I821" s="72"/>
      <c r="J821" s="72"/>
      <c r="K821" s="72"/>
    </row>
    <row r="822" spans="1:18" customHeight="1" ht="15">
      <c r="C822" s="711"/>
      <c r="D822" s="711"/>
      <c r="E822" s="712"/>
      <c r="F822" s="72"/>
      <c r="G822" s="72"/>
      <c r="H822" s="72"/>
      <c r="I822" s="72"/>
      <c r="J822" s="72"/>
      <c r="K822" s="72"/>
    </row>
    <row r="823" spans="1:18" customHeight="1" ht="15">
      <c r="C823" s="711"/>
      <c r="D823" s="711"/>
      <c r="E823" s="712"/>
      <c r="F823" s="72"/>
      <c r="G823" s="72"/>
      <c r="H823" s="72"/>
      <c r="I823" s="72"/>
      <c r="J823" s="72"/>
      <c r="K823" s="72"/>
    </row>
    <row r="824" spans="1:18" customHeight="1" ht="15">
      <c r="C824" s="711"/>
      <c r="D824" s="711"/>
      <c r="E824" s="712"/>
      <c r="F824" s="72"/>
      <c r="G824" s="72"/>
      <c r="H824" s="72"/>
      <c r="I824" s="72"/>
      <c r="J824" s="72"/>
      <c r="K824" s="72"/>
    </row>
    <row r="825" spans="1:18" customHeight="1" ht="15">
      <c r="C825" s="711"/>
      <c r="D825" s="711"/>
      <c r="E825" s="712"/>
      <c r="F825" s="72"/>
      <c r="G825" s="72"/>
      <c r="H825" s="72"/>
      <c r="I825" s="72"/>
      <c r="J825" s="72"/>
      <c r="K825" s="72"/>
    </row>
    <row r="826" spans="1:18" customHeight="1" ht="15">
      <c r="C826" s="711"/>
      <c r="D826" s="711"/>
      <c r="E826" s="712"/>
      <c r="F826" s="72"/>
      <c r="G826" s="72"/>
      <c r="H826" s="72"/>
      <c r="I826" s="72"/>
      <c r="J826" s="72"/>
      <c r="K826" s="72"/>
    </row>
    <row r="827" spans="1:18" customHeight="1" ht="15">
      <c r="C827" s="711"/>
      <c r="D827" s="711"/>
      <c r="E827" s="712"/>
      <c r="F827" s="72"/>
      <c r="G827" s="72"/>
      <c r="H827" s="72"/>
      <c r="I827" s="72"/>
      <c r="J827" s="72"/>
      <c r="K827" s="72"/>
    </row>
    <row r="828" spans="1:18" customHeight="1" ht="15">
      <c r="C828" s="711"/>
      <c r="D828" s="711"/>
      <c r="E828" s="712"/>
      <c r="F828" s="72"/>
      <c r="G828" s="72"/>
      <c r="H828" s="72"/>
      <c r="I828" s="72"/>
      <c r="J828" s="72"/>
      <c r="K828" s="72"/>
    </row>
    <row r="829" spans="1:18" customHeight="1" ht="15">
      <c r="C829" s="711"/>
      <c r="D829" s="711"/>
      <c r="E829" s="712"/>
      <c r="F829" s="72"/>
      <c r="G829" s="72"/>
      <c r="H829" s="72"/>
      <c r="I829" s="72"/>
      <c r="J829" s="72"/>
      <c r="K829" s="72"/>
    </row>
    <row r="830" spans="1:18" customHeight="1" ht="15">
      <c r="C830" s="711"/>
      <c r="D830" s="711"/>
      <c r="E830" s="712"/>
      <c r="F830" s="72"/>
      <c r="G830" s="72"/>
      <c r="H830" s="72"/>
      <c r="I830" s="72"/>
      <c r="J830" s="72"/>
      <c r="K830" s="72"/>
    </row>
    <row r="831" spans="1:18" customHeight="1" ht="15">
      <c r="C831" s="711"/>
      <c r="D831" s="711"/>
      <c r="E831" s="712"/>
      <c r="F831" s="72"/>
      <c r="G831" s="72"/>
      <c r="H831" s="72"/>
      <c r="I831" s="72"/>
      <c r="J831" s="72"/>
      <c r="K831" s="72"/>
    </row>
    <row r="832" spans="1:18" customHeight="1" ht="15">
      <c r="C832" s="711"/>
      <c r="D832" s="711"/>
      <c r="E832" s="712"/>
      <c r="F832" s="72"/>
      <c r="G832" s="72"/>
      <c r="H832" s="72"/>
      <c r="I832" s="72"/>
      <c r="J832" s="72"/>
      <c r="K832" s="72"/>
    </row>
    <row r="833" spans="1:18" customHeight="1" ht="15">
      <c r="C833" s="711"/>
      <c r="D833" s="711"/>
      <c r="E833" s="712"/>
      <c r="F833" s="72"/>
      <c r="G833" s="72"/>
      <c r="H833" s="72"/>
      <c r="I833" s="72"/>
      <c r="J833" s="72"/>
      <c r="K833" s="72"/>
    </row>
    <row r="834" spans="1:18" customHeight="1" ht="15">
      <c r="C834" s="711"/>
      <c r="D834" s="711"/>
      <c r="E834" s="712"/>
      <c r="F834" s="72"/>
      <c r="G834" s="72"/>
      <c r="H834" s="72"/>
      <c r="I834" s="72"/>
      <c r="J834" s="72"/>
      <c r="K834" s="72"/>
    </row>
    <row r="835" spans="1:18" customHeight="1" ht="15">
      <c r="C835" s="711"/>
      <c r="D835" s="711"/>
      <c r="E835" s="712"/>
      <c r="F835" s="72"/>
      <c r="G835" s="72"/>
      <c r="H835" s="72"/>
      <c r="I835" s="72"/>
      <c r="J835" s="72"/>
      <c r="K835" s="72"/>
    </row>
    <row r="836" spans="1:18" customHeight="1" ht="15">
      <c r="C836" s="711"/>
      <c r="D836" s="711"/>
      <c r="E836" s="712"/>
      <c r="F836" s="72"/>
      <c r="G836" s="72"/>
      <c r="H836" s="72"/>
      <c r="I836" s="72"/>
      <c r="J836" s="72"/>
      <c r="K836" s="72"/>
    </row>
    <row r="837" spans="1:18" customHeight="1" ht="15">
      <c r="C837" s="711"/>
      <c r="D837" s="711"/>
      <c r="E837" s="712"/>
      <c r="F837" s="72"/>
      <c r="G837" s="72"/>
      <c r="H837" s="72"/>
      <c r="I837" s="72"/>
      <c r="J837" s="72"/>
      <c r="K837" s="72"/>
    </row>
    <row r="838" spans="1:18" customHeight="1" ht="15">
      <c r="C838" s="711"/>
      <c r="D838" s="711"/>
      <c r="E838" s="712"/>
      <c r="F838" s="72"/>
      <c r="G838" s="72"/>
      <c r="H838" s="72"/>
      <c r="I838" s="72"/>
      <c r="J838" s="72"/>
      <c r="K838" s="72"/>
    </row>
    <row r="839" spans="1:18" customHeight="1" ht="15">
      <c r="C839" s="711"/>
      <c r="D839" s="711"/>
      <c r="E839" s="712"/>
      <c r="F839" s="72"/>
      <c r="G839" s="72"/>
      <c r="H839" s="72"/>
      <c r="I839" s="72"/>
      <c r="J839" s="72"/>
      <c r="K839" s="72"/>
    </row>
    <row r="840" spans="1:18" customHeight="1" ht="15">
      <c r="C840" s="711"/>
      <c r="D840" s="711"/>
      <c r="E840" s="712"/>
      <c r="F840" s="72"/>
      <c r="G840" s="72"/>
      <c r="H840" s="72"/>
      <c r="I840" s="72"/>
      <c r="J840" s="72"/>
      <c r="K840" s="72"/>
    </row>
    <row r="841" spans="1:18" customHeight="1" ht="15">
      <c r="C841" s="711"/>
      <c r="D841" s="711"/>
      <c r="E841" s="712"/>
      <c r="F841" s="72"/>
      <c r="G841" s="72"/>
      <c r="H841" s="72"/>
      <c r="I841" s="72"/>
      <c r="J841" s="72"/>
      <c r="K841" s="72"/>
    </row>
    <row r="842" spans="1:18" customHeight="1" ht="15">
      <c r="C842" s="711"/>
      <c r="D842" s="711"/>
      <c r="E842" s="712"/>
      <c r="F842" s="72"/>
      <c r="G842" s="72"/>
      <c r="H842" s="72"/>
      <c r="I842" s="72"/>
      <c r="J842" s="72"/>
      <c r="K842" s="72"/>
    </row>
    <row r="843" spans="1:18" customHeight="1" ht="15">
      <c r="C843" s="711"/>
      <c r="D843" s="711"/>
      <c r="E843" s="712"/>
      <c r="F843" s="72"/>
      <c r="G843" s="72"/>
      <c r="H843" s="72"/>
      <c r="I843" s="72"/>
      <c r="J843" s="72"/>
      <c r="K843" s="72"/>
    </row>
    <row r="844" spans="1:18" customHeight="1" ht="15">
      <c r="C844" s="711"/>
      <c r="D844" s="711"/>
      <c r="E844" s="712"/>
      <c r="F844" s="72"/>
      <c r="G844" s="72"/>
      <c r="H844" s="72"/>
      <c r="I844" s="72"/>
      <c r="J844" s="72"/>
      <c r="K844" s="72"/>
    </row>
    <row r="845" spans="1:18" customHeight="1" ht="15">
      <c r="C845" s="711"/>
      <c r="D845" s="711"/>
      <c r="E845" s="712"/>
      <c r="F845" s="72"/>
      <c r="G845" s="72"/>
      <c r="H845" s="72"/>
      <c r="I845" s="72"/>
      <c r="J845" s="72"/>
      <c r="K845" s="72"/>
    </row>
    <row r="846" spans="1:18" customHeight="1" ht="15">
      <c r="C846" s="711"/>
      <c r="D846" s="711"/>
      <c r="E846" s="712"/>
      <c r="F846" s="72"/>
      <c r="G846" s="72"/>
      <c r="H846" s="72"/>
      <c r="I846" s="72"/>
      <c r="J846" s="72"/>
      <c r="K846" s="72"/>
    </row>
    <row r="847" spans="1:18" customHeight="1" ht="15">
      <c r="C847" s="711"/>
      <c r="D847" s="711"/>
      <c r="E847" s="712"/>
      <c r="F847" s="72"/>
      <c r="G847" s="72"/>
      <c r="H847" s="72"/>
      <c r="I847" s="72"/>
      <c r="J847" s="72"/>
      <c r="K847" s="72"/>
    </row>
    <row r="848" spans="1:18" customHeight="1" ht="15">
      <c r="C848" s="711"/>
      <c r="D848" s="711"/>
      <c r="E848" s="712"/>
      <c r="F848" s="72"/>
      <c r="G848" s="72"/>
      <c r="H848" s="72"/>
      <c r="I848" s="72"/>
      <c r="J848" s="72"/>
      <c r="K848" s="72"/>
    </row>
    <row r="849" spans="1:18" customHeight="1" ht="15">
      <c r="C849" s="711"/>
      <c r="D849" s="711"/>
      <c r="E849" s="712"/>
      <c r="F849" s="72"/>
      <c r="G849" s="72"/>
      <c r="H849" s="72"/>
      <c r="I849" s="72"/>
      <c r="J849" s="72"/>
      <c r="K849" s="72"/>
    </row>
    <row r="850" spans="1:18" customHeight="1" ht="15">
      <c r="C850" s="711"/>
      <c r="D850" s="711"/>
      <c r="E850" s="712"/>
      <c r="F850" s="72"/>
      <c r="G850" s="72"/>
      <c r="H850" s="72"/>
      <c r="I850" s="72"/>
      <c r="J850" s="72"/>
      <c r="K850" s="72"/>
    </row>
    <row r="851" spans="1:18" customHeight="1" ht="15">
      <c r="C851" s="711"/>
      <c r="D851" s="711"/>
      <c r="E851" s="712"/>
      <c r="F851" s="72"/>
      <c r="G851" s="72"/>
      <c r="H851" s="72"/>
      <c r="I851" s="72"/>
      <c r="J851" s="72"/>
      <c r="K851" s="72"/>
    </row>
    <row r="852" spans="1:18" customHeight="1" ht="15">
      <c r="C852" s="711"/>
      <c r="D852" s="711"/>
      <c r="E852" s="712"/>
      <c r="F852" s="72"/>
      <c r="G852" s="72"/>
      <c r="H852" s="72"/>
      <c r="I852" s="72"/>
      <c r="J852" s="72"/>
      <c r="K852" s="72"/>
    </row>
    <row r="853" spans="1:18" customHeight="1" ht="15">
      <c r="C853" s="711"/>
      <c r="D853" s="711"/>
      <c r="E853" s="712"/>
      <c r="F853" s="72"/>
      <c r="G853" s="72"/>
      <c r="H853" s="72"/>
      <c r="I853" s="72"/>
      <c r="J853" s="72"/>
      <c r="K853" s="72"/>
    </row>
    <row r="854" spans="1:18" customHeight="1" ht="15">
      <c r="C854" s="711"/>
      <c r="D854" s="711"/>
      <c r="E854" s="712"/>
      <c r="F854" s="72"/>
      <c r="G854" s="72"/>
      <c r="H854" s="72"/>
      <c r="I854" s="72"/>
      <c r="J854" s="72"/>
      <c r="K854" s="72"/>
    </row>
    <row r="855" spans="1:18" customHeight="1" ht="15">
      <c r="C855" s="711"/>
      <c r="D855" s="711"/>
      <c r="E855" s="712"/>
      <c r="F855" s="72"/>
      <c r="G855" s="72"/>
      <c r="H855" s="72"/>
      <c r="I855" s="72"/>
      <c r="J855" s="72"/>
      <c r="K855" s="72"/>
    </row>
    <row r="856" spans="1:18" customHeight="1" ht="15">
      <c r="C856" s="711"/>
      <c r="D856" s="711"/>
      <c r="E856" s="712"/>
      <c r="F856" s="72"/>
      <c r="G856" s="72"/>
      <c r="H856" s="72"/>
      <c r="I856" s="72"/>
      <c r="J856" s="72"/>
      <c r="K856" s="72"/>
    </row>
    <row r="857" spans="1:18" customHeight="1" ht="15">
      <c r="C857" s="711"/>
      <c r="D857" s="711"/>
      <c r="E857" s="712"/>
      <c r="F857" s="72"/>
      <c r="G857" s="72"/>
      <c r="H857" s="72"/>
      <c r="I857" s="72"/>
      <c r="J857" s="72"/>
      <c r="K857" s="72"/>
    </row>
    <row r="858" spans="1:18" customHeight="1" ht="15">
      <c r="C858" s="711"/>
      <c r="D858" s="711"/>
      <c r="E858" s="712"/>
      <c r="F858" s="72"/>
      <c r="G858" s="72"/>
      <c r="H858" s="72"/>
      <c r="I858" s="72"/>
      <c r="J858" s="72"/>
      <c r="K858" s="72"/>
    </row>
    <row r="859" spans="1:18" customHeight="1" ht="15">
      <c r="C859" s="711"/>
      <c r="D859" s="711"/>
      <c r="E859" s="712"/>
      <c r="F859" s="72"/>
      <c r="G859" s="72"/>
      <c r="H859" s="72"/>
      <c r="I859" s="72"/>
      <c r="J859" s="72"/>
      <c r="K859" s="72"/>
    </row>
    <row r="860" spans="1:18" customHeight="1" ht="15">
      <c r="C860" s="711"/>
      <c r="D860" s="711"/>
      <c r="E860" s="712"/>
      <c r="F860" s="72"/>
      <c r="G860" s="72"/>
      <c r="H860" s="72"/>
      <c r="I860" s="72"/>
      <c r="J860" s="72"/>
      <c r="K860" s="72"/>
    </row>
    <row r="861" spans="1:18" customHeight="1" ht="15">
      <c r="C861" s="711"/>
      <c r="D861" s="711"/>
      <c r="E861" s="712"/>
      <c r="F861" s="72"/>
      <c r="G861" s="72"/>
      <c r="H861" s="72"/>
      <c r="I861" s="72"/>
      <c r="J861" s="72"/>
      <c r="K861" s="72"/>
    </row>
    <row r="862" spans="1:18" customHeight="1" ht="15">
      <c r="C862" s="711"/>
      <c r="D862" s="711"/>
      <c r="E862" s="712"/>
      <c r="F862" s="72"/>
      <c r="G862" s="72"/>
      <c r="H862" s="72"/>
      <c r="I862" s="72"/>
      <c r="J862" s="72"/>
      <c r="K862" s="72"/>
    </row>
    <row r="863" spans="1:18" customHeight="1" ht="15">
      <c r="C863" s="711"/>
      <c r="D863" s="711"/>
      <c r="E863" s="712"/>
      <c r="F863" s="72"/>
      <c r="G863" s="72"/>
      <c r="H863" s="72"/>
      <c r="I863" s="72"/>
      <c r="J863" s="72"/>
      <c r="K863" s="72"/>
    </row>
    <row r="864" spans="1:18" customHeight="1" ht="15">
      <c r="C864" s="711"/>
      <c r="D864" s="711"/>
      <c r="E864" s="712"/>
      <c r="F864" s="72"/>
      <c r="G864" s="72"/>
      <c r="H864" s="72"/>
      <c r="I864" s="72"/>
      <c r="J864" s="72"/>
      <c r="K864" s="72"/>
    </row>
    <row r="865" spans="1:18" customHeight="1" ht="15">
      <c r="C865" s="711"/>
      <c r="D865" s="711"/>
      <c r="E865" s="712"/>
      <c r="F865" s="72"/>
      <c r="G865" s="72"/>
      <c r="H865" s="72"/>
      <c r="I865" s="72"/>
      <c r="J865" s="72"/>
      <c r="K865" s="72"/>
    </row>
    <row r="866" spans="1:18" customHeight="1" ht="15">
      <c r="C866" s="711"/>
      <c r="D866" s="711"/>
      <c r="E866" s="712"/>
      <c r="F866" s="72"/>
      <c r="G866" s="72"/>
      <c r="H866" s="72"/>
      <c r="I866" s="72"/>
      <c r="J866" s="72"/>
      <c r="K866" s="72"/>
    </row>
    <row r="867" spans="1:18" customHeight="1" ht="15">
      <c r="C867" s="711"/>
      <c r="D867" s="711"/>
      <c r="E867" s="712"/>
      <c r="F867" s="72"/>
      <c r="G867" s="72"/>
      <c r="H867" s="72"/>
      <c r="I867" s="72"/>
      <c r="J867" s="72"/>
      <c r="K867" s="72"/>
    </row>
    <row r="868" spans="1:18" customHeight="1" ht="15">
      <c r="C868" s="711"/>
      <c r="D868" s="711"/>
      <c r="E868" s="712"/>
      <c r="F868" s="72"/>
      <c r="G868" s="72"/>
      <c r="H868" s="72"/>
      <c r="I868" s="72"/>
      <c r="J868" s="72"/>
      <c r="K868" s="72"/>
    </row>
    <row r="869" spans="1:18" customHeight="1" ht="15">
      <c r="C869" s="711"/>
      <c r="D869" s="711"/>
      <c r="E869" s="712"/>
      <c r="F869" s="72"/>
      <c r="G869" s="72"/>
      <c r="H869" s="72"/>
      <c r="I869" s="72"/>
      <c r="J869" s="72"/>
      <c r="K869" s="72"/>
    </row>
    <row r="870" spans="1:18" customHeight="1" ht="15">
      <c r="C870" s="711"/>
      <c r="D870" s="711"/>
      <c r="E870" s="712"/>
      <c r="F870" s="72"/>
      <c r="G870" s="72"/>
      <c r="H870" s="72"/>
      <c r="I870" s="72"/>
      <c r="J870" s="72"/>
      <c r="K870" s="72"/>
    </row>
    <row r="871" spans="1:18" customHeight="1" ht="15">
      <c r="C871" s="711"/>
      <c r="D871" s="711"/>
      <c r="E871" s="712"/>
      <c r="F871" s="72"/>
      <c r="G871" s="72"/>
      <c r="H871" s="72"/>
      <c r="I871" s="72"/>
      <c r="J871" s="72"/>
      <c r="K871" s="72"/>
    </row>
    <row r="872" spans="1:18" customHeight="1" ht="15">
      <c r="C872" s="711"/>
      <c r="D872" s="711"/>
      <c r="E872" s="712"/>
      <c r="F872" s="72"/>
      <c r="G872" s="72"/>
      <c r="H872" s="72"/>
      <c r="I872" s="72"/>
      <c r="J872" s="72"/>
      <c r="K872" s="72"/>
    </row>
    <row r="873" spans="1:18" customHeight="1" ht="15">
      <c r="C873" s="711"/>
      <c r="D873" s="711"/>
      <c r="E873" s="712"/>
      <c r="F873" s="72"/>
      <c r="G873" s="72"/>
      <c r="H873" s="72"/>
      <c r="I873" s="72"/>
      <c r="J873" s="72"/>
      <c r="K873" s="72"/>
    </row>
    <row r="874" spans="1:18" customHeight="1" ht="15">
      <c r="C874" s="711"/>
      <c r="D874" s="711"/>
      <c r="E874" s="712"/>
      <c r="F874" s="72"/>
      <c r="G874" s="72"/>
      <c r="H874" s="72"/>
      <c r="I874" s="72"/>
      <c r="J874" s="72"/>
      <c r="K874" s="72"/>
    </row>
    <row r="875" spans="1:18" customHeight="1" ht="15">
      <c r="C875" s="711"/>
      <c r="D875" s="711"/>
      <c r="E875" s="712"/>
      <c r="F875" s="72"/>
      <c r="G875" s="72"/>
      <c r="H875" s="72"/>
      <c r="I875" s="72"/>
      <c r="J875" s="72"/>
      <c r="K875" s="72"/>
    </row>
    <row r="876" spans="1:18" customHeight="1" ht="15">
      <c r="C876" s="711"/>
      <c r="D876" s="711"/>
      <c r="E876" s="712"/>
      <c r="F876" s="72"/>
      <c r="G876" s="72"/>
      <c r="H876" s="72"/>
      <c r="I876" s="72"/>
      <c r="J876" s="72"/>
      <c r="K876" s="72"/>
    </row>
    <row r="877" spans="1:18" customHeight="1" ht="15">
      <c r="C877" s="711"/>
      <c r="D877" s="711"/>
      <c r="E877" s="712"/>
      <c r="F877" s="72"/>
      <c r="G877" s="72"/>
      <c r="H877" s="72"/>
      <c r="I877" s="72"/>
      <c r="J877" s="72"/>
      <c r="K877" s="72"/>
    </row>
    <row r="878" spans="1:18" customHeight="1" ht="15">
      <c r="C878" s="711"/>
      <c r="D878" s="711"/>
      <c r="E878" s="712"/>
      <c r="F878" s="72"/>
      <c r="G878" s="72"/>
      <c r="H878" s="72"/>
      <c r="I878" s="72"/>
      <c r="J878" s="72"/>
      <c r="K878" s="72"/>
    </row>
    <row r="879" spans="1:18" customHeight="1" ht="15">
      <c r="C879" s="711"/>
      <c r="D879" s="711"/>
      <c r="E879" s="712"/>
      <c r="F879" s="72"/>
      <c r="G879" s="72"/>
      <c r="H879" s="72"/>
      <c r="I879" s="72"/>
      <c r="J879" s="72"/>
      <c r="K879" s="72"/>
    </row>
    <row r="880" spans="1:18" customHeight="1" ht="15">
      <c r="C880" s="711"/>
      <c r="D880" s="711"/>
      <c r="E880" s="712"/>
      <c r="F880" s="72"/>
      <c r="G880" s="72"/>
      <c r="H880" s="72"/>
      <c r="I880" s="72"/>
      <c r="J880" s="72"/>
      <c r="K880" s="72"/>
    </row>
    <row r="881" spans="1:18" customHeight="1" ht="15">
      <c r="C881" s="711"/>
      <c r="D881" s="711"/>
      <c r="E881" s="712"/>
      <c r="F881" s="72"/>
      <c r="G881" s="72"/>
      <c r="H881" s="72"/>
      <c r="I881" s="72"/>
      <c r="J881" s="72"/>
      <c r="K881" s="72"/>
    </row>
    <row r="882" spans="1:18" customHeight="1" ht="15">
      <c r="C882" s="711"/>
      <c r="D882" s="711"/>
      <c r="E882" s="712"/>
      <c r="F882" s="72"/>
      <c r="G882" s="72"/>
      <c r="H882" s="72"/>
      <c r="I882" s="72"/>
      <c r="J882" s="72"/>
      <c r="K882" s="72"/>
    </row>
    <row r="883" spans="1:18" customHeight="1" ht="15">
      <c r="C883" s="711"/>
      <c r="D883" s="711"/>
      <c r="E883" s="712"/>
      <c r="F883" s="72"/>
      <c r="G883" s="72"/>
      <c r="H883" s="72"/>
      <c r="I883" s="72"/>
      <c r="J883" s="72"/>
      <c r="K883" s="72"/>
    </row>
    <row r="884" spans="1:18" customHeight="1" ht="15">
      <c r="C884" s="711"/>
      <c r="D884" s="711"/>
      <c r="E884" s="712"/>
      <c r="F884" s="72"/>
      <c r="G884" s="72"/>
      <c r="H884" s="72"/>
      <c r="I884" s="72"/>
      <c r="J884" s="72"/>
      <c r="K884" s="72"/>
    </row>
    <row r="885" spans="1:18" customHeight="1" ht="15">
      <c r="C885" s="711"/>
      <c r="D885" s="711"/>
      <c r="E885" s="712"/>
      <c r="F885" s="72"/>
      <c r="G885" s="72"/>
      <c r="H885" s="72"/>
      <c r="I885" s="72"/>
      <c r="J885" s="72"/>
      <c r="K885" s="72"/>
    </row>
    <row r="886" spans="1:18" customHeight="1" ht="15">
      <c r="C886" s="711"/>
      <c r="D886" s="711"/>
      <c r="E886" s="712"/>
      <c r="F886" s="72"/>
      <c r="G886" s="72"/>
      <c r="H886" s="72"/>
      <c r="I886" s="72"/>
      <c r="J886" s="72"/>
      <c r="K886" s="72"/>
    </row>
    <row r="887" spans="1:18" customHeight="1" ht="15">
      <c r="C887" s="711"/>
      <c r="D887" s="711"/>
      <c r="E887" s="712"/>
      <c r="F887" s="72"/>
      <c r="G887" s="72"/>
      <c r="H887" s="72"/>
      <c r="I887" s="72"/>
      <c r="J887" s="72"/>
      <c r="K887" s="72"/>
    </row>
    <row r="888" spans="1:18" customHeight="1" ht="15">
      <c r="C888" s="711"/>
      <c r="D888" s="711"/>
      <c r="E888" s="712"/>
      <c r="F888" s="72"/>
      <c r="G888" s="72"/>
      <c r="H888" s="72"/>
      <c r="I888" s="72"/>
      <c r="J888" s="72"/>
      <c r="K888" s="72"/>
    </row>
    <row r="889" spans="1:18" customHeight="1" ht="15">
      <c r="C889" s="711"/>
      <c r="D889" s="711"/>
      <c r="E889" s="712"/>
      <c r="F889" s="72"/>
      <c r="G889" s="72"/>
      <c r="H889" s="72"/>
      <c r="I889" s="72"/>
      <c r="J889" s="72"/>
      <c r="K889" s="72"/>
    </row>
    <row r="890" spans="1:18" customHeight="1" ht="15">
      <c r="C890" s="711"/>
      <c r="D890" s="711"/>
      <c r="E890" s="712"/>
      <c r="F890" s="72"/>
      <c r="G890" s="72"/>
      <c r="H890" s="72"/>
      <c r="I890" s="72"/>
      <c r="J890" s="72"/>
      <c r="K890" s="72"/>
    </row>
    <row r="891" spans="1:18" customHeight="1" ht="15">
      <c r="C891" s="711"/>
      <c r="D891" s="711"/>
      <c r="E891" s="712"/>
      <c r="F891" s="72"/>
      <c r="G891" s="72"/>
      <c r="H891" s="72"/>
      <c r="I891" s="72"/>
      <c r="J891" s="72"/>
      <c r="K891" s="72"/>
    </row>
    <row r="892" spans="1:18" customHeight="1" ht="15">
      <c r="C892" s="711"/>
      <c r="D892" s="711"/>
      <c r="E892" s="712"/>
      <c r="F892" s="72"/>
      <c r="G892" s="72"/>
      <c r="H892" s="72"/>
      <c r="I892" s="72"/>
      <c r="J892" s="72"/>
      <c r="K892" s="72"/>
    </row>
    <row r="893" spans="1:18" customHeight="1" ht="15">
      <c r="C893" s="711"/>
      <c r="D893" s="711"/>
      <c r="E893" s="712"/>
      <c r="F893" s="72"/>
      <c r="G893" s="72"/>
      <c r="H893" s="72"/>
      <c r="I893" s="72"/>
      <c r="J893" s="72"/>
      <c r="K893" s="72"/>
    </row>
    <row r="894" spans="1:18" customHeight="1" ht="15">
      <c r="C894" s="711"/>
      <c r="D894" s="711"/>
      <c r="E894" s="712"/>
      <c r="F894" s="72"/>
      <c r="G894" s="72"/>
      <c r="H894" s="72"/>
      <c r="I894" s="72"/>
      <c r="J894" s="72"/>
      <c r="K894" s="72"/>
    </row>
    <row r="895" spans="1:18" customHeight="1" ht="15">
      <c r="C895" s="711"/>
      <c r="D895" s="711"/>
      <c r="E895" s="712"/>
      <c r="F895" s="72"/>
      <c r="G895" s="72"/>
      <c r="H895" s="72"/>
      <c r="I895" s="72"/>
      <c r="J895" s="72"/>
      <c r="K895" s="72"/>
    </row>
    <row r="896" spans="1:18" customHeight="1" ht="15">
      <c r="C896" s="711"/>
      <c r="D896" s="711"/>
      <c r="E896" s="712"/>
      <c r="F896" s="72"/>
      <c r="G896" s="72"/>
      <c r="H896" s="72"/>
      <c r="I896" s="72"/>
      <c r="J896" s="72"/>
      <c r="K896" s="72"/>
    </row>
    <row r="897" spans="1:18" customHeight="1" ht="15">
      <c r="C897" s="711"/>
      <c r="D897" s="711"/>
      <c r="E897" s="712"/>
      <c r="F897" s="72"/>
      <c r="G897" s="72"/>
      <c r="H897" s="72"/>
      <c r="I897" s="72"/>
      <c r="J897" s="72"/>
      <c r="K897" s="72"/>
    </row>
    <row r="898" spans="1:18" customHeight="1" ht="15">
      <c r="C898" s="711"/>
      <c r="D898" s="711"/>
      <c r="E898" s="712"/>
      <c r="F898" s="72"/>
      <c r="G898" s="72"/>
      <c r="H898" s="72"/>
      <c r="I898" s="72"/>
      <c r="J898" s="72"/>
      <c r="K898" s="72"/>
    </row>
    <row r="899" spans="1:18" customHeight="1" ht="15">
      <c r="C899" s="711"/>
      <c r="D899" s="711"/>
      <c r="E899" s="712"/>
      <c r="F899" s="72"/>
      <c r="G899" s="72"/>
      <c r="H899" s="72"/>
      <c r="I899" s="72"/>
      <c r="J899" s="72"/>
      <c r="K899" s="72"/>
    </row>
    <row r="900" spans="1:18" customHeight="1" ht="15">
      <c r="C900" s="711"/>
      <c r="D900" s="711"/>
      <c r="E900" s="712"/>
      <c r="F900" s="72"/>
      <c r="G900" s="72"/>
      <c r="H900" s="72"/>
      <c r="I900" s="72"/>
      <c r="J900" s="72"/>
      <c r="K900" s="72"/>
    </row>
    <row r="901" spans="1:18" customHeight="1" ht="15">
      <c r="C901" s="711"/>
      <c r="D901" s="711"/>
      <c r="E901" s="712"/>
      <c r="F901" s="72"/>
      <c r="G901" s="72"/>
      <c r="H901" s="72"/>
      <c r="I901" s="72"/>
      <c r="J901" s="72"/>
      <c r="K901" s="72"/>
    </row>
    <row r="902" spans="1:18" customHeight="1" ht="15">
      <c r="C902" s="711"/>
      <c r="D902" s="711"/>
      <c r="E902" s="712"/>
      <c r="F902" s="72"/>
      <c r="G902" s="72"/>
      <c r="H902" s="72"/>
      <c r="I902" s="72"/>
      <c r="J902" s="72"/>
      <c r="K902" s="72"/>
    </row>
    <row r="903" spans="1:18" customHeight="1" ht="15">
      <c r="C903" s="711"/>
      <c r="D903" s="711"/>
      <c r="E903" s="712"/>
      <c r="F903" s="72"/>
      <c r="G903" s="72"/>
      <c r="H903" s="72"/>
      <c r="I903" s="72"/>
      <c r="J903" s="72"/>
      <c r="K903" s="72"/>
    </row>
    <row r="904" spans="1:18" customHeight="1" ht="15">
      <c r="C904" s="711"/>
      <c r="D904" s="711"/>
      <c r="E904" s="712"/>
      <c r="F904" s="72"/>
      <c r="G904" s="72"/>
      <c r="H904" s="72"/>
      <c r="I904" s="72"/>
      <c r="J904" s="72"/>
      <c r="K904" s="72"/>
    </row>
    <row r="905" spans="1:18" customHeight="1" ht="15">
      <c r="C905" s="711"/>
      <c r="D905" s="711"/>
      <c r="E905" s="712"/>
      <c r="F905" s="72"/>
      <c r="G905" s="72"/>
      <c r="H905" s="72"/>
      <c r="I905" s="72"/>
      <c r="J905" s="72"/>
      <c r="K905" s="72"/>
    </row>
    <row r="906" spans="1:18" customHeight="1" ht="15">
      <c r="C906" s="711"/>
      <c r="D906" s="711"/>
      <c r="E906" s="712"/>
      <c r="F906" s="72"/>
      <c r="G906" s="72"/>
      <c r="H906" s="72"/>
      <c r="I906" s="72"/>
      <c r="J906" s="72"/>
      <c r="K906" s="72"/>
    </row>
    <row r="907" spans="1:18" customHeight="1" ht="15">
      <c r="C907" s="711"/>
      <c r="D907" s="711"/>
      <c r="E907" s="712"/>
      <c r="F907" s="72"/>
      <c r="G907" s="72"/>
      <c r="H907" s="72"/>
      <c r="I907" s="72"/>
      <c r="J907" s="72"/>
      <c r="K907" s="72"/>
    </row>
    <row r="908" spans="1:18" customHeight="1" ht="15">
      <c r="C908" s="711"/>
      <c r="D908" s="711"/>
      <c r="E908" s="712"/>
      <c r="F908" s="72"/>
      <c r="G908" s="72"/>
      <c r="H908" s="72"/>
      <c r="I908" s="72"/>
      <c r="J908" s="72"/>
      <c r="K908" s="72"/>
    </row>
    <row r="909" spans="1:18" customHeight="1" ht="15">
      <c r="C909" s="711"/>
      <c r="D909" s="711"/>
      <c r="E909" s="712"/>
      <c r="F909" s="72"/>
      <c r="G909" s="72"/>
      <c r="H909" s="72"/>
      <c r="I909" s="72"/>
      <c r="J909" s="72"/>
      <c r="K909" s="72"/>
    </row>
    <row r="910" spans="1:18" customHeight="1" ht="15">
      <c r="C910" s="711"/>
      <c r="D910" s="711"/>
      <c r="E910" s="712"/>
      <c r="F910" s="72"/>
      <c r="G910" s="72"/>
      <c r="H910" s="72"/>
      <c r="I910" s="72"/>
      <c r="J910" s="72"/>
      <c r="K910" s="72"/>
    </row>
    <row r="911" spans="1:18" customHeight="1" ht="15">
      <c r="C911" s="711"/>
      <c r="D911" s="711"/>
      <c r="E911" s="712"/>
      <c r="F911" s="72"/>
      <c r="G911" s="72"/>
      <c r="H911" s="72"/>
      <c r="I911" s="72"/>
      <c r="J911" s="72"/>
      <c r="K911" s="72"/>
    </row>
    <row r="912" spans="1:18" customHeight="1" ht="15">
      <c r="C912" s="711"/>
      <c r="D912" s="711"/>
      <c r="E912" s="712"/>
      <c r="F912" s="72"/>
      <c r="G912" s="72"/>
      <c r="H912" s="72"/>
      <c r="I912" s="72"/>
      <c r="J912" s="72"/>
      <c r="K912" s="72"/>
    </row>
    <row r="913" spans="1:18" customHeight="1" ht="15">
      <c r="C913" s="711"/>
      <c r="D913" s="711"/>
      <c r="E913" s="712"/>
      <c r="F913" s="72"/>
      <c r="G913" s="72"/>
      <c r="H913" s="72"/>
      <c r="I913" s="72"/>
      <c r="J913" s="72"/>
      <c r="K913" s="72"/>
    </row>
    <row r="914" spans="1:18" customHeight="1" ht="15">
      <c r="C914" s="711"/>
      <c r="D914" s="711"/>
      <c r="E914" s="712"/>
      <c r="F914" s="72"/>
      <c r="G914" s="72"/>
      <c r="H914" s="72"/>
      <c r="I914" s="72"/>
      <c r="J914" s="72"/>
      <c r="K914" s="72"/>
    </row>
    <row r="915" spans="1:18" customHeight="1" ht="15">
      <c r="C915" s="711"/>
      <c r="D915" s="711"/>
      <c r="E915" s="712"/>
      <c r="F915" s="72"/>
      <c r="G915" s="72"/>
      <c r="H915" s="72"/>
      <c r="I915" s="72"/>
      <c r="J915" s="72"/>
      <c r="K915" s="72"/>
    </row>
    <row r="916" spans="1:18" customHeight="1" ht="15">
      <c r="C916" s="711"/>
      <c r="D916" s="711"/>
      <c r="E916" s="712"/>
      <c r="F916" s="72"/>
      <c r="G916" s="72"/>
      <c r="H916" s="72"/>
      <c r="I916" s="72"/>
      <c r="J916" s="72"/>
      <c r="K916" s="72"/>
    </row>
    <row r="917" spans="1:18" customHeight="1" ht="15">
      <c r="C917" s="711"/>
      <c r="D917" s="711"/>
      <c r="E917" s="712"/>
      <c r="F917" s="72"/>
      <c r="G917" s="72"/>
      <c r="H917" s="72"/>
      <c r="I917" s="72"/>
      <c r="J917" s="72"/>
      <c r="K917" s="72"/>
    </row>
    <row r="918" spans="1:18" customHeight="1" ht="15">
      <c r="C918" s="711"/>
      <c r="D918" s="711"/>
      <c r="E918" s="712"/>
      <c r="F918" s="72"/>
      <c r="G918" s="72"/>
      <c r="H918" s="72"/>
      <c r="I918" s="72"/>
      <c r="J918" s="72"/>
      <c r="K918" s="72"/>
    </row>
    <row r="919" spans="1:18" customHeight="1" ht="15">
      <c r="C919" s="711"/>
      <c r="D919" s="711"/>
      <c r="E919" s="712"/>
      <c r="F919" s="72"/>
      <c r="G919" s="72"/>
      <c r="H919" s="72"/>
      <c r="I919" s="72"/>
      <c r="J919" s="72"/>
      <c r="K919" s="72"/>
    </row>
    <row r="920" spans="1:18" customHeight="1" ht="15">
      <c r="C920" s="711"/>
      <c r="D920" s="711"/>
      <c r="E920" s="712"/>
      <c r="F920" s="72"/>
      <c r="G920" s="72"/>
      <c r="H920" s="72"/>
      <c r="I920" s="72"/>
      <c r="J920" s="72"/>
      <c r="K920" s="72"/>
    </row>
    <row r="921" spans="1:18" customHeight="1" ht="15">
      <c r="C921" s="711"/>
      <c r="D921" s="711"/>
      <c r="E921" s="712"/>
      <c r="F921" s="72"/>
      <c r="G921" s="72"/>
      <c r="H921" s="72"/>
      <c r="I921" s="72"/>
      <c r="J921" s="72"/>
      <c r="K921" s="72"/>
    </row>
    <row r="922" spans="1:18" customHeight="1" ht="15">
      <c r="C922" s="711"/>
      <c r="D922" s="711"/>
      <c r="E922" s="712"/>
      <c r="F922" s="72"/>
      <c r="G922" s="72"/>
      <c r="H922" s="72"/>
      <c r="I922" s="72"/>
      <c r="J922" s="72"/>
      <c r="K922" s="72"/>
    </row>
    <row r="923" spans="1:18" customHeight="1" ht="15">
      <c r="C923" s="711"/>
      <c r="D923" s="711"/>
      <c r="E923" s="712"/>
      <c r="F923" s="72"/>
      <c r="G923" s="72"/>
      <c r="H923" s="72"/>
      <c r="I923" s="72"/>
      <c r="J923" s="72"/>
      <c r="K923" s="72"/>
    </row>
    <row r="924" spans="1:18" customHeight="1" ht="15">
      <c r="C924" s="711"/>
      <c r="D924" s="711"/>
      <c r="E924" s="712"/>
      <c r="F924" s="72"/>
      <c r="G924" s="72"/>
      <c r="H924" s="72"/>
      <c r="I924" s="72"/>
      <c r="J924" s="72"/>
      <c r="K924" s="72"/>
    </row>
    <row r="925" spans="1:18" customHeight="1" ht="15">
      <c r="C925" s="711"/>
      <c r="D925" s="711"/>
      <c r="E925" s="712"/>
      <c r="F925" s="72"/>
      <c r="G925" s="72"/>
      <c r="H925" s="72"/>
      <c r="I925" s="72"/>
      <c r="J925" s="72"/>
      <c r="K925" s="72"/>
    </row>
    <row r="926" spans="1:18" customHeight="1" ht="15">
      <c r="C926" s="711"/>
      <c r="D926" s="711"/>
      <c r="E926" s="712"/>
      <c r="F926" s="72"/>
      <c r="G926" s="72"/>
      <c r="H926" s="72"/>
      <c r="I926" s="72"/>
      <c r="J926" s="72"/>
      <c r="K926" s="72"/>
    </row>
    <row r="927" spans="1:18" customHeight="1" ht="15">
      <c r="C927" s="711"/>
      <c r="D927" s="711"/>
      <c r="E927" s="712"/>
      <c r="F927" s="72"/>
      <c r="G927" s="72"/>
      <c r="H927" s="72"/>
      <c r="I927" s="72"/>
      <c r="J927" s="72"/>
      <c r="K927" s="72"/>
    </row>
    <row r="928" spans="1:18" customHeight="1" ht="15">
      <c r="C928" s="711"/>
      <c r="D928" s="711"/>
      <c r="E928" s="712"/>
      <c r="F928" s="72"/>
      <c r="G928" s="72"/>
      <c r="H928" s="72"/>
      <c r="I928" s="72"/>
      <c r="J928" s="72"/>
      <c r="K928" s="72"/>
    </row>
    <row r="929" spans="1:18" customHeight="1" ht="15">
      <c r="C929" s="711"/>
      <c r="D929" s="711"/>
      <c r="E929" s="712"/>
      <c r="F929" s="72"/>
      <c r="G929" s="72"/>
      <c r="H929" s="72"/>
      <c r="I929" s="72"/>
      <c r="J929" s="72"/>
      <c r="K929" s="72"/>
    </row>
    <row r="930" spans="1:18" customHeight="1" ht="15">
      <c r="C930" s="711"/>
      <c r="D930" s="711"/>
      <c r="E930" s="712"/>
      <c r="F930" s="72"/>
      <c r="G930" s="72"/>
      <c r="H930" s="72"/>
      <c r="I930" s="72"/>
      <c r="J930" s="72"/>
      <c r="K930" s="72"/>
    </row>
    <row r="931" spans="1:18" customHeight="1" ht="15">
      <c r="C931" s="711"/>
      <c r="D931" s="711"/>
      <c r="E931" s="712"/>
      <c r="F931" s="72"/>
      <c r="G931" s="72"/>
      <c r="H931" s="72"/>
      <c r="I931" s="72"/>
      <c r="J931" s="72"/>
      <c r="K931" s="72"/>
    </row>
    <row r="932" spans="1:18" customHeight="1" ht="15">
      <c r="C932" s="711"/>
      <c r="D932" s="711"/>
      <c r="E932" s="712"/>
      <c r="F932" s="72"/>
      <c r="G932" s="72"/>
      <c r="H932" s="72"/>
      <c r="I932" s="72"/>
      <c r="J932" s="72"/>
      <c r="K932" s="72"/>
    </row>
    <row r="933" spans="1:18" customHeight="1" ht="15">
      <c r="C933" s="711"/>
      <c r="D933" s="711"/>
      <c r="E933" s="712"/>
      <c r="F933" s="72"/>
      <c r="G933" s="72"/>
      <c r="H933" s="72"/>
      <c r="I933" s="72"/>
      <c r="J933" s="72"/>
      <c r="K933" s="72"/>
    </row>
    <row r="934" spans="1:18" customHeight="1" ht="15">
      <c r="C934" s="711"/>
      <c r="D934" s="711"/>
      <c r="E934" s="712"/>
      <c r="F934" s="72"/>
      <c r="G934" s="72"/>
      <c r="H934" s="72"/>
      <c r="I934" s="72"/>
      <c r="J934" s="72"/>
      <c r="K934" s="72"/>
    </row>
    <row r="935" spans="1:18" customHeight="1" ht="15">
      <c r="C935" s="711"/>
      <c r="D935" s="711"/>
      <c r="E935" s="712"/>
      <c r="F935" s="72"/>
      <c r="G935" s="72"/>
      <c r="H935" s="72"/>
      <c r="I935" s="72"/>
      <c r="J935" s="72"/>
      <c r="K935" s="72"/>
    </row>
    <row r="936" spans="1:18" customHeight="1" ht="15">
      <c r="C936" s="711"/>
      <c r="D936" s="711"/>
      <c r="E936" s="712"/>
      <c r="F936" s="72"/>
      <c r="G936" s="72"/>
      <c r="H936" s="72"/>
      <c r="I936" s="72"/>
      <c r="J936" s="72"/>
      <c r="K936" s="72"/>
    </row>
    <row r="937" spans="1:18" customHeight="1" ht="15">
      <c r="C937" s="711"/>
      <c r="D937" s="711"/>
      <c r="E937" s="712"/>
      <c r="F937" s="72"/>
      <c r="G937" s="72"/>
      <c r="H937" s="72"/>
      <c r="I937" s="72"/>
      <c r="J937" s="72"/>
      <c r="K937" s="72"/>
    </row>
    <row r="938" spans="1:18" customHeight="1" ht="15">
      <c r="C938" s="711"/>
      <c r="D938" s="711"/>
      <c r="E938" s="712"/>
      <c r="F938" s="72"/>
      <c r="G938" s="72"/>
      <c r="H938" s="72"/>
      <c r="I938" s="72"/>
      <c r="J938" s="72"/>
      <c r="K938" s="72"/>
    </row>
    <row r="939" spans="1:18" customHeight="1" ht="15">
      <c r="C939" s="711"/>
      <c r="D939" s="711"/>
      <c r="E939" s="712"/>
      <c r="F939" s="72"/>
      <c r="G939" s="72"/>
      <c r="H939" s="72"/>
      <c r="I939" s="72"/>
      <c r="J939" s="72"/>
      <c r="K939" s="72"/>
    </row>
    <row r="940" spans="1:18" customHeight="1" ht="15">
      <c r="C940" s="711"/>
      <c r="D940" s="711"/>
      <c r="E940" s="712"/>
      <c r="F940" s="72"/>
      <c r="G940" s="72"/>
      <c r="H940" s="72"/>
      <c r="I940" s="72"/>
      <c r="J940" s="72"/>
      <c r="K940" s="72"/>
    </row>
    <row r="941" spans="1:18" customHeight="1" ht="15">
      <c r="C941" s="711"/>
      <c r="D941" s="711"/>
      <c r="E941" s="712"/>
      <c r="F941" s="72"/>
      <c r="G941" s="72"/>
      <c r="H941" s="72"/>
      <c r="I941" s="72"/>
      <c r="J941" s="72"/>
      <c r="K941" s="72"/>
    </row>
    <row r="942" spans="1:18" customHeight="1" ht="15">
      <c r="C942" s="711"/>
      <c r="D942" s="711"/>
      <c r="E942" s="712"/>
      <c r="F942" s="72"/>
      <c r="G942" s="72"/>
      <c r="H942" s="72"/>
      <c r="I942" s="72"/>
      <c r="J942" s="72"/>
      <c r="K942" s="72"/>
    </row>
    <row r="943" spans="1:18" customHeight="1" ht="15">
      <c r="C943" s="711"/>
      <c r="D943" s="711"/>
      <c r="E943" s="712"/>
      <c r="F943" s="72"/>
      <c r="G943" s="72"/>
      <c r="H943" s="72"/>
      <c r="I943" s="72"/>
      <c r="J943" s="72"/>
      <c r="K943" s="72"/>
    </row>
    <row r="944" spans="1:18" customHeight="1" ht="15">
      <c r="C944" s="711"/>
      <c r="D944" s="711"/>
      <c r="E944" s="712"/>
      <c r="F944" s="72"/>
      <c r="G944" s="72"/>
      <c r="H944" s="72"/>
      <c r="I944" s="72"/>
      <c r="J944" s="72"/>
      <c r="K944" s="72"/>
    </row>
    <row r="945" spans="1:18" customHeight="1" ht="15">
      <c r="C945" s="711"/>
      <c r="D945" s="711"/>
      <c r="E945" s="712"/>
      <c r="F945" s="72"/>
      <c r="G945" s="72"/>
      <c r="H945" s="72"/>
      <c r="I945" s="72"/>
      <c r="J945" s="72"/>
      <c r="K945" s="72"/>
    </row>
    <row r="946" spans="1:18" customHeight="1" ht="15">
      <c r="C946" s="711"/>
      <c r="D946" s="711"/>
      <c r="E946" s="712"/>
      <c r="F946" s="72"/>
      <c r="G946" s="72"/>
      <c r="H946" s="72"/>
      <c r="I946" s="72"/>
      <c r="J946" s="72"/>
      <c r="K946" s="72"/>
    </row>
    <row r="947" spans="1:18" customHeight="1" ht="15">
      <c r="C947" s="711"/>
      <c r="D947" s="711"/>
      <c r="E947" s="712"/>
      <c r="F947" s="72"/>
      <c r="G947" s="72"/>
      <c r="H947" s="72"/>
      <c r="I947" s="72"/>
      <c r="J947" s="72"/>
      <c r="K947" s="72"/>
    </row>
    <row r="948" spans="1:18" customHeight="1" ht="15">
      <c r="C948" s="711"/>
      <c r="D948" s="711"/>
      <c r="E948" s="712"/>
      <c r="F948" s="72"/>
      <c r="G948" s="72"/>
      <c r="H948" s="72"/>
      <c r="I948" s="72"/>
      <c r="J948" s="72"/>
      <c r="K948" s="72"/>
    </row>
    <row r="949" spans="1:18" customHeight="1" ht="15">
      <c r="C949" s="711"/>
      <c r="D949" s="711"/>
      <c r="E949" s="712"/>
      <c r="F949" s="72"/>
      <c r="G949" s="72"/>
      <c r="H949" s="72"/>
      <c r="I949" s="72"/>
      <c r="J949" s="72"/>
      <c r="K949" s="72"/>
    </row>
    <row r="950" spans="1:18" customHeight="1" ht="15">
      <c r="C950" s="711"/>
      <c r="D950" s="711"/>
      <c r="E950" s="712"/>
      <c r="F950" s="72"/>
      <c r="G950" s="72"/>
      <c r="H950" s="72"/>
      <c r="I950" s="72"/>
      <c r="J950" s="72"/>
      <c r="K950" s="72"/>
    </row>
    <row r="951" spans="1:18" customHeight="1" ht="15">
      <c r="C951" s="711"/>
      <c r="D951" s="711"/>
      <c r="E951" s="712"/>
      <c r="F951" s="72"/>
      <c r="G951" s="72"/>
      <c r="H951" s="72"/>
      <c r="I951" s="72"/>
      <c r="J951" s="72"/>
      <c r="K951" s="72"/>
    </row>
    <row r="952" spans="1:18" customHeight="1" ht="15">
      <c r="C952" s="711"/>
      <c r="D952" s="711"/>
      <c r="E952" s="712"/>
      <c r="F952" s="72"/>
      <c r="G952" s="72"/>
      <c r="H952" s="72"/>
      <c r="I952" s="72"/>
      <c r="J952" s="72"/>
      <c r="K952" s="72"/>
    </row>
    <row r="953" spans="1:18" customHeight="1" ht="15">
      <c r="C953" s="711"/>
      <c r="D953" s="711"/>
      <c r="E953" s="712"/>
      <c r="F953" s="72"/>
      <c r="G953" s="72"/>
      <c r="H953" s="72"/>
      <c r="I953" s="72"/>
      <c r="J953" s="72"/>
      <c r="K953" s="72"/>
    </row>
    <row r="954" spans="1:18" customHeight="1" ht="15">
      <c r="C954" s="711"/>
      <c r="D954" s="711"/>
      <c r="E954" s="712"/>
      <c r="F954" s="72"/>
      <c r="G954" s="72"/>
      <c r="H954" s="72"/>
      <c r="I954" s="72"/>
      <c r="J954" s="72"/>
      <c r="K954" s="72"/>
    </row>
    <row r="955" spans="1:18" customHeight="1" ht="15">
      <c r="C955" s="711"/>
      <c r="D955" s="711"/>
      <c r="E955" s="712"/>
      <c r="F955" s="72"/>
      <c r="G955" s="72"/>
      <c r="H955" s="72"/>
      <c r="I955" s="72"/>
      <c r="J955" s="72"/>
      <c r="K955" s="72"/>
    </row>
    <row r="956" spans="1:18" customHeight="1" ht="15">
      <c r="C956" s="711"/>
      <c r="D956" s="711"/>
      <c r="E956" s="712"/>
      <c r="F956" s="72"/>
      <c r="G956" s="72"/>
      <c r="H956" s="72"/>
      <c r="I956" s="72"/>
      <c r="J956" s="72"/>
      <c r="K956" s="72"/>
    </row>
    <row r="957" spans="1:18" customHeight="1" ht="15">
      <c r="C957" s="711"/>
      <c r="D957" s="711"/>
      <c r="E957" s="712"/>
      <c r="F957" s="72"/>
      <c r="G957" s="72"/>
      <c r="H957" s="72"/>
      <c r="I957" s="72"/>
      <c r="J957" s="72"/>
      <c r="K957" s="72"/>
    </row>
    <row r="958" spans="1:18" customHeight="1" ht="15">
      <c r="C958" s="711"/>
      <c r="D958" s="711"/>
      <c r="E958" s="712"/>
      <c r="F958" s="72"/>
      <c r="G958" s="72"/>
      <c r="H958" s="72"/>
      <c r="I958" s="72"/>
      <c r="J958" s="72"/>
      <c r="K958" s="72"/>
    </row>
    <row r="959" spans="1:18" customHeight="1" ht="15">
      <c r="C959" s="711"/>
      <c r="D959" s="711"/>
      <c r="E959" s="712"/>
      <c r="F959" s="72"/>
      <c r="G959" s="72"/>
      <c r="H959" s="72"/>
      <c r="I959" s="72"/>
      <c r="J959" s="72"/>
      <c r="K959" s="72"/>
    </row>
    <row r="960" spans="1:18" customHeight="1" ht="15">
      <c r="C960" s="711"/>
      <c r="D960" s="711"/>
      <c r="E960" s="712"/>
      <c r="F960" s="72"/>
      <c r="G960" s="72"/>
      <c r="H960" s="72"/>
      <c r="I960" s="72"/>
      <c r="J960" s="72"/>
      <c r="K960" s="72"/>
    </row>
    <row r="961" spans="1:18" customHeight="1" ht="15">
      <c r="C961" s="711"/>
      <c r="D961" s="711"/>
      <c r="E961" s="712"/>
      <c r="F961" s="72"/>
      <c r="G961" s="72"/>
      <c r="H961" s="72"/>
      <c r="I961" s="72"/>
      <c r="J961" s="72"/>
      <c r="K961" s="72"/>
    </row>
    <row r="962" spans="1:18" customHeight="1" ht="15">
      <c r="C962" s="711"/>
      <c r="D962" s="711"/>
      <c r="E962" s="712"/>
      <c r="F962" s="72"/>
      <c r="G962" s="72"/>
      <c r="H962" s="72"/>
      <c r="I962" s="72"/>
      <c r="J962" s="72"/>
      <c r="K962" s="72"/>
    </row>
    <row r="963" spans="1:18" customHeight="1" ht="15">
      <c r="C963" s="711"/>
      <c r="D963" s="711"/>
      <c r="E963" s="712"/>
      <c r="F963" s="72"/>
      <c r="G963" s="72"/>
      <c r="H963" s="72"/>
      <c r="I963" s="72"/>
      <c r="J963" s="72"/>
      <c r="K963" s="72"/>
    </row>
    <row r="964" spans="1:18" customHeight="1" ht="15">
      <c r="C964" s="711"/>
      <c r="D964" s="711"/>
      <c r="E964" s="712"/>
      <c r="F964" s="72"/>
      <c r="G964" s="72"/>
      <c r="H964" s="72"/>
      <c r="I964" s="72"/>
      <c r="J964" s="72"/>
      <c r="K964" s="72"/>
    </row>
    <row r="965" spans="1:18" customHeight="1" ht="15">
      <c r="C965" s="711"/>
      <c r="D965" s="711"/>
      <c r="E965" s="712"/>
      <c r="F965" s="72"/>
      <c r="G965" s="72"/>
      <c r="H965" s="72"/>
      <c r="I965" s="72"/>
      <c r="J965" s="72"/>
      <c r="K965" s="72"/>
    </row>
    <row r="966" spans="1:18" customHeight="1" ht="15">
      <c r="C966" s="711"/>
      <c r="D966" s="711"/>
      <c r="E966" s="712"/>
      <c r="F966" s="72"/>
      <c r="G966" s="72"/>
      <c r="H966" s="72"/>
      <c r="I966" s="72"/>
      <c r="J966" s="72"/>
      <c r="K966" s="72"/>
    </row>
    <row r="967" spans="1:18" customHeight="1" ht="15">
      <c r="C967" s="711"/>
      <c r="D967" s="711"/>
      <c r="E967" s="712"/>
      <c r="F967" s="72"/>
      <c r="G967" s="72"/>
      <c r="H967" s="72"/>
      <c r="I967" s="72"/>
      <c r="J967" s="72"/>
      <c r="K967" s="72"/>
    </row>
    <row r="968" spans="1:18" customHeight="1" ht="15">
      <c r="C968" s="711"/>
      <c r="D968" s="711"/>
      <c r="E968" s="712"/>
      <c r="F968" s="72"/>
      <c r="G968" s="72"/>
      <c r="H968" s="72"/>
      <c r="I968" s="72"/>
      <c r="J968" s="72"/>
      <c r="K968" s="72"/>
    </row>
    <row r="969" spans="1:18" customHeight="1" ht="15">
      <c r="C969" s="711"/>
      <c r="D969" s="711"/>
      <c r="E969" s="712"/>
      <c r="F969" s="72"/>
      <c r="G969" s="72"/>
      <c r="H969" s="72"/>
      <c r="I969" s="72"/>
      <c r="J969" s="72"/>
      <c r="K969" s="72"/>
    </row>
    <row r="970" spans="1:18" customHeight="1" ht="15">
      <c r="C970" s="711"/>
      <c r="D970" s="711"/>
      <c r="E970" s="712"/>
      <c r="F970" s="72"/>
      <c r="G970" s="72"/>
      <c r="H970" s="72"/>
      <c r="I970" s="72"/>
      <c r="J970" s="72"/>
      <c r="K970" s="72"/>
    </row>
    <row r="971" spans="1:18" customHeight="1" ht="15">
      <c r="C971" s="711"/>
      <c r="D971" s="711"/>
      <c r="E971" s="712"/>
      <c r="F971" s="72"/>
      <c r="G971" s="72"/>
      <c r="H971" s="72"/>
      <c r="I971" s="72"/>
      <c r="J971" s="72"/>
      <c r="K971" s="72"/>
    </row>
    <row r="972" spans="1:18" customHeight="1" ht="15">
      <c r="C972" s="711"/>
      <c r="D972" s="711"/>
      <c r="E972" s="712"/>
      <c r="F972" s="72"/>
      <c r="G972" s="72"/>
      <c r="H972" s="72"/>
      <c r="I972" s="72"/>
      <c r="J972" s="72"/>
      <c r="K972" s="72"/>
    </row>
    <row r="973" spans="1:18" customHeight="1" ht="15">
      <c r="C973" s="711"/>
      <c r="D973" s="711"/>
      <c r="E973" s="712"/>
      <c r="F973" s="72"/>
      <c r="G973" s="72"/>
      <c r="H973" s="72"/>
      <c r="I973" s="72"/>
      <c r="J973" s="72"/>
      <c r="K973" s="72"/>
    </row>
    <row r="974" spans="1:18" customHeight="1" ht="15">
      <c r="C974" s="711"/>
      <c r="D974" s="711"/>
      <c r="E974" s="712"/>
      <c r="F974" s="72"/>
      <c r="G974" s="72"/>
      <c r="H974" s="72"/>
      <c r="I974" s="72"/>
      <c r="J974" s="72"/>
      <c r="K974" s="72"/>
    </row>
    <row r="975" spans="1:18" customHeight="1" ht="15">
      <c r="C975" s="711"/>
      <c r="D975" s="711"/>
      <c r="E975" s="712"/>
      <c r="F975" s="72"/>
      <c r="G975" s="72"/>
      <c r="H975" s="72"/>
      <c r="I975" s="72"/>
      <c r="J975" s="72"/>
      <c r="K975" s="72"/>
    </row>
    <row r="976" spans="1:18" customHeight="1" ht="15">
      <c r="C976" s="711"/>
      <c r="D976" s="711"/>
      <c r="E976" s="712"/>
      <c r="F976" s="72"/>
      <c r="G976" s="72"/>
      <c r="H976" s="72"/>
      <c r="I976" s="72"/>
      <c r="J976" s="72"/>
      <c r="K976" s="72"/>
    </row>
    <row r="977" spans="1:18" customHeight="1" ht="15">
      <c r="C977" s="711"/>
      <c r="D977" s="711"/>
      <c r="E977" s="712"/>
      <c r="F977" s="72"/>
      <c r="G977" s="72"/>
      <c r="H977" s="72"/>
      <c r="I977" s="72"/>
      <c r="J977" s="72"/>
      <c r="K977" s="72"/>
    </row>
    <row r="978" spans="1:18" customHeight="1" ht="15">
      <c r="C978" s="711"/>
      <c r="D978" s="711"/>
      <c r="E978" s="712"/>
      <c r="F978" s="72"/>
      <c r="G978" s="72"/>
      <c r="H978" s="72"/>
      <c r="I978" s="72"/>
      <c r="J978" s="72"/>
      <c r="K978" s="72"/>
    </row>
    <row r="979" spans="1:18" customHeight="1" ht="15">
      <c r="C979" s="711"/>
      <c r="D979" s="711"/>
      <c r="E979" s="712"/>
      <c r="F979" s="72"/>
      <c r="G979" s="72"/>
      <c r="H979" s="72"/>
      <c r="I979" s="72"/>
      <c r="J979" s="72"/>
      <c r="K979" s="72"/>
    </row>
    <row r="980" spans="1:18" customHeight="1" ht="15">
      <c r="C980" s="711"/>
      <c r="D980" s="711"/>
      <c r="E980" s="712"/>
      <c r="F980" s="72"/>
      <c r="G980" s="72"/>
      <c r="H980" s="72"/>
      <c r="I980" s="72"/>
      <c r="J980" s="72"/>
      <c r="K980" s="72"/>
    </row>
    <row r="981" spans="1:18" customHeight="1" ht="15">
      <c r="C981" s="711"/>
      <c r="D981" s="711"/>
      <c r="E981" s="712"/>
      <c r="F981" s="72"/>
      <c r="G981" s="72"/>
      <c r="H981" s="72"/>
      <c r="I981" s="72"/>
      <c r="J981" s="72"/>
      <c r="K981" s="72"/>
    </row>
    <row r="982" spans="1:18" customHeight="1" ht="15">
      <c r="C982" s="711"/>
      <c r="D982" s="711"/>
      <c r="E982" s="712"/>
      <c r="F982" s="72"/>
      <c r="G982" s="72"/>
      <c r="H982" s="72"/>
      <c r="I982" s="72"/>
      <c r="J982" s="72"/>
      <c r="K982" s="72"/>
    </row>
    <row r="983" spans="1:18" customHeight="1" ht="15">
      <c r="C983" s="711"/>
      <c r="D983" s="711"/>
      <c r="E983" s="712"/>
      <c r="F983" s="72"/>
      <c r="G983" s="72"/>
      <c r="H983" s="72"/>
      <c r="I983" s="72"/>
      <c r="J983" s="72"/>
      <c r="K983" s="72"/>
    </row>
    <row r="984" spans="1:18" customHeight="1" ht="15">
      <c r="C984" s="711"/>
      <c r="D984" s="711"/>
      <c r="E984" s="712"/>
      <c r="F984" s="72"/>
      <c r="G984" s="72"/>
      <c r="H984" s="72"/>
      <c r="I984" s="72"/>
      <c r="J984" s="72"/>
      <c r="K984" s="72"/>
    </row>
    <row r="985" spans="1:18" customHeight="1" ht="15">
      <c r="C985" s="711"/>
      <c r="D985" s="711"/>
      <c r="E985" s="712"/>
      <c r="F985" s="72"/>
      <c r="G985" s="72"/>
      <c r="H985" s="72"/>
      <c r="I985" s="72"/>
      <c r="J985" s="72"/>
      <c r="K985" s="72"/>
    </row>
    <row r="986" spans="1:18" customHeight="1" ht="15">
      <c r="C986" s="711"/>
      <c r="D986" s="711"/>
      <c r="E986" s="712"/>
      <c r="F986" s="72"/>
      <c r="G986" s="72"/>
      <c r="H986" s="72"/>
      <c r="I986" s="72"/>
      <c r="J986" s="72"/>
      <c r="K986" s="72"/>
    </row>
    <row r="987" spans="1:18" customHeight="1" ht="15">
      <c r="C987" s="711"/>
      <c r="D987" s="711"/>
      <c r="E987" s="712"/>
      <c r="F987" s="72"/>
      <c r="G987" s="72"/>
      <c r="H987" s="72"/>
      <c r="I987" s="72"/>
      <c r="J987" s="72"/>
      <c r="K987" s="72"/>
    </row>
    <row r="988" spans="1:18" customHeight="1" ht="15">
      <c r="C988" s="711"/>
      <c r="D988" s="711"/>
      <c r="E988" s="712"/>
      <c r="F988" s="72"/>
      <c r="G988" s="72"/>
      <c r="H988" s="72"/>
      <c r="I988" s="72"/>
      <c r="J988" s="72"/>
      <c r="K988" s="72"/>
    </row>
    <row r="989" spans="1:18" customHeight="1" ht="15">
      <c r="C989" s="711"/>
      <c r="D989" s="711"/>
      <c r="E989" s="712"/>
      <c r="F989" s="72"/>
      <c r="G989" s="72"/>
      <c r="H989" s="72"/>
      <c r="I989" s="72"/>
      <c r="J989" s="72"/>
      <c r="K989" s="72"/>
    </row>
    <row r="990" spans="1:18" customHeight="1" ht="15">
      <c r="C990" s="711"/>
      <c r="D990" s="711"/>
      <c r="E990" s="712"/>
      <c r="F990" s="72"/>
      <c r="G990" s="72"/>
      <c r="H990" s="72"/>
      <c r="I990" s="72"/>
      <c r="J990" s="72"/>
      <c r="K990" s="72"/>
    </row>
    <row r="991" spans="1:18" customHeight="1" ht="15">
      <c r="C991" s="711"/>
      <c r="D991" s="711"/>
      <c r="E991" s="712"/>
      <c r="F991" s="72"/>
      <c r="G991" s="72"/>
      <c r="H991" s="72"/>
      <c r="I991" s="72"/>
      <c r="J991" s="72"/>
      <c r="K991" s="72"/>
    </row>
    <row r="992" spans="1:18" customHeight="1" ht="15">
      <c r="C992" s="711"/>
      <c r="D992" s="711"/>
      <c r="E992" s="712"/>
      <c r="F992" s="72"/>
      <c r="G992" s="72"/>
      <c r="H992" s="72"/>
      <c r="I992" s="72"/>
      <c r="J992" s="72"/>
      <c r="K992" s="72"/>
    </row>
    <row r="993" spans="1:18" customHeight="1" ht="15">
      <c r="C993" s="711"/>
      <c r="D993" s="711"/>
      <c r="E993" s="712"/>
      <c r="F993" s="72"/>
      <c r="G993" s="72"/>
      <c r="H993" s="72"/>
      <c r="I993" s="72"/>
      <c r="J993" s="72"/>
      <c r="K993" s="72"/>
    </row>
    <row r="994" spans="1:18" customHeight="1" ht="15">
      <c r="C994" s="711"/>
      <c r="D994" s="711"/>
      <c r="E994" s="712"/>
      <c r="F994" s="72"/>
      <c r="G994" s="72"/>
      <c r="H994" s="72"/>
      <c r="I994" s="72"/>
      <c r="J994" s="72"/>
      <c r="K994" s="72"/>
    </row>
    <row r="995" spans="1:18" customHeight="1" ht="15">
      <c r="C995" s="711"/>
      <c r="D995" s="711"/>
      <c r="E995" s="712"/>
      <c r="F995" s="72"/>
      <c r="G995" s="72"/>
      <c r="H995" s="72"/>
      <c r="I995" s="72"/>
      <c r="J995" s="72"/>
      <c r="K995" s="72"/>
    </row>
    <row r="996" spans="1:18" customHeight="1" ht="15">
      <c r="C996" s="711"/>
      <c r="D996" s="711"/>
      <c r="E996" s="712"/>
      <c r="F996" s="72"/>
      <c r="G996" s="72"/>
      <c r="H996" s="72"/>
      <c r="I996" s="72"/>
      <c r="J996" s="72"/>
      <c r="K996" s="72"/>
    </row>
    <row r="997" spans="1:18" customHeight="1" ht="15">
      <c r="C997" s="711"/>
      <c r="D997" s="711"/>
      <c r="E997" s="712"/>
      <c r="F997" s="72"/>
      <c r="G997" s="72"/>
      <c r="H997" s="72"/>
      <c r="I997" s="72"/>
      <c r="J997" s="72"/>
      <c r="K997" s="72"/>
    </row>
    <row r="998" spans="1:18" customHeight="1" ht="15">
      <c r="C998" s="711"/>
      <c r="D998" s="711"/>
      <c r="E998" s="712"/>
      <c r="F998" s="72"/>
      <c r="G998" s="72"/>
      <c r="H998" s="72"/>
      <c r="I998" s="72"/>
      <c r="J998" s="72"/>
      <c r="K998" s="72"/>
    </row>
    <row r="999" spans="1:18" customHeight="1" ht="15">
      <c r="C999" s="711"/>
      <c r="D999" s="711"/>
      <c r="E999" s="712"/>
      <c r="F999" s="72"/>
      <c r="G999" s="72"/>
      <c r="H999" s="72"/>
      <c r="I999" s="72"/>
      <c r="J999" s="72"/>
      <c r="K999" s="72"/>
    </row>
    <row r="1000" spans="1:18" customHeight="1" ht="15">
      <c r="C1000" s="711"/>
      <c r="D1000" s="711"/>
      <c r="E1000" s="712"/>
      <c r="F1000" s="72"/>
      <c r="G1000" s="72"/>
      <c r="H1000" s="72"/>
      <c r="I1000" s="72"/>
      <c r="J1000" s="72"/>
      <c r="K1000" s="72"/>
    </row>
    <row r="1001" spans="1:18" customHeight="1" ht="15">
      <c r="C1001" s="711"/>
      <c r="D1001" s="711"/>
      <c r="E1001" s="712"/>
      <c r="F1001" s="72"/>
      <c r="G1001" s="72"/>
      <c r="H1001" s="72"/>
      <c r="I1001" s="72"/>
      <c r="J1001" s="72"/>
      <c r="K1001" s="72"/>
    </row>
    <row r="1002" spans="1:18" customHeight="1" ht="15">
      <c r="C1002" s="711"/>
      <c r="D1002" s="711"/>
      <c r="E1002" s="712"/>
      <c r="F1002" s="72"/>
      <c r="G1002" s="72"/>
      <c r="H1002" s="72"/>
      <c r="I1002" s="72"/>
      <c r="J1002" s="72"/>
      <c r="K1002" s="72"/>
    </row>
    <row r="1003" spans="1:18" customHeight="1" ht="15">
      <c r="C1003" s="711"/>
      <c r="D1003" s="711"/>
      <c r="E1003" s="712"/>
      <c r="F1003" s="72"/>
      <c r="G1003" s="72"/>
      <c r="H1003" s="72"/>
      <c r="I1003" s="72"/>
      <c r="J1003" s="72"/>
      <c r="K1003" s="72"/>
    </row>
    <row r="1004" spans="1:18" customHeight="1" ht="15">
      <c r="C1004" s="711"/>
      <c r="D1004" s="711"/>
      <c r="E1004" s="712"/>
      <c r="F1004" s="72"/>
      <c r="G1004" s="72"/>
      <c r="H1004" s="72"/>
      <c r="I1004" s="72"/>
      <c r="J1004" s="72"/>
      <c r="K1004" s="72"/>
    </row>
    <row r="1005" spans="1:18" customHeight="1" ht="15">
      <c r="C1005" s="711"/>
      <c r="D1005" s="711"/>
      <c r="E1005" s="712"/>
      <c r="F1005" s="72"/>
      <c r="G1005" s="72"/>
      <c r="H1005" s="72"/>
      <c r="I1005" s="72"/>
      <c r="J1005" s="72"/>
      <c r="K1005" s="72"/>
    </row>
    <row r="1006" spans="1:18" customHeight="1" ht="15">
      <c r="C1006" s="711"/>
      <c r="D1006" s="711"/>
      <c r="E1006" s="712"/>
      <c r="F1006" s="72"/>
      <c r="G1006" s="72"/>
      <c r="H1006" s="72"/>
      <c r="I1006" s="72"/>
      <c r="J1006" s="72"/>
      <c r="K1006" s="72"/>
    </row>
    <row r="1007" spans="1:18" customHeight="1" ht="15">
      <c r="C1007" s="711"/>
      <c r="D1007" s="711"/>
      <c r="E1007" s="712"/>
      <c r="F1007" s="72"/>
      <c r="G1007" s="72"/>
      <c r="H1007" s="72"/>
      <c r="I1007" s="72"/>
      <c r="J1007" s="72"/>
      <c r="K1007" s="72"/>
    </row>
    <row r="1008" spans="1:18" customHeight="1" ht="15">
      <c r="C1008" s="711"/>
      <c r="D1008" s="711"/>
      <c r="E1008" s="712"/>
      <c r="F1008" s="72"/>
      <c r="G1008" s="72"/>
      <c r="H1008" s="72"/>
      <c r="I1008" s="72"/>
      <c r="J1008" s="72"/>
      <c r="K1008" s="72"/>
    </row>
    <row r="1009" spans="1:18" customHeight="1" ht="15">
      <c r="C1009" s="711"/>
      <c r="D1009" s="711"/>
      <c r="E1009" s="712"/>
      <c r="F1009" s="72"/>
      <c r="G1009" s="72"/>
      <c r="H1009" s="72"/>
      <c r="I1009" s="72"/>
      <c r="J1009" s="72"/>
      <c r="K1009" s="72"/>
    </row>
    <row r="1010" spans="1:18" customHeight="1" ht="15">
      <c r="C1010" s="711"/>
      <c r="D1010" s="711"/>
      <c r="E1010" s="712"/>
      <c r="F1010" s="72"/>
      <c r="G1010" s="72"/>
      <c r="H1010" s="72"/>
      <c r="I1010" s="72"/>
      <c r="J1010" s="72"/>
      <c r="K1010" s="72"/>
    </row>
    <row r="1011" spans="1:18" customHeight="1" ht="15">
      <c r="C1011" s="711"/>
      <c r="D1011" s="711"/>
      <c r="E1011" s="712"/>
      <c r="F1011" s="72"/>
      <c r="G1011" s="72"/>
      <c r="H1011" s="72"/>
      <c r="I1011" s="72"/>
      <c r="J1011" s="72"/>
      <c r="K1011" s="72"/>
    </row>
    <row r="1012" spans="1:18" customHeight="1" ht="15">
      <c r="C1012" s="711"/>
      <c r="D1012" s="711"/>
      <c r="E1012" s="712"/>
      <c r="F1012" s="72"/>
      <c r="G1012" s="72"/>
      <c r="H1012" s="72"/>
      <c r="I1012" s="72"/>
      <c r="J1012" s="72"/>
      <c r="K1012" s="72"/>
    </row>
    <row r="1013" spans="1:18" customHeight="1" ht="15">
      <c r="C1013" s="711"/>
      <c r="D1013" s="711"/>
      <c r="E1013" s="712"/>
      <c r="F1013" s="72"/>
      <c r="G1013" s="72"/>
      <c r="H1013" s="72"/>
      <c r="I1013" s="72"/>
      <c r="J1013" s="72"/>
      <c r="K1013" s="72"/>
    </row>
    <row r="1014" spans="1:18" customHeight="1" ht="15">
      <c r="C1014" s="711"/>
      <c r="D1014" s="711"/>
      <c r="E1014" s="712"/>
      <c r="F1014" s="72"/>
      <c r="G1014" s="72"/>
      <c r="H1014" s="72"/>
      <c r="I1014" s="72"/>
      <c r="J1014" s="72"/>
      <c r="K1014" s="72"/>
    </row>
    <row r="1015" spans="1:18" customHeight="1" ht="15">
      <c r="C1015" s="711"/>
      <c r="D1015" s="711"/>
      <c r="E1015" s="712"/>
      <c r="F1015" s="72"/>
      <c r="G1015" s="72"/>
      <c r="H1015" s="72"/>
      <c r="I1015" s="72"/>
      <c r="J1015" s="72"/>
      <c r="K1015" s="72"/>
    </row>
    <row r="1016" spans="1:18" customHeight="1" ht="15">
      <c r="C1016" s="711"/>
      <c r="D1016" s="711"/>
      <c r="E1016" s="712"/>
      <c r="F1016" s="72"/>
      <c r="G1016" s="72"/>
      <c r="H1016" s="72"/>
      <c r="I1016" s="72"/>
      <c r="J1016" s="72"/>
      <c r="K1016" s="72"/>
    </row>
    <row r="1017" spans="1:18" customHeight="1" ht="15">
      <c r="C1017" s="711"/>
      <c r="D1017" s="711"/>
      <c r="E1017" s="712"/>
      <c r="F1017" s="72"/>
      <c r="G1017" s="72"/>
      <c r="H1017" s="72"/>
      <c r="I1017" s="72"/>
      <c r="J1017" s="72"/>
      <c r="K1017" s="72"/>
    </row>
    <row r="1018" spans="1:18" customHeight="1" ht="15">
      <c r="C1018" s="711"/>
      <c r="D1018" s="711"/>
      <c r="E1018" s="712"/>
      <c r="F1018" s="72"/>
      <c r="G1018" s="72"/>
      <c r="H1018" s="72"/>
      <c r="I1018" s="72"/>
      <c r="J1018" s="72"/>
      <c r="K1018" s="72"/>
    </row>
    <row r="1019" spans="1:18" customHeight="1" ht="15">
      <c r="C1019" s="711"/>
      <c r="D1019" s="711"/>
      <c r="E1019" s="712"/>
      <c r="F1019" s="72"/>
      <c r="G1019" s="72"/>
      <c r="H1019" s="72"/>
      <c r="I1019" s="72"/>
      <c r="J1019" s="72"/>
      <c r="K1019" s="72"/>
    </row>
    <row r="1020" spans="1:18" customHeight="1" ht="15">
      <c r="C1020" s="711"/>
      <c r="D1020" s="711"/>
      <c r="E1020" s="712"/>
      <c r="F1020" s="72"/>
      <c r="G1020" s="72"/>
      <c r="H1020" s="72"/>
      <c r="I1020" s="72"/>
      <c r="J1020" s="72"/>
      <c r="K1020" s="72"/>
    </row>
    <row r="1021" spans="1:18" customHeight="1" ht="15">
      <c r="C1021" s="711"/>
      <c r="D1021" s="711"/>
      <c r="E1021" s="712"/>
      <c r="F1021" s="72"/>
      <c r="G1021" s="72"/>
      <c r="H1021" s="72"/>
      <c r="I1021" s="72"/>
      <c r="J1021" s="72"/>
      <c r="K1021" s="72"/>
    </row>
    <row r="1022" spans="1:18" customHeight="1" ht="15">
      <c r="C1022" s="711"/>
      <c r="D1022" s="711"/>
      <c r="E1022" s="712"/>
      <c r="F1022" s="72"/>
      <c r="G1022" s="72"/>
      <c r="H1022" s="72"/>
      <c r="I1022" s="72"/>
      <c r="J1022" s="72"/>
      <c r="K1022" s="72"/>
    </row>
    <row r="1023" spans="1:18" customHeight="1" ht="15">
      <c r="C1023" s="711"/>
      <c r="D1023" s="711"/>
      <c r="E1023" s="712"/>
      <c r="F1023" s="72"/>
      <c r="G1023" s="72"/>
      <c r="H1023" s="72"/>
      <c r="I1023" s="72"/>
      <c r="J1023" s="72"/>
      <c r="K1023" s="72"/>
    </row>
    <row r="1024" spans="1:18" customHeight="1" ht="15">
      <c r="C1024" s="711"/>
      <c r="D1024" s="711"/>
      <c r="E1024" s="712"/>
      <c r="F1024" s="72"/>
      <c r="G1024" s="72"/>
      <c r="H1024" s="72"/>
      <c r="I1024" s="72"/>
      <c r="J1024" s="72"/>
      <c r="K1024" s="72"/>
    </row>
    <row r="1025" spans="1:18" customHeight="1" ht="15">
      <c r="C1025" s="711"/>
      <c r="D1025" s="711"/>
      <c r="E1025" s="712"/>
      <c r="F1025" s="72"/>
      <c r="G1025" s="72"/>
      <c r="H1025" s="72"/>
      <c r="I1025" s="72"/>
      <c r="J1025" s="72"/>
      <c r="K1025" s="72"/>
    </row>
    <row r="1026" spans="1:18" customHeight="1" ht="15">
      <c r="C1026" s="711"/>
      <c r="D1026" s="711"/>
      <c r="E1026" s="712"/>
      <c r="F1026" s="72"/>
      <c r="G1026" s="72"/>
      <c r="H1026" s="72"/>
      <c r="I1026" s="72"/>
      <c r="J1026" s="72"/>
      <c r="K1026" s="72"/>
    </row>
    <row r="1027" spans="1:18" customHeight="1" ht="15">
      <c r="C1027" s="711"/>
      <c r="D1027" s="711"/>
      <c r="E1027" s="712"/>
      <c r="F1027" s="72"/>
      <c r="G1027" s="72"/>
      <c r="H1027" s="72"/>
      <c r="I1027" s="72"/>
      <c r="J1027" s="72"/>
      <c r="K1027" s="72"/>
    </row>
    <row r="1028" spans="1:18" customHeight="1" ht="15">
      <c r="C1028" s="711"/>
      <c r="D1028" s="711"/>
      <c r="E1028" s="712"/>
      <c r="F1028" s="72"/>
      <c r="G1028" s="72"/>
      <c r="H1028" s="72"/>
      <c r="I1028" s="72"/>
      <c r="J1028" s="72"/>
      <c r="K1028" s="72"/>
    </row>
    <row r="1029" spans="1:18" customHeight="1" ht="15">
      <c r="C1029" s="711"/>
      <c r="D1029" s="711"/>
      <c r="E1029" s="712"/>
      <c r="F1029" s="72"/>
      <c r="G1029" s="72"/>
      <c r="H1029" s="72"/>
      <c r="I1029" s="72"/>
      <c r="J1029" s="72"/>
      <c r="K1029" s="72"/>
    </row>
    <row r="1030" spans="1:18" customHeight="1" ht="15">
      <c r="C1030" s="711"/>
      <c r="D1030" s="711"/>
      <c r="E1030" s="712"/>
      <c r="F1030" s="72"/>
      <c r="G1030" s="72"/>
      <c r="H1030" s="72"/>
      <c r="I1030" s="72"/>
      <c r="J1030" s="72"/>
      <c r="K1030" s="72"/>
    </row>
    <row r="1031" spans="1:18" customHeight="1" ht="15">
      <c r="C1031" s="711"/>
      <c r="D1031" s="711"/>
      <c r="E1031" s="712"/>
      <c r="F1031" s="72"/>
      <c r="G1031" s="72"/>
      <c r="H1031" s="72"/>
      <c r="I1031" s="72"/>
      <c r="J1031" s="72"/>
      <c r="K1031" s="72"/>
    </row>
    <row r="1032" spans="1:18" customHeight="1" ht="15">
      <c r="C1032" s="711"/>
      <c r="D1032" s="711"/>
      <c r="E1032" s="712"/>
      <c r="F1032" s="72"/>
      <c r="G1032" s="72"/>
      <c r="H1032" s="72"/>
      <c r="I1032" s="72"/>
      <c r="J1032" s="72"/>
      <c r="K1032" s="72"/>
    </row>
    <row r="1033" spans="1:18" customHeight="1" ht="15">
      <c r="C1033" s="711"/>
      <c r="D1033" s="711"/>
      <c r="E1033" s="712"/>
      <c r="F1033" s="72"/>
      <c r="G1033" s="72"/>
      <c r="H1033" s="72"/>
      <c r="I1033" s="72"/>
      <c r="J1033" s="72"/>
      <c r="K1033" s="72"/>
    </row>
    <row r="1034" spans="1:18" customHeight="1" ht="15">
      <c r="C1034" s="711"/>
      <c r="D1034" s="711"/>
      <c r="E1034" s="712"/>
      <c r="F1034" s="72"/>
      <c r="G1034" s="72"/>
      <c r="H1034" s="72"/>
      <c r="I1034" s="72"/>
      <c r="J1034" s="72"/>
      <c r="K1034" s="72"/>
    </row>
    <row r="1035" spans="1:18" customHeight="1" ht="15">
      <c r="C1035" s="711"/>
      <c r="D1035" s="711"/>
      <c r="E1035" s="712"/>
      <c r="F1035" s="72"/>
      <c r="G1035" s="72"/>
      <c r="H1035" s="72"/>
      <c r="I1035" s="72"/>
      <c r="J1035" s="72"/>
      <c r="K1035" s="72"/>
    </row>
    <row r="1036" spans="1:18" customHeight="1" ht="15">
      <c r="C1036" s="711"/>
      <c r="D1036" s="711"/>
      <c r="E1036" s="712"/>
      <c r="F1036" s="72"/>
      <c r="G1036" s="72"/>
      <c r="H1036" s="72"/>
      <c r="I1036" s="72"/>
      <c r="J1036" s="72"/>
      <c r="K1036" s="72"/>
    </row>
    <row r="1037" spans="1:18" customHeight="1" ht="15">
      <c r="C1037" s="711"/>
      <c r="D1037" s="711"/>
      <c r="E1037" s="712"/>
      <c r="F1037" s="72"/>
      <c r="G1037" s="72"/>
      <c r="H1037" s="72"/>
      <c r="I1037" s="72"/>
      <c r="J1037" s="72"/>
      <c r="K1037" s="72"/>
    </row>
    <row r="1038" spans="1:18" customHeight="1" ht="15">
      <c r="C1038" s="711"/>
      <c r="D1038" s="711"/>
      <c r="E1038" s="712"/>
      <c r="F1038" s="72"/>
      <c r="G1038" s="72"/>
      <c r="H1038" s="72"/>
      <c r="I1038" s="72"/>
      <c r="J1038" s="72"/>
      <c r="K1038" s="72"/>
    </row>
    <row r="1039" spans="1:18" customHeight="1" ht="15">
      <c r="C1039" s="711"/>
      <c r="D1039" s="711"/>
      <c r="E1039" s="712"/>
      <c r="F1039" s="72"/>
      <c r="G1039" s="72"/>
      <c r="H1039" s="72"/>
      <c r="I1039" s="72"/>
      <c r="J1039" s="72"/>
      <c r="K1039" s="72"/>
    </row>
    <row r="1040" spans="1:18" customHeight="1" ht="15">
      <c r="C1040" s="711"/>
      <c r="D1040" s="711"/>
      <c r="E1040" s="712"/>
      <c r="F1040" s="72"/>
      <c r="G1040" s="72"/>
      <c r="H1040" s="72"/>
      <c r="I1040" s="72"/>
      <c r="J1040" s="72"/>
      <c r="K1040" s="72"/>
    </row>
    <row r="1041" spans="1:18" customHeight="1" ht="15">
      <c r="C1041" s="711"/>
      <c r="D1041" s="711"/>
      <c r="E1041" s="712"/>
      <c r="F1041" s="72"/>
      <c r="G1041" s="72"/>
      <c r="H1041" s="72"/>
      <c r="I1041" s="72"/>
      <c r="J1041" s="72"/>
      <c r="K1041" s="72"/>
    </row>
    <row r="1042" spans="1:18" customHeight="1" ht="15">
      <c r="C1042" s="711"/>
      <c r="D1042" s="711"/>
      <c r="E1042" s="712"/>
      <c r="F1042" s="72"/>
      <c r="G1042" s="72"/>
      <c r="H1042" s="72"/>
      <c r="I1042" s="72"/>
      <c r="J1042" s="72"/>
      <c r="K1042" s="72"/>
    </row>
    <row r="1043" spans="1:18" customHeight="1" ht="15">
      <c r="C1043" s="711"/>
      <c r="D1043" s="711"/>
      <c r="E1043" s="712"/>
      <c r="F1043" s="72"/>
      <c r="G1043" s="72"/>
      <c r="H1043" s="72"/>
      <c r="I1043" s="72"/>
      <c r="J1043" s="72"/>
      <c r="K1043" s="72"/>
    </row>
    <row r="1044" spans="1:18" customHeight="1" ht="15">
      <c r="C1044" s="711"/>
      <c r="D1044" s="711"/>
      <c r="E1044" s="712"/>
      <c r="F1044" s="72"/>
      <c r="G1044" s="72"/>
      <c r="H1044" s="72"/>
      <c r="I1044" s="72"/>
      <c r="J1044" s="72"/>
      <c r="K1044" s="72"/>
    </row>
    <row r="1045" spans="1:18" customHeight="1" ht="15">
      <c r="C1045" s="711"/>
      <c r="D1045" s="711"/>
      <c r="E1045" s="712"/>
      <c r="F1045" s="72"/>
      <c r="G1045" s="72"/>
      <c r="H1045" s="72"/>
      <c r="I1045" s="72"/>
      <c r="J1045" s="72"/>
      <c r="K1045" s="72"/>
    </row>
    <row r="1046" spans="1:18" customHeight="1" ht="15">
      <c r="C1046" s="711"/>
      <c r="D1046" s="711"/>
      <c r="E1046" s="712"/>
      <c r="F1046" s="72"/>
      <c r="G1046" s="72"/>
      <c r="H1046" s="72"/>
      <c r="I1046" s="72"/>
      <c r="J1046" s="72"/>
      <c r="K1046" s="72"/>
    </row>
    <row r="1047" spans="1:18" customHeight="1" ht="15">
      <c r="C1047" s="711"/>
      <c r="D1047" s="711"/>
      <c r="E1047" s="712"/>
      <c r="F1047" s="72"/>
      <c r="G1047" s="72"/>
      <c r="H1047" s="72"/>
      <c r="I1047" s="72"/>
      <c r="J1047" s="72"/>
      <c r="K1047" s="72"/>
    </row>
    <row r="1048" spans="1:18" customHeight="1" ht="15">
      <c r="C1048" s="711"/>
      <c r="D1048" s="711"/>
      <c r="E1048" s="712"/>
      <c r="F1048" s="72"/>
      <c r="G1048" s="72"/>
      <c r="H1048" s="72"/>
      <c r="I1048" s="72"/>
      <c r="J1048" s="72"/>
      <c r="K1048" s="72"/>
    </row>
    <row r="1049" spans="1:18" customHeight="1" ht="15">
      <c r="C1049" s="711"/>
      <c r="D1049" s="711"/>
      <c r="E1049" s="712"/>
      <c r="F1049" s="72"/>
      <c r="G1049" s="72"/>
      <c r="H1049" s="72"/>
      <c r="I1049" s="72"/>
      <c r="J1049" s="72"/>
      <c r="K1049" s="72"/>
    </row>
    <row r="1050" spans="1:18" customHeight="1" ht="15">
      <c r="C1050" s="711"/>
      <c r="D1050" s="711"/>
      <c r="E1050" s="712"/>
      <c r="F1050" s="72"/>
      <c r="G1050" s="72"/>
      <c r="H1050" s="72"/>
      <c r="I1050" s="72"/>
      <c r="J1050" s="72"/>
      <c r="K1050" s="72"/>
    </row>
    <row r="1051" spans="1:18" customHeight="1" ht="15">
      <c r="C1051" s="711"/>
      <c r="D1051" s="711"/>
      <c r="E1051" s="712"/>
      <c r="F1051" s="72"/>
      <c r="G1051" s="72"/>
      <c r="H1051" s="72"/>
      <c r="I1051" s="72"/>
      <c r="J1051" s="72"/>
      <c r="K1051" s="72"/>
    </row>
    <row r="1052" spans="1:18" customHeight="1" ht="15">
      <c r="C1052" s="711"/>
      <c r="D1052" s="711"/>
      <c r="E1052" s="712"/>
      <c r="F1052" s="72"/>
      <c r="G1052" s="72"/>
      <c r="H1052" s="72"/>
      <c r="I1052" s="72"/>
      <c r="J1052" s="72"/>
      <c r="K1052" s="72"/>
    </row>
    <row r="1053" spans="1:18" customHeight="1" ht="15">
      <c r="C1053" s="711"/>
      <c r="D1053" s="711"/>
      <c r="E1053" s="712"/>
      <c r="F1053" s="72"/>
      <c r="G1053" s="72"/>
      <c r="H1053" s="72"/>
      <c r="I1053" s="72"/>
      <c r="J1053" s="72"/>
      <c r="K1053" s="72"/>
    </row>
    <row r="1054" spans="1:18" customHeight="1" ht="15">
      <c r="C1054" s="711"/>
      <c r="D1054" s="711"/>
      <c r="E1054" s="712"/>
      <c r="F1054" s="72"/>
      <c r="G1054" s="72"/>
      <c r="H1054" s="72"/>
      <c r="I1054" s="72"/>
      <c r="J1054" s="72"/>
      <c r="K1054" s="72"/>
    </row>
    <row r="1055" spans="1:18" customHeight="1" ht="15">
      <c r="C1055" s="711"/>
      <c r="D1055" s="711"/>
      <c r="E1055" s="712"/>
      <c r="F1055" s="72"/>
      <c r="G1055" s="72"/>
      <c r="H1055" s="72"/>
      <c r="I1055" s="72"/>
      <c r="J1055" s="72"/>
      <c r="K1055" s="72"/>
    </row>
    <row r="1056" spans="1:18" customHeight="1" ht="15">
      <c r="C1056" s="711"/>
      <c r="D1056" s="711"/>
      <c r="E1056" s="712"/>
      <c r="F1056" s="72"/>
      <c r="G1056" s="72"/>
      <c r="H1056" s="72"/>
      <c r="I1056" s="72"/>
      <c r="J1056" s="72"/>
      <c r="K1056" s="72"/>
    </row>
    <row r="1057" spans="1:18" customHeight="1" ht="15">
      <c r="C1057" s="711"/>
      <c r="D1057" s="711"/>
      <c r="E1057" s="712"/>
      <c r="F1057" s="72"/>
      <c r="G1057" s="72"/>
      <c r="H1057" s="72"/>
      <c r="I1057" s="72"/>
      <c r="J1057" s="72"/>
      <c r="K1057" s="72"/>
    </row>
    <row r="1058" spans="1:18" customHeight="1" ht="15">
      <c r="C1058" s="711"/>
      <c r="D1058" s="711"/>
      <c r="E1058" s="712"/>
      <c r="F1058" s="72"/>
      <c r="G1058" s="72"/>
      <c r="H1058" s="72"/>
      <c r="I1058" s="72"/>
      <c r="J1058" s="72"/>
      <c r="K1058" s="72"/>
    </row>
    <row r="1059" spans="1:18" customHeight="1" ht="15">
      <c r="C1059" s="711"/>
      <c r="D1059" s="711"/>
      <c r="E1059" s="712"/>
      <c r="F1059" s="72"/>
      <c r="G1059" s="72"/>
      <c r="H1059" s="72"/>
      <c r="I1059" s="72"/>
      <c r="J1059" s="72"/>
      <c r="K1059" s="72"/>
    </row>
    <row r="1060" spans="1:18" customHeight="1" ht="15">
      <c r="C1060" s="711"/>
      <c r="D1060" s="711"/>
      <c r="E1060" s="712"/>
      <c r="F1060" s="72"/>
      <c r="G1060" s="72"/>
      <c r="H1060" s="72"/>
      <c r="I1060" s="72"/>
      <c r="J1060" s="72"/>
      <c r="K1060" s="72"/>
    </row>
    <row r="1061" spans="1:18" customHeight="1" ht="15">
      <c r="C1061" s="711"/>
      <c r="D1061" s="711"/>
      <c r="E1061" s="712"/>
      <c r="F1061" s="72"/>
      <c r="G1061" s="72"/>
      <c r="H1061" s="72"/>
      <c r="I1061" s="72"/>
      <c r="J1061" s="72"/>
      <c r="K1061" s="72"/>
    </row>
    <row r="1062" spans="1:18" customHeight="1" ht="15">
      <c r="C1062" s="711"/>
      <c r="D1062" s="711"/>
      <c r="E1062" s="712"/>
      <c r="F1062" s="72"/>
      <c r="G1062" s="72"/>
      <c r="H1062" s="72"/>
      <c r="I1062" s="72"/>
      <c r="J1062" s="72"/>
      <c r="K1062" s="72"/>
    </row>
    <row r="1063" spans="1:18" customHeight="1" ht="15">
      <c r="C1063" s="711"/>
      <c r="D1063" s="711"/>
      <c r="E1063" s="712"/>
      <c r="F1063" s="72"/>
      <c r="G1063" s="72"/>
      <c r="H1063" s="72"/>
      <c r="I1063" s="72"/>
      <c r="J1063" s="72"/>
      <c r="K1063" s="72"/>
    </row>
    <row r="1064" spans="1:18" customHeight="1" ht="15">
      <c r="C1064" s="711"/>
      <c r="D1064" s="711"/>
      <c r="E1064" s="712"/>
      <c r="F1064" s="72"/>
      <c r="G1064" s="72"/>
      <c r="H1064" s="72"/>
      <c r="I1064" s="72"/>
      <c r="J1064" s="72"/>
      <c r="K1064" s="72"/>
    </row>
    <row r="1065" spans="1:18" customHeight="1" ht="15">
      <c r="C1065" s="711"/>
      <c r="D1065" s="711"/>
      <c r="E1065" s="712"/>
      <c r="F1065" s="72"/>
      <c r="G1065" s="72"/>
      <c r="H1065" s="72"/>
      <c r="I1065" s="72"/>
      <c r="J1065" s="72"/>
      <c r="K1065" s="72"/>
    </row>
    <row r="1066" spans="1:18" customHeight="1" ht="15">
      <c r="C1066" s="711"/>
      <c r="D1066" s="711"/>
      <c r="E1066" s="712"/>
      <c r="F1066" s="72"/>
      <c r="G1066" s="72"/>
      <c r="H1066" s="72"/>
      <c r="I1066" s="72"/>
      <c r="J1066" s="72"/>
      <c r="K1066" s="72"/>
    </row>
    <row r="1067" spans="1:18" customHeight="1" ht="15">
      <c r="C1067" s="711"/>
      <c r="D1067" s="711"/>
      <c r="E1067" s="712"/>
      <c r="F1067" s="72"/>
      <c r="G1067" s="72"/>
      <c r="H1067" s="72"/>
      <c r="I1067" s="72"/>
      <c r="J1067" s="72"/>
      <c r="K1067" s="72"/>
    </row>
    <row r="1068" spans="1:18" customHeight="1" ht="15">
      <c r="C1068" s="711"/>
      <c r="D1068" s="711"/>
      <c r="E1068" s="712"/>
      <c r="F1068" s="72"/>
      <c r="G1068" s="72"/>
      <c r="H1068" s="72"/>
      <c r="I1068" s="72"/>
      <c r="J1068" s="72"/>
      <c r="K1068" s="72"/>
    </row>
    <row r="1069" spans="1:18" customHeight="1" ht="15">
      <c r="C1069" s="711"/>
      <c r="D1069" s="711"/>
      <c r="E1069" s="712"/>
      <c r="F1069" s="72"/>
      <c r="G1069" s="72"/>
      <c r="H1069" s="72"/>
      <c r="I1069" s="72"/>
      <c r="J1069" s="72"/>
      <c r="K1069" s="72"/>
    </row>
    <row r="1070" spans="1:18" customHeight="1" ht="15">
      <c r="C1070" s="711"/>
      <c r="D1070" s="711"/>
      <c r="E1070" s="712"/>
      <c r="F1070" s="72"/>
      <c r="G1070" s="72"/>
      <c r="H1070" s="72"/>
      <c r="I1070" s="72"/>
      <c r="J1070" s="72"/>
      <c r="K1070" s="72"/>
    </row>
    <row r="1071" spans="1:18" customHeight="1" ht="15">
      <c r="C1071" s="711"/>
      <c r="D1071" s="711"/>
      <c r="E1071" s="712"/>
      <c r="F1071" s="72"/>
      <c r="G1071" s="72"/>
      <c r="H1071" s="72"/>
      <c r="I1071" s="72"/>
      <c r="J1071" s="72"/>
      <c r="K1071" s="72"/>
    </row>
    <row r="1072" spans="1:18" customHeight="1" ht="15">
      <c r="C1072" s="711"/>
      <c r="D1072" s="711"/>
      <c r="E1072" s="712"/>
      <c r="F1072" s="72"/>
      <c r="G1072" s="72"/>
      <c r="H1072" s="72"/>
      <c r="I1072" s="72"/>
      <c r="J1072" s="72"/>
      <c r="K1072" s="72"/>
    </row>
    <row r="1073" spans="1:18" customHeight="1" ht="15">
      <c r="C1073" s="711"/>
      <c r="D1073" s="711"/>
      <c r="E1073" s="712"/>
      <c r="F1073" s="72"/>
      <c r="G1073" s="72"/>
      <c r="H1073" s="72"/>
      <c r="I1073" s="72"/>
      <c r="J1073" s="72"/>
      <c r="K1073" s="72"/>
    </row>
    <row r="1074" spans="1:18" customHeight="1" ht="15">
      <c r="C1074" s="711"/>
      <c r="D1074" s="711"/>
      <c r="E1074" s="712"/>
      <c r="F1074" s="72"/>
      <c r="G1074" s="72"/>
      <c r="H1074" s="72"/>
      <c r="I1074" s="72"/>
      <c r="J1074" s="72"/>
      <c r="K1074" s="72"/>
    </row>
    <row r="1075" spans="1:18" customHeight="1" ht="15">
      <c r="C1075" s="711"/>
      <c r="D1075" s="711"/>
      <c r="E1075" s="712"/>
      <c r="F1075" s="72"/>
      <c r="G1075" s="72"/>
      <c r="H1075" s="72"/>
      <c r="I1075" s="72"/>
      <c r="J1075" s="72"/>
      <c r="K1075" s="72"/>
    </row>
    <row r="1076" spans="1:18" customHeight="1" ht="15">
      <c r="C1076" s="711"/>
      <c r="D1076" s="711"/>
      <c r="E1076" s="712"/>
      <c r="F1076" s="72"/>
      <c r="G1076" s="72"/>
      <c r="H1076" s="72"/>
      <c r="I1076" s="72"/>
      <c r="J1076" s="72"/>
      <c r="K1076" s="72"/>
    </row>
    <row r="1077" spans="1:18" customHeight="1" ht="15">
      <c r="C1077" s="711"/>
      <c r="D1077" s="711"/>
      <c r="E1077" s="712"/>
      <c r="F1077" s="72"/>
      <c r="G1077" s="72"/>
      <c r="H1077" s="72"/>
      <c r="I1077" s="72"/>
      <c r="J1077" s="72"/>
      <c r="K1077" s="72"/>
    </row>
    <row r="1078" spans="1:18" customHeight="1" ht="15">
      <c r="C1078" s="711"/>
      <c r="D1078" s="711"/>
      <c r="E1078" s="712"/>
      <c r="F1078" s="72"/>
      <c r="G1078" s="72"/>
      <c r="H1078" s="72"/>
      <c r="I1078" s="72"/>
      <c r="J1078" s="72"/>
      <c r="K1078" s="72"/>
    </row>
    <row r="1079" spans="1:18" customHeight="1" ht="15">
      <c r="C1079" s="711"/>
      <c r="D1079" s="711"/>
      <c r="E1079" s="712"/>
      <c r="F1079" s="72"/>
      <c r="G1079" s="72"/>
      <c r="H1079" s="72"/>
      <c r="I1079" s="72"/>
      <c r="J1079" s="72"/>
      <c r="K1079" s="72"/>
    </row>
    <row r="1080" spans="1:18" customHeight="1" ht="15">
      <c r="C1080" s="711"/>
      <c r="D1080" s="711"/>
      <c r="E1080" s="712"/>
      <c r="F1080" s="72"/>
      <c r="G1080" s="72"/>
      <c r="H1080" s="72"/>
      <c r="I1080" s="72"/>
      <c r="J1080" s="72"/>
      <c r="K1080" s="72"/>
    </row>
    <row r="1081" spans="1:18" customHeight="1" ht="15">
      <c r="C1081" s="711"/>
      <c r="D1081" s="711"/>
      <c r="E1081" s="712"/>
      <c r="F1081" s="72"/>
      <c r="G1081" s="72"/>
      <c r="H1081" s="72"/>
      <c r="I1081" s="72"/>
      <c r="J1081" s="72"/>
      <c r="K1081" s="72"/>
    </row>
    <row r="1082" spans="1:18" customHeight="1" ht="15">
      <c r="C1082" s="711"/>
      <c r="D1082" s="711"/>
      <c r="E1082" s="712"/>
      <c r="F1082" s="72"/>
      <c r="G1082" s="72"/>
      <c r="H1082" s="72"/>
      <c r="I1082" s="72"/>
      <c r="J1082" s="72"/>
      <c r="K1082" s="72"/>
    </row>
    <row r="1083" spans="1:18" customHeight="1" ht="15">
      <c r="C1083" s="711"/>
      <c r="D1083" s="711"/>
      <c r="E1083" s="712"/>
      <c r="F1083" s="72"/>
      <c r="G1083" s="72"/>
      <c r="H1083" s="72"/>
      <c r="I1083" s="72"/>
      <c r="J1083" s="72"/>
      <c r="K1083" s="72"/>
    </row>
    <row r="1084" spans="1:18" customHeight="1" ht="15">
      <c r="C1084" s="711"/>
      <c r="D1084" s="711"/>
      <c r="E1084" s="712"/>
      <c r="F1084" s="72"/>
      <c r="G1084" s="72"/>
      <c r="H1084" s="72"/>
      <c r="I1084" s="72"/>
      <c r="J1084" s="72"/>
      <c r="K1084" s="72"/>
    </row>
    <row r="1085" spans="1:18" customHeight="1" ht="15">
      <c r="C1085" s="711"/>
      <c r="D1085" s="711"/>
      <c r="E1085" s="712"/>
      <c r="F1085" s="72"/>
      <c r="G1085" s="72"/>
      <c r="H1085" s="72"/>
      <c r="I1085" s="72"/>
      <c r="J1085" s="72"/>
      <c r="K1085" s="72"/>
    </row>
    <row r="1086" spans="1:18" customHeight="1" ht="15">
      <c r="C1086" s="711"/>
      <c r="D1086" s="711"/>
      <c r="E1086" s="712"/>
      <c r="F1086" s="72"/>
      <c r="G1086" s="72"/>
      <c r="H1086" s="72"/>
      <c r="I1086" s="72"/>
      <c r="J1086" s="72"/>
      <c r="K1086" s="72"/>
    </row>
    <row r="1087" spans="1:18" customHeight="1" ht="15">
      <c r="C1087" s="711"/>
      <c r="D1087" s="711"/>
      <c r="E1087" s="712"/>
      <c r="F1087" s="72"/>
      <c r="G1087" s="72"/>
      <c r="H1087" s="72"/>
      <c r="I1087" s="72"/>
      <c r="J1087" s="72"/>
      <c r="K1087" s="72"/>
    </row>
    <row r="1088" spans="1:18" customHeight="1" ht="15">
      <c r="C1088" s="711"/>
      <c r="D1088" s="711"/>
      <c r="E1088" s="712"/>
      <c r="F1088" s="72"/>
      <c r="G1088" s="72"/>
      <c r="H1088" s="72"/>
      <c r="I1088" s="72"/>
      <c r="J1088" s="72"/>
      <c r="K1088" s="72"/>
    </row>
    <row r="1089" spans="1:18" customHeight="1" ht="15">
      <c r="C1089" s="711"/>
      <c r="D1089" s="711"/>
      <c r="E1089" s="712"/>
      <c r="F1089" s="72"/>
      <c r="G1089" s="72"/>
      <c r="H1089" s="72"/>
      <c r="I1089" s="72"/>
      <c r="J1089" s="72"/>
      <c r="K1089" s="72"/>
    </row>
    <row r="1090" spans="1:18" customHeight="1" ht="15">
      <c r="C1090" s="711"/>
      <c r="D1090" s="711"/>
      <c r="E1090" s="712"/>
      <c r="F1090" s="72"/>
      <c r="G1090" s="72"/>
      <c r="H1090" s="72"/>
      <c r="I1090" s="72"/>
      <c r="J1090" s="72"/>
      <c r="K1090" s="72"/>
    </row>
    <row r="1091" spans="1:18" customHeight="1" ht="15">
      <c r="C1091" s="711"/>
      <c r="D1091" s="711"/>
      <c r="E1091" s="712"/>
      <c r="F1091" s="72"/>
      <c r="G1091" s="72"/>
      <c r="H1091" s="72"/>
      <c r="I1091" s="72"/>
      <c r="J1091" s="72"/>
      <c r="K1091" s="72"/>
    </row>
    <row r="1092" spans="1:18" customHeight="1" ht="15">
      <c r="C1092" s="711"/>
      <c r="D1092" s="711"/>
      <c r="E1092" s="712"/>
      <c r="F1092" s="72"/>
      <c r="G1092" s="72"/>
      <c r="H1092" s="72"/>
      <c r="I1092" s="72"/>
      <c r="J1092" s="72"/>
      <c r="K1092" s="72"/>
    </row>
    <row r="1093" spans="1:18" customHeight="1" ht="15">
      <c r="C1093" s="711"/>
      <c r="D1093" s="711"/>
      <c r="E1093" s="712"/>
      <c r="F1093" s="72"/>
      <c r="G1093" s="72"/>
      <c r="H1093" s="72"/>
      <c r="I1093" s="72"/>
      <c r="J1093" s="72"/>
      <c r="K1093" s="72"/>
    </row>
    <row r="1094" spans="1:18" customHeight="1" ht="15">
      <c r="C1094" s="711"/>
      <c r="D1094" s="711"/>
      <c r="E1094" s="712"/>
      <c r="F1094" s="72"/>
      <c r="G1094" s="72"/>
      <c r="H1094" s="72"/>
      <c r="I1094" s="72"/>
      <c r="J1094" s="72"/>
      <c r="K1094" s="72"/>
    </row>
    <row r="1095" spans="1:18" customHeight="1" ht="15">
      <c r="C1095" s="711"/>
      <c r="D1095" s="711"/>
      <c r="E1095" s="712"/>
      <c r="F1095" s="72"/>
      <c r="G1095" s="72"/>
      <c r="H1095" s="72"/>
      <c r="I1095" s="72"/>
      <c r="J1095" s="72"/>
      <c r="K1095" s="72"/>
    </row>
    <row r="1096" spans="1:18" customHeight="1" ht="15">
      <c r="C1096" s="711"/>
      <c r="D1096" s="711"/>
      <c r="E1096" s="712"/>
      <c r="F1096" s="72"/>
      <c r="G1096" s="72"/>
      <c r="H1096" s="72"/>
      <c r="I1096" s="72"/>
      <c r="J1096" s="72"/>
      <c r="K1096" s="72"/>
    </row>
    <row r="1097" spans="1:18" customHeight="1" ht="15">
      <c r="C1097" s="711"/>
      <c r="D1097" s="711"/>
      <c r="E1097" s="712"/>
      <c r="F1097" s="72"/>
      <c r="G1097" s="72"/>
      <c r="H1097" s="72"/>
      <c r="I1097" s="72"/>
      <c r="J1097" s="72"/>
      <c r="K1097" s="72"/>
    </row>
    <row r="1098" spans="1:18" customHeight="1" ht="15">
      <c r="C1098" s="711"/>
      <c r="D1098" s="711"/>
      <c r="E1098" s="712"/>
      <c r="F1098" s="72"/>
      <c r="G1098" s="72"/>
      <c r="H1098" s="72"/>
      <c r="I1098" s="72"/>
      <c r="J1098" s="72"/>
      <c r="K1098" s="72"/>
    </row>
    <row r="1099" spans="1:18" customHeight="1" ht="15">
      <c r="C1099" s="711"/>
      <c r="D1099" s="711"/>
      <c r="E1099" s="712"/>
      <c r="F1099" s="72"/>
      <c r="G1099" s="72"/>
      <c r="H1099" s="72"/>
      <c r="I1099" s="72"/>
      <c r="J1099" s="72"/>
      <c r="K1099" s="72"/>
    </row>
    <row r="1100" spans="1:18" customHeight="1" ht="15">
      <c r="C1100" s="711"/>
      <c r="D1100" s="711"/>
      <c r="E1100" s="712"/>
      <c r="F1100" s="72"/>
      <c r="G1100" s="72"/>
      <c r="H1100" s="72"/>
      <c r="I1100" s="72"/>
      <c r="J1100" s="72"/>
      <c r="K1100" s="72"/>
    </row>
    <row r="1101" spans="1:18" customHeight="1" ht="15">
      <c r="C1101" s="711"/>
      <c r="D1101" s="711"/>
      <c r="E1101" s="712"/>
      <c r="F1101" s="72"/>
      <c r="G1101" s="72"/>
      <c r="H1101" s="72"/>
      <c r="I1101" s="72"/>
      <c r="J1101" s="72"/>
      <c r="K1101" s="72"/>
    </row>
    <row r="1102" spans="1:18" customHeight="1" ht="15">
      <c r="C1102" s="711"/>
      <c r="D1102" s="711"/>
      <c r="E1102" s="712"/>
      <c r="F1102" s="72"/>
      <c r="G1102" s="72"/>
      <c r="H1102" s="72"/>
      <c r="I1102" s="72"/>
      <c r="J1102" s="72"/>
      <c r="K1102" s="72"/>
    </row>
    <row r="1103" spans="1:18" customHeight="1" ht="15">
      <c r="C1103" s="711"/>
      <c r="D1103" s="711"/>
      <c r="E1103" s="712"/>
      <c r="F1103" s="72"/>
      <c r="G1103" s="72"/>
      <c r="H1103" s="72"/>
      <c r="I1103" s="72"/>
      <c r="J1103" s="72"/>
      <c r="K1103" s="72"/>
    </row>
    <row r="1104" spans="1:18" customHeight="1" ht="15">
      <c r="C1104" s="711"/>
      <c r="D1104" s="711"/>
      <c r="E1104" s="712"/>
      <c r="F1104" s="72"/>
      <c r="G1104" s="72"/>
      <c r="H1104" s="72"/>
      <c r="I1104" s="72"/>
      <c r="J1104" s="72"/>
      <c r="K1104" s="72"/>
    </row>
    <row r="1105" spans="1:18" customHeight="1" ht="15">
      <c r="C1105" s="711"/>
      <c r="D1105" s="711"/>
      <c r="E1105" s="712"/>
      <c r="F1105" s="72"/>
      <c r="G1105" s="72"/>
      <c r="H1105" s="72"/>
      <c r="I1105" s="72"/>
      <c r="J1105" s="72"/>
      <c r="K1105" s="72"/>
    </row>
    <row r="1106" spans="1:18" customHeight="1" ht="15">
      <c r="C1106" s="711"/>
      <c r="D1106" s="711"/>
      <c r="E1106" s="712"/>
      <c r="F1106" s="72"/>
      <c r="G1106" s="72"/>
      <c r="H1106" s="72"/>
      <c r="I1106" s="72"/>
      <c r="J1106" s="72"/>
      <c r="K1106" s="72"/>
    </row>
    <row r="1107" spans="1:18" customHeight="1" ht="15">
      <c r="C1107" s="711"/>
      <c r="D1107" s="711"/>
      <c r="E1107" s="712"/>
      <c r="F1107" s="72"/>
      <c r="G1107" s="72"/>
      <c r="H1107" s="72"/>
      <c r="I1107" s="72"/>
      <c r="J1107" s="72"/>
      <c r="K1107" s="72"/>
    </row>
    <row r="1108" spans="1:18" customHeight="1" ht="15">
      <c r="C1108" s="711"/>
      <c r="D1108" s="711"/>
      <c r="E1108" s="712"/>
      <c r="F1108" s="72"/>
      <c r="G1108" s="72"/>
      <c r="H1108" s="72"/>
      <c r="I1108" s="72"/>
      <c r="J1108" s="72"/>
      <c r="K1108" s="72"/>
    </row>
    <row r="1109" spans="1:18" customHeight="1" ht="15">
      <c r="C1109" s="711"/>
      <c r="D1109" s="711"/>
      <c r="E1109" s="712"/>
      <c r="F1109" s="72"/>
      <c r="G1109" s="72"/>
      <c r="H1109" s="72"/>
      <c r="I1109" s="72"/>
      <c r="J1109" s="72"/>
      <c r="K1109" s="72"/>
    </row>
    <row r="1110" spans="1:18" customHeight="1" ht="15">
      <c r="C1110" s="711"/>
      <c r="D1110" s="711"/>
      <c r="E1110" s="712"/>
      <c r="F1110" s="72"/>
      <c r="G1110" s="72"/>
      <c r="H1110" s="72"/>
      <c r="I1110" s="72"/>
      <c r="J1110" s="72"/>
      <c r="K1110" s="72"/>
    </row>
    <row r="1111" spans="1:18" customHeight="1" ht="15">
      <c r="C1111" s="711"/>
      <c r="D1111" s="711"/>
      <c r="E1111" s="712"/>
      <c r="F1111" s="72"/>
      <c r="G1111" s="72"/>
      <c r="H1111" s="72"/>
      <c r="I1111" s="72"/>
      <c r="J1111" s="72"/>
      <c r="K1111" s="72"/>
    </row>
    <row r="1112" spans="1:18" customHeight="1" ht="15">
      <c r="C1112" s="711"/>
      <c r="D1112" s="711"/>
      <c r="E1112" s="712"/>
      <c r="F1112" s="72"/>
      <c r="G1112" s="72"/>
      <c r="H1112" s="72"/>
      <c r="I1112" s="72"/>
      <c r="J1112" s="72"/>
      <c r="K1112" s="72"/>
    </row>
    <row r="1113" spans="1:18" customHeight="1" ht="15">
      <c r="C1113" s="711"/>
      <c r="D1113" s="711"/>
      <c r="E1113" s="712"/>
      <c r="F1113" s="72"/>
      <c r="G1113" s="72"/>
      <c r="H1113" s="72"/>
      <c r="I1113" s="72"/>
      <c r="J1113" s="72"/>
      <c r="K1113" s="72"/>
    </row>
    <row r="1114" spans="1:18" customHeight="1" ht="15">
      <c r="C1114" s="711"/>
      <c r="D1114" s="711"/>
      <c r="E1114" s="712"/>
      <c r="F1114" s="72"/>
      <c r="G1114" s="72"/>
      <c r="H1114" s="72"/>
      <c r="I1114" s="72"/>
      <c r="J1114" s="72"/>
      <c r="K1114" s="72"/>
    </row>
    <row r="1115" spans="1:18" customHeight="1" ht="15">
      <c r="C1115" s="711"/>
      <c r="D1115" s="711"/>
      <c r="E1115" s="712"/>
      <c r="F1115" s="72"/>
      <c r="G1115" s="72"/>
      <c r="H1115" s="72"/>
      <c r="I1115" s="72"/>
      <c r="J1115" s="72"/>
      <c r="K1115" s="72"/>
    </row>
    <row r="1116" spans="1:18" customHeight="1" ht="15">
      <c r="C1116" s="711"/>
      <c r="D1116" s="711"/>
      <c r="E1116" s="712"/>
      <c r="F1116" s="72"/>
      <c r="G1116" s="72"/>
      <c r="H1116" s="72"/>
      <c r="I1116" s="72"/>
      <c r="J1116" s="72"/>
      <c r="K1116" s="72"/>
    </row>
    <row r="1117" spans="1:18" customHeight="1" ht="15">
      <c r="C1117" s="711"/>
      <c r="D1117" s="711"/>
      <c r="E1117" s="712"/>
      <c r="F1117" s="72"/>
      <c r="G1117" s="72"/>
      <c r="H1117" s="72"/>
      <c r="I1117" s="72"/>
      <c r="J1117" s="72"/>
      <c r="K1117" s="72"/>
    </row>
    <row r="1118" spans="1:18" customHeight="1" ht="15">
      <c r="C1118" s="711"/>
      <c r="D1118" s="711"/>
      <c r="E1118" s="712"/>
      <c r="F1118" s="72"/>
      <c r="G1118" s="72"/>
      <c r="H1118" s="72"/>
      <c r="I1118" s="72"/>
      <c r="J1118" s="72"/>
      <c r="K1118" s="72"/>
    </row>
    <row r="1119" spans="1:18" customHeight="1" ht="15">
      <c r="C1119" s="711"/>
      <c r="D1119" s="711"/>
      <c r="E1119" s="712"/>
      <c r="F1119" s="72"/>
      <c r="G1119" s="72"/>
      <c r="H1119" s="72"/>
      <c r="I1119" s="72"/>
      <c r="J1119" s="72"/>
      <c r="K1119" s="72"/>
    </row>
    <row r="1120" spans="1:18" customHeight="1" ht="15">
      <c r="C1120" s="711"/>
      <c r="D1120" s="711"/>
      <c r="E1120" s="712"/>
      <c r="F1120" s="72"/>
      <c r="G1120" s="72"/>
      <c r="H1120" s="72"/>
      <c r="I1120" s="72"/>
      <c r="J1120" s="72"/>
      <c r="K1120" s="72"/>
    </row>
    <row r="1121" spans="1:18" customHeight="1" ht="15">
      <c r="C1121" s="711"/>
      <c r="D1121" s="711"/>
      <c r="E1121" s="712"/>
      <c r="F1121" s="72"/>
      <c r="G1121" s="72"/>
      <c r="H1121" s="72"/>
      <c r="I1121" s="72"/>
      <c r="J1121" s="72"/>
      <c r="K1121" s="72"/>
    </row>
    <row r="1122" spans="1:18" customHeight="1" ht="15">
      <c r="C1122" s="711"/>
      <c r="D1122" s="711"/>
      <c r="E1122" s="712"/>
      <c r="F1122" s="72"/>
      <c r="G1122" s="72"/>
      <c r="H1122" s="72"/>
      <c r="I1122" s="72"/>
      <c r="J1122" s="72"/>
      <c r="K1122" s="72"/>
    </row>
    <row r="1123" spans="1:18" customHeight="1" ht="15">
      <c r="C1123" s="711"/>
      <c r="D1123" s="711"/>
      <c r="E1123" s="712"/>
      <c r="F1123" s="72"/>
      <c r="G1123" s="72"/>
      <c r="H1123" s="72"/>
      <c r="I1123" s="72"/>
      <c r="J1123" s="72"/>
      <c r="K1123" s="72"/>
    </row>
    <row r="1124" spans="1:18" customHeight="1" ht="15">
      <c r="C1124" s="711"/>
      <c r="D1124" s="711"/>
      <c r="E1124" s="712"/>
      <c r="F1124" s="72"/>
      <c r="G1124" s="72"/>
      <c r="H1124" s="72"/>
      <c r="I1124" s="72"/>
      <c r="J1124" s="72"/>
      <c r="K1124" s="72"/>
    </row>
    <row r="1125" spans="1:18" customHeight="1" ht="15">
      <c r="C1125" s="711"/>
      <c r="D1125" s="711"/>
      <c r="E1125" s="712"/>
      <c r="F1125" s="72"/>
      <c r="G1125" s="72"/>
      <c r="H1125" s="72"/>
      <c r="I1125" s="72"/>
      <c r="J1125" s="72"/>
      <c r="K1125" s="72"/>
    </row>
    <row r="1126" spans="1:18" customHeight="1" ht="15">
      <c r="C1126" s="711"/>
      <c r="D1126" s="711"/>
      <c r="E1126" s="712"/>
      <c r="F1126" s="72"/>
      <c r="G1126" s="72"/>
      <c r="H1126" s="72"/>
      <c r="I1126" s="72"/>
      <c r="J1126" s="72"/>
      <c r="K1126" s="72"/>
    </row>
    <row r="1127" spans="1:18" customHeight="1" ht="15">
      <c r="C1127" s="711"/>
      <c r="D1127" s="711"/>
      <c r="E1127" s="712"/>
      <c r="F1127" s="72"/>
      <c r="G1127" s="72"/>
      <c r="H1127" s="72"/>
      <c r="I1127" s="72"/>
      <c r="J1127" s="72"/>
      <c r="K1127" s="72"/>
    </row>
    <row r="1128" spans="1:18" customHeight="1" ht="15">
      <c r="C1128" s="711"/>
      <c r="D1128" s="711"/>
      <c r="E1128" s="712"/>
      <c r="F1128" s="72"/>
      <c r="G1128" s="72"/>
      <c r="H1128" s="72"/>
      <c r="I1128" s="72"/>
      <c r="J1128" s="72"/>
      <c r="K1128" s="72"/>
    </row>
    <row r="1129" spans="1:18" customHeight="1" ht="15">
      <c r="C1129" s="711"/>
      <c r="D1129" s="711"/>
      <c r="E1129" s="712"/>
      <c r="F1129" s="72"/>
      <c r="G1129" s="72"/>
      <c r="H1129" s="72"/>
      <c r="I1129" s="72"/>
      <c r="J1129" s="72"/>
      <c r="K1129" s="72"/>
    </row>
    <row r="1130" spans="1:18" customHeight="1" ht="15">
      <c r="C1130" s="711"/>
      <c r="D1130" s="711"/>
      <c r="E1130" s="712"/>
      <c r="F1130" s="72"/>
      <c r="G1130" s="72"/>
      <c r="H1130" s="72"/>
      <c r="I1130" s="72"/>
      <c r="J1130" s="72"/>
      <c r="K1130" s="72"/>
    </row>
    <row r="1131" spans="1:18" customHeight="1" ht="15">
      <c r="C1131" s="711"/>
      <c r="D1131" s="711"/>
      <c r="E1131" s="712"/>
      <c r="F1131" s="72"/>
      <c r="G1131" s="72"/>
      <c r="H1131" s="72"/>
      <c r="I1131" s="72"/>
      <c r="J1131" s="72"/>
      <c r="K1131" s="72"/>
    </row>
    <row r="1132" spans="1:18" customHeight="1" ht="15">
      <c r="C1132" s="711"/>
      <c r="D1132" s="711"/>
      <c r="E1132" s="712"/>
      <c r="F1132" s="72"/>
      <c r="G1132" s="72"/>
      <c r="H1132" s="72"/>
      <c r="I1132" s="72"/>
      <c r="J1132" s="72"/>
      <c r="K1132" s="72"/>
    </row>
    <row r="1133" spans="1:18" customHeight="1" ht="15">
      <c r="C1133" s="711"/>
      <c r="D1133" s="711"/>
      <c r="E1133" s="712"/>
      <c r="F1133" s="72"/>
      <c r="G1133" s="72"/>
      <c r="H1133" s="72"/>
      <c r="I1133" s="72"/>
      <c r="J1133" s="72"/>
      <c r="K1133" s="72"/>
    </row>
    <row r="1134" spans="1:18" customHeight="1" ht="15">
      <c r="C1134" s="711"/>
      <c r="D1134" s="711"/>
      <c r="E1134" s="712"/>
      <c r="F1134" s="72"/>
      <c r="G1134" s="72"/>
      <c r="H1134" s="72"/>
      <c r="I1134" s="72"/>
      <c r="J1134" s="72"/>
      <c r="K1134" s="72"/>
    </row>
    <row r="1135" spans="1:18" customHeight="1" ht="15">
      <c r="C1135" s="711"/>
      <c r="D1135" s="711"/>
      <c r="E1135" s="712"/>
      <c r="F1135" s="72"/>
      <c r="G1135" s="72"/>
      <c r="H1135" s="72"/>
      <c r="I1135" s="72"/>
      <c r="J1135" s="72"/>
      <c r="K1135" s="72"/>
    </row>
    <row r="1136" spans="1:18" customHeight="1" ht="15">
      <c r="C1136" s="711"/>
      <c r="D1136" s="711"/>
      <c r="E1136" s="712"/>
      <c r="F1136" s="72"/>
      <c r="G1136" s="72"/>
      <c r="H1136" s="72"/>
      <c r="I1136" s="72"/>
      <c r="J1136" s="72"/>
      <c r="K1136" s="72"/>
    </row>
    <row r="1137" spans="1:18" customHeight="1" ht="15">
      <c r="C1137" s="711"/>
      <c r="D1137" s="711"/>
      <c r="E1137" s="712"/>
      <c r="F1137" s="72"/>
      <c r="G1137" s="72"/>
      <c r="H1137" s="72"/>
      <c r="I1137" s="72"/>
      <c r="J1137" s="72"/>
      <c r="K1137" s="72"/>
    </row>
    <row r="1138" spans="1:18" customHeight="1" ht="15">
      <c r="C1138" s="711"/>
      <c r="D1138" s="711"/>
      <c r="E1138" s="712"/>
      <c r="F1138" s="72"/>
      <c r="G1138" s="72"/>
      <c r="H1138" s="72"/>
      <c r="I1138" s="72"/>
      <c r="J1138" s="72"/>
      <c r="K1138" s="72"/>
    </row>
    <row r="1139" spans="1:18" customHeight="1" ht="15">
      <c r="C1139" s="711"/>
      <c r="D1139" s="711"/>
      <c r="E1139" s="712"/>
      <c r="F1139" s="72"/>
      <c r="G1139" s="72"/>
      <c r="H1139" s="72"/>
      <c r="I1139" s="72"/>
      <c r="J1139" s="72"/>
      <c r="K1139" s="72"/>
    </row>
    <row r="1140" spans="1:18" customHeight="1" ht="15">
      <c r="C1140" s="711"/>
      <c r="D1140" s="711"/>
      <c r="E1140" s="712"/>
      <c r="F1140" s="72"/>
      <c r="G1140" s="72"/>
      <c r="H1140" s="72"/>
      <c r="I1140" s="72"/>
      <c r="J1140" s="72"/>
      <c r="K1140" s="72"/>
    </row>
    <row r="1141" spans="1:18" customHeight="1" ht="15">
      <c r="C1141" s="711"/>
      <c r="D1141" s="711"/>
      <c r="E1141" s="712"/>
      <c r="F1141" s="72"/>
      <c r="G1141" s="72"/>
      <c r="H1141" s="72"/>
      <c r="I1141" s="72"/>
      <c r="J1141" s="72"/>
      <c r="K1141" s="72"/>
    </row>
    <row r="1142" spans="1:18" customHeight="1" ht="15">
      <c r="C1142" s="711"/>
      <c r="D1142" s="711"/>
      <c r="E1142" s="712"/>
      <c r="F1142" s="72"/>
      <c r="G1142" s="72"/>
      <c r="H1142" s="72"/>
      <c r="I1142" s="72"/>
      <c r="J1142" s="72"/>
      <c r="K1142" s="72"/>
    </row>
    <row r="1143" spans="1:18" customHeight="1" ht="15">
      <c r="C1143" s="711"/>
      <c r="D1143" s="711"/>
      <c r="E1143" s="712"/>
      <c r="F1143" s="72"/>
      <c r="G1143" s="72"/>
      <c r="H1143" s="72"/>
      <c r="I1143" s="72"/>
      <c r="J1143" s="72"/>
      <c r="K1143" s="72"/>
    </row>
    <row r="1144" spans="1:18" customHeight="1" ht="15">
      <c r="C1144" s="711"/>
      <c r="D1144" s="711"/>
      <c r="E1144" s="712"/>
      <c r="F1144" s="72"/>
      <c r="G1144" s="72"/>
      <c r="H1144" s="72"/>
      <c r="I1144" s="72"/>
      <c r="J1144" s="72"/>
      <c r="K1144" s="72"/>
    </row>
    <row r="1145" spans="1:18" customHeight="1" ht="15">
      <c r="C1145" s="711"/>
      <c r="D1145" s="711"/>
      <c r="E1145" s="712"/>
      <c r="F1145" s="72"/>
      <c r="G1145" s="72"/>
      <c r="H1145" s="72"/>
      <c r="I1145" s="72"/>
      <c r="J1145" s="72"/>
      <c r="K1145" s="72"/>
    </row>
    <row r="1146" spans="1:18" customHeight="1" ht="15">
      <c r="C1146" s="711"/>
      <c r="D1146" s="711"/>
      <c r="E1146" s="712"/>
      <c r="F1146" s="72"/>
      <c r="G1146" s="72"/>
      <c r="H1146" s="72"/>
      <c r="I1146" s="72"/>
      <c r="J1146" s="72"/>
      <c r="K1146" s="72"/>
    </row>
    <row r="1147" spans="1:18" customHeight="1" ht="15">
      <c r="C1147" s="711"/>
      <c r="D1147" s="711"/>
      <c r="E1147" s="712"/>
      <c r="F1147" s="72"/>
      <c r="G1147" s="72"/>
      <c r="H1147" s="72"/>
      <c r="I1147" s="72"/>
      <c r="J1147" s="72"/>
      <c r="K1147" s="72"/>
    </row>
    <row r="1148" spans="1:18" customHeight="1" ht="15">
      <c r="C1148" s="711"/>
      <c r="D1148" s="711"/>
      <c r="E1148" s="712"/>
      <c r="F1148" s="72"/>
      <c r="G1148" s="72"/>
      <c r="H1148" s="72"/>
      <c r="I1148" s="72"/>
      <c r="J1148" s="72"/>
      <c r="K1148" s="72"/>
    </row>
    <row r="1149" spans="1:18" customHeight="1" ht="15">
      <c r="C1149" s="711"/>
      <c r="D1149" s="711"/>
      <c r="E1149" s="712"/>
      <c r="F1149" s="72"/>
      <c r="G1149" s="72"/>
      <c r="H1149" s="72"/>
      <c r="I1149" s="72"/>
      <c r="J1149" s="72"/>
      <c r="K1149" s="72"/>
    </row>
    <row r="1150" spans="1:18" customHeight="1" ht="15">
      <c r="C1150" s="711"/>
      <c r="D1150" s="711"/>
      <c r="E1150" s="712"/>
      <c r="F1150" s="72"/>
      <c r="G1150" s="72"/>
      <c r="H1150" s="72"/>
      <c r="I1150" s="72"/>
      <c r="J1150" s="72"/>
      <c r="K1150" s="72"/>
    </row>
    <row r="1151" spans="1:18" customHeight="1" ht="15">
      <c r="C1151" s="711"/>
      <c r="D1151" s="711"/>
      <c r="E1151" s="712"/>
      <c r="F1151" s="72"/>
      <c r="G1151" s="72"/>
      <c r="H1151" s="72"/>
      <c r="I1151" s="72"/>
      <c r="J1151" s="72"/>
      <c r="K1151" s="72"/>
    </row>
    <row r="1152" spans="1:18" customHeight="1" ht="15">
      <c r="C1152" s="711"/>
      <c r="D1152" s="711"/>
      <c r="E1152" s="712"/>
      <c r="F1152" s="72"/>
      <c r="G1152" s="72"/>
      <c r="H1152" s="72"/>
      <c r="I1152" s="72"/>
      <c r="J1152" s="72"/>
      <c r="K1152" s="72"/>
    </row>
    <row r="1153" spans="1:18" customHeight="1" ht="15">
      <c r="C1153" s="711"/>
      <c r="D1153" s="711"/>
      <c r="E1153" s="712"/>
      <c r="F1153" s="72"/>
      <c r="G1153" s="72"/>
      <c r="H1153" s="72"/>
      <c r="I1153" s="72"/>
      <c r="J1153" s="72"/>
      <c r="K1153" s="72"/>
    </row>
    <row r="1154" spans="1:18" customHeight="1" ht="15">
      <c r="C1154" s="711"/>
      <c r="D1154" s="711"/>
      <c r="E1154" s="712"/>
      <c r="F1154" s="72"/>
      <c r="G1154" s="72"/>
      <c r="H1154" s="72"/>
      <c r="I1154" s="72"/>
      <c r="J1154" s="72"/>
      <c r="K1154" s="72"/>
    </row>
    <row r="1155" spans="1:18" customHeight="1" ht="15">
      <c r="C1155" s="711"/>
      <c r="D1155" s="711"/>
      <c r="E1155" s="712"/>
      <c r="F1155" s="72"/>
      <c r="G1155" s="72"/>
      <c r="H1155" s="72"/>
      <c r="I1155" s="72"/>
      <c r="J1155" s="72"/>
      <c r="K1155" s="72"/>
    </row>
    <row r="1156" spans="1:18" customHeight="1" ht="15">
      <c r="C1156" s="711"/>
      <c r="D1156" s="711"/>
      <c r="E1156" s="712"/>
      <c r="F1156" s="72"/>
      <c r="G1156" s="72"/>
      <c r="H1156" s="72"/>
      <c r="I1156" s="72"/>
      <c r="J1156" s="72"/>
      <c r="K1156" s="72"/>
    </row>
    <row r="1157" spans="1:18" customHeight="1" ht="15">
      <c r="C1157" s="711"/>
      <c r="D1157" s="711"/>
      <c r="E1157" s="712"/>
      <c r="F1157" s="72"/>
      <c r="G1157" s="72"/>
      <c r="H1157" s="72"/>
      <c r="I1157" s="72"/>
      <c r="J1157" s="72"/>
      <c r="K1157" s="72"/>
    </row>
    <row r="1158" spans="1:18" customHeight="1" ht="15">
      <c r="C1158" s="711"/>
      <c r="D1158" s="711"/>
      <c r="E1158" s="712"/>
      <c r="F1158" s="72"/>
      <c r="G1158" s="72"/>
      <c r="H1158" s="72"/>
      <c r="I1158" s="72"/>
      <c r="J1158" s="72"/>
      <c r="K1158" s="72"/>
    </row>
    <row r="1159" spans="1:18" customHeight="1" ht="15">
      <c r="C1159" s="711"/>
      <c r="D1159" s="711"/>
      <c r="E1159" s="712"/>
      <c r="F1159" s="72"/>
      <c r="G1159" s="72"/>
      <c r="H1159" s="72"/>
      <c r="I1159" s="72"/>
      <c r="J1159" s="72"/>
      <c r="K1159" s="72"/>
    </row>
    <row r="1160" spans="1:18" customHeight="1" ht="15">
      <c r="C1160" s="711"/>
      <c r="D1160" s="711"/>
      <c r="E1160" s="712"/>
      <c r="F1160" s="72"/>
      <c r="G1160" s="72"/>
      <c r="H1160" s="72"/>
      <c r="I1160" s="72"/>
      <c r="J1160" s="72"/>
      <c r="K1160" s="72"/>
    </row>
    <row r="1161" spans="1:18" customHeight="1" ht="15">
      <c r="C1161" s="711"/>
      <c r="D1161" s="711"/>
      <c r="E1161" s="712"/>
      <c r="F1161" s="72"/>
      <c r="G1161" s="72"/>
      <c r="H1161" s="72"/>
      <c r="I1161" s="72"/>
      <c r="J1161" s="72"/>
      <c r="K1161" s="72"/>
    </row>
    <row r="1162" spans="1:18" customHeight="1" ht="15">
      <c r="C1162" s="711"/>
      <c r="D1162" s="711"/>
      <c r="E1162" s="712"/>
      <c r="F1162" s="72"/>
      <c r="G1162" s="72"/>
      <c r="H1162" s="72"/>
      <c r="I1162" s="72"/>
      <c r="J1162" s="72"/>
      <c r="K1162" s="72"/>
    </row>
    <row r="1163" spans="1:18" customHeight="1" ht="15">
      <c r="C1163" s="711"/>
      <c r="D1163" s="711"/>
      <c r="E1163" s="712"/>
      <c r="F1163" s="72"/>
      <c r="G1163" s="72"/>
      <c r="H1163" s="72"/>
      <c r="I1163" s="72"/>
      <c r="J1163" s="72"/>
      <c r="K1163" s="72"/>
    </row>
    <row r="1164" spans="1:18" customHeight="1" ht="15">
      <c r="C1164" s="711"/>
      <c r="D1164" s="711"/>
      <c r="E1164" s="712"/>
      <c r="F1164" s="72"/>
      <c r="G1164" s="72"/>
      <c r="H1164" s="72"/>
      <c r="I1164" s="72"/>
      <c r="J1164" s="72"/>
      <c r="K1164" s="72"/>
    </row>
    <row r="1165" spans="1:18" customHeight="1" ht="15">
      <c r="C1165" s="711"/>
      <c r="D1165" s="711"/>
      <c r="E1165" s="712"/>
      <c r="F1165" s="72"/>
      <c r="G1165" s="72"/>
      <c r="H1165" s="72"/>
      <c r="I1165" s="72"/>
      <c r="J1165" s="72"/>
      <c r="K1165" s="72"/>
    </row>
    <row r="1166" spans="1:18" customHeight="1" ht="15">
      <c r="C1166" s="711"/>
      <c r="D1166" s="711"/>
      <c r="E1166" s="712"/>
      <c r="F1166" s="72"/>
      <c r="G1166" s="72"/>
      <c r="H1166" s="72"/>
      <c r="I1166" s="72"/>
      <c r="J1166" s="72"/>
      <c r="K1166" s="72"/>
    </row>
    <row r="1167" spans="1:18" customHeight="1" ht="15">
      <c r="C1167" s="711"/>
      <c r="D1167" s="711"/>
      <c r="E1167" s="712"/>
      <c r="F1167" s="72"/>
      <c r="G1167" s="72"/>
      <c r="H1167" s="72"/>
      <c r="I1167" s="72"/>
      <c r="J1167" s="72"/>
      <c r="K1167" s="72"/>
    </row>
    <row r="1168" spans="1:18" customHeight="1" ht="15">
      <c r="C1168" s="711"/>
      <c r="D1168" s="711"/>
      <c r="E1168" s="712"/>
      <c r="F1168" s="72"/>
      <c r="G1168" s="72"/>
      <c r="H1168" s="72"/>
      <c r="I1168" s="72"/>
      <c r="J1168" s="72"/>
      <c r="K1168" s="72"/>
    </row>
    <row r="1169" spans="1:18" customHeight="1" ht="15">
      <c r="C1169" s="711"/>
      <c r="D1169" s="711"/>
      <c r="E1169" s="712"/>
      <c r="F1169" s="72"/>
      <c r="G1169" s="72"/>
      <c r="H1169" s="72"/>
      <c r="I1169" s="72"/>
      <c r="J1169" s="72"/>
      <c r="K1169" s="72"/>
    </row>
    <row r="1170" spans="1:18" customHeight="1" ht="15">
      <c r="C1170" s="711"/>
      <c r="D1170" s="711"/>
      <c r="E1170" s="712"/>
      <c r="F1170" s="72"/>
      <c r="G1170" s="72"/>
      <c r="H1170" s="72"/>
      <c r="I1170" s="72"/>
      <c r="J1170" s="72"/>
      <c r="K1170" s="72"/>
    </row>
    <row r="1171" spans="1:18" customHeight="1" ht="15">
      <c r="C1171" s="711"/>
      <c r="D1171" s="711"/>
      <c r="E1171" s="712"/>
      <c r="F1171" s="72"/>
      <c r="G1171" s="72"/>
      <c r="H1171" s="72"/>
      <c r="I1171" s="72"/>
      <c r="J1171" s="72"/>
      <c r="K1171" s="72"/>
    </row>
    <row r="1172" spans="1:18" customHeight="1" ht="15">
      <c r="C1172" s="711"/>
      <c r="D1172" s="711"/>
      <c r="E1172" s="712"/>
      <c r="F1172" s="72"/>
      <c r="G1172" s="72"/>
      <c r="H1172" s="72"/>
      <c r="I1172" s="72"/>
      <c r="J1172" s="72"/>
      <c r="K1172" s="72"/>
    </row>
    <row r="1173" spans="1:18" customHeight="1" ht="15">
      <c r="C1173" s="711"/>
      <c r="D1173" s="711"/>
      <c r="E1173" s="712"/>
      <c r="F1173" s="72"/>
      <c r="G1173" s="72"/>
      <c r="H1173" s="72"/>
      <c r="I1173" s="72"/>
      <c r="J1173" s="72"/>
      <c r="K1173" s="72"/>
    </row>
    <row r="1174" spans="1:18" customHeight="1" ht="15">
      <c r="C1174" s="711"/>
      <c r="D1174" s="711"/>
      <c r="E1174" s="712"/>
      <c r="F1174" s="72"/>
      <c r="G1174" s="72"/>
      <c r="H1174" s="72"/>
      <c r="I1174" s="72"/>
      <c r="J1174" s="72"/>
      <c r="K1174" s="72"/>
    </row>
    <row r="1175" spans="1:18" customHeight="1" ht="15">
      <c r="C1175" s="711"/>
      <c r="D1175" s="711"/>
      <c r="E1175" s="712"/>
      <c r="F1175" s="72"/>
      <c r="G1175" s="72"/>
      <c r="H1175" s="72"/>
      <c r="I1175" s="72"/>
      <c r="J1175" s="72"/>
      <c r="K1175" s="72"/>
    </row>
    <row r="1176" spans="1:18" customHeight="1" ht="15">
      <c r="C1176" s="711"/>
      <c r="D1176" s="711"/>
      <c r="E1176" s="712"/>
      <c r="F1176" s="72"/>
      <c r="G1176" s="72"/>
      <c r="H1176" s="72"/>
      <c r="I1176" s="72"/>
      <c r="J1176" s="72"/>
      <c r="K1176" s="72"/>
    </row>
    <row r="1177" spans="1:18" customHeight="1" ht="15">
      <c r="C1177" s="711"/>
      <c r="D1177" s="711"/>
      <c r="E1177" s="712"/>
      <c r="F1177" s="72"/>
      <c r="G1177" s="72"/>
      <c r="H1177" s="72"/>
      <c r="I1177" s="72"/>
      <c r="J1177" s="72"/>
      <c r="K1177" s="72"/>
    </row>
    <row r="1178" spans="1:18" customHeight="1" ht="15">
      <c r="C1178" s="711"/>
      <c r="D1178" s="711"/>
      <c r="E1178" s="712"/>
      <c r="F1178" s="72"/>
      <c r="G1178" s="72"/>
      <c r="H1178" s="72"/>
      <c r="I1178" s="72"/>
      <c r="J1178" s="72"/>
      <c r="K1178" s="72"/>
    </row>
    <row r="1179" spans="1:18" customHeight="1" ht="15">
      <c r="C1179" s="711"/>
      <c r="D1179" s="711"/>
      <c r="E1179" s="712"/>
      <c r="F1179" s="72"/>
      <c r="G1179" s="72"/>
      <c r="H1179" s="72"/>
      <c r="I1179" s="72"/>
      <c r="J1179" s="72"/>
      <c r="K1179" s="72"/>
    </row>
    <row r="1180" spans="1:18" customHeight="1" ht="15">
      <c r="C1180" s="711"/>
      <c r="D1180" s="711"/>
      <c r="E1180" s="712"/>
      <c r="F1180" s="72"/>
      <c r="G1180" s="72"/>
      <c r="H1180" s="72"/>
      <c r="I1180" s="72"/>
      <c r="J1180" s="72"/>
      <c r="K1180" s="72"/>
    </row>
    <row r="1181" spans="1:18" customHeight="1" ht="15">
      <c r="C1181" s="711"/>
      <c r="D1181" s="711"/>
      <c r="E1181" s="712"/>
      <c r="F1181" s="72"/>
      <c r="G1181" s="72"/>
      <c r="H1181" s="72"/>
      <c r="I1181" s="72"/>
      <c r="J1181" s="72"/>
      <c r="K1181" s="72"/>
    </row>
    <row r="1182" spans="1:18" customHeight="1" ht="15">
      <c r="C1182" s="711"/>
      <c r="D1182" s="711"/>
      <c r="E1182" s="712"/>
      <c r="F1182" s="72"/>
      <c r="G1182" s="72"/>
      <c r="H1182" s="72"/>
      <c r="I1182" s="72"/>
      <c r="J1182" s="72"/>
      <c r="K1182" s="72"/>
    </row>
    <row r="1183" spans="1:18" customHeight="1" ht="15">
      <c r="C1183" s="711"/>
      <c r="D1183" s="711"/>
      <c r="E1183" s="712"/>
      <c r="F1183" s="72"/>
      <c r="G1183" s="72"/>
      <c r="H1183" s="72"/>
      <c r="I1183" s="72"/>
      <c r="J1183" s="72"/>
      <c r="K1183" s="72"/>
    </row>
    <row r="1184" spans="1:18" customHeight="1" ht="15">
      <c r="C1184" s="711"/>
      <c r="D1184" s="711"/>
      <c r="E1184" s="712"/>
      <c r="F1184" s="72"/>
      <c r="G1184" s="72"/>
      <c r="H1184" s="72"/>
      <c r="I1184" s="72"/>
      <c r="J1184" s="72"/>
      <c r="K1184" s="72"/>
    </row>
    <row r="1185" spans="1:18" customHeight="1" ht="15">
      <c r="C1185" s="711"/>
      <c r="D1185" s="711"/>
      <c r="E1185" s="712"/>
      <c r="F1185" s="72"/>
      <c r="G1185" s="72"/>
      <c r="H1185" s="72"/>
      <c r="I1185" s="72"/>
      <c r="J1185" s="72"/>
      <c r="K1185" s="72"/>
    </row>
    <row r="1186" spans="1:18" customHeight="1" ht="15">
      <c r="C1186" s="711"/>
      <c r="D1186" s="711"/>
      <c r="E1186" s="712"/>
      <c r="F1186" s="72"/>
      <c r="G1186" s="72"/>
      <c r="H1186" s="72"/>
      <c r="I1186" s="72"/>
      <c r="J1186" s="72"/>
      <c r="K1186" s="72"/>
    </row>
    <row r="1187" spans="1:18" customHeight="1" ht="15">
      <c r="C1187" s="711"/>
      <c r="D1187" s="711"/>
      <c r="E1187" s="712"/>
      <c r="F1187" s="72"/>
      <c r="G1187" s="72"/>
      <c r="H1187" s="72"/>
      <c r="I1187" s="72"/>
      <c r="J1187" s="72"/>
      <c r="K1187" s="72"/>
    </row>
    <row r="1188" spans="1:18" customHeight="1" ht="15">
      <c r="C1188" s="711"/>
      <c r="D1188" s="711"/>
      <c r="E1188" s="712"/>
      <c r="F1188" s="72"/>
      <c r="G1188" s="72"/>
      <c r="H1188" s="72"/>
      <c r="I1188" s="72"/>
      <c r="J1188" s="72"/>
      <c r="K1188" s="72"/>
    </row>
    <row r="1189" spans="1:18" customHeight="1" ht="15">
      <c r="C1189" s="711"/>
      <c r="D1189" s="711"/>
      <c r="E1189" s="712"/>
      <c r="F1189" s="72"/>
      <c r="G1189" s="72"/>
      <c r="H1189" s="72"/>
      <c r="I1189" s="72"/>
      <c r="J1189" s="72"/>
      <c r="K1189" s="72"/>
    </row>
    <row r="1190" spans="1:18" customHeight="1" ht="15">
      <c r="C1190" s="711"/>
      <c r="D1190" s="711"/>
      <c r="E1190" s="712"/>
      <c r="F1190" s="72"/>
      <c r="G1190" s="72"/>
      <c r="H1190" s="72"/>
      <c r="I1190" s="72"/>
      <c r="J1190" s="72"/>
      <c r="K1190" s="72"/>
    </row>
    <row r="1191" spans="1:18" customHeight="1" ht="15">
      <c r="C1191" s="711"/>
      <c r="D1191" s="711"/>
      <c r="E1191" s="712"/>
      <c r="F1191" s="72"/>
      <c r="G1191" s="72"/>
      <c r="H1191" s="72"/>
      <c r="I1191" s="72"/>
      <c r="J1191" s="72"/>
      <c r="K1191" s="72"/>
    </row>
    <row r="1192" spans="1:18" customHeight="1" ht="15">
      <c r="C1192" s="711"/>
      <c r="D1192" s="711"/>
      <c r="E1192" s="712"/>
      <c r="F1192" s="72"/>
      <c r="G1192" s="72"/>
      <c r="H1192" s="72"/>
      <c r="I1192" s="72"/>
      <c r="J1192" s="72"/>
      <c r="K1192" s="72"/>
    </row>
    <row r="1193" spans="1:18" customHeight="1" ht="15">
      <c r="C1193" s="711"/>
      <c r="D1193" s="711"/>
      <c r="E1193" s="712"/>
      <c r="F1193" s="72"/>
      <c r="G1193" s="72"/>
      <c r="H1193" s="72"/>
      <c r="I1193" s="72"/>
      <c r="J1193" s="72"/>
      <c r="K1193" s="72"/>
    </row>
    <row r="1194" spans="1:18" customHeight="1" ht="15">
      <c r="C1194" s="711"/>
      <c r="D1194" s="711"/>
      <c r="E1194" s="712"/>
      <c r="F1194" s="72"/>
      <c r="G1194" s="72"/>
      <c r="H1194" s="72"/>
      <c r="I1194" s="72"/>
      <c r="J1194" s="72"/>
      <c r="K1194" s="72"/>
    </row>
    <row r="1195" spans="1:18" customHeight="1" ht="15">
      <c r="C1195" s="711"/>
      <c r="D1195" s="711"/>
      <c r="E1195" s="712"/>
      <c r="F1195" s="72"/>
      <c r="G1195" s="72"/>
      <c r="H1195" s="72"/>
      <c r="I1195" s="72"/>
      <c r="J1195" s="72"/>
      <c r="K1195" s="72"/>
    </row>
    <row r="1196" spans="1:18" customHeight="1" ht="15">
      <c r="C1196" s="711"/>
      <c r="D1196" s="711"/>
      <c r="E1196" s="712"/>
      <c r="F1196" s="72"/>
      <c r="G1196" s="72"/>
      <c r="H1196" s="72"/>
      <c r="I1196" s="72"/>
      <c r="J1196" s="72"/>
      <c r="K1196" s="72"/>
    </row>
    <row r="1197" spans="1:18" customHeight="1" ht="15">
      <c r="C1197" s="711"/>
      <c r="D1197" s="711"/>
      <c r="E1197" s="712"/>
      <c r="F1197" s="72"/>
      <c r="G1197" s="72"/>
      <c r="H1197" s="72"/>
      <c r="I1197" s="72"/>
      <c r="J1197" s="72"/>
      <c r="K1197" s="72"/>
    </row>
    <row r="1198" spans="1:18" customHeight="1" ht="15">
      <c r="C1198" s="711"/>
      <c r="D1198" s="711"/>
      <c r="E1198" s="712"/>
      <c r="F1198" s="72"/>
      <c r="G1198" s="72"/>
      <c r="H1198" s="72"/>
      <c r="I1198" s="72"/>
      <c r="J1198" s="72"/>
      <c r="K1198" s="72"/>
    </row>
    <row r="1199" spans="1:18" customHeight="1" ht="15">
      <c r="C1199" s="711"/>
      <c r="D1199" s="711"/>
      <c r="E1199" s="712"/>
      <c r="F1199" s="72"/>
      <c r="G1199" s="72"/>
      <c r="H1199" s="72"/>
      <c r="I1199" s="72"/>
      <c r="J1199" s="72"/>
      <c r="K1199" s="72"/>
    </row>
    <row r="1200" spans="1:18" customHeight="1" ht="15">
      <c r="C1200" s="711"/>
      <c r="D1200" s="711"/>
      <c r="E1200" s="712"/>
      <c r="F1200" s="72"/>
      <c r="G1200" s="72"/>
      <c r="H1200" s="72"/>
      <c r="I1200" s="72"/>
      <c r="J1200" s="72"/>
      <c r="K1200" s="72"/>
    </row>
    <row r="1201" spans="1:18" customHeight="1" ht="15">
      <c r="C1201" s="711"/>
      <c r="D1201" s="711"/>
      <c r="E1201" s="712"/>
      <c r="F1201" s="72"/>
      <c r="G1201" s="72"/>
      <c r="H1201" s="72"/>
      <c r="I1201" s="72"/>
      <c r="J1201" s="72"/>
      <c r="K1201" s="72"/>
    </row>
    <row r="1202" spans="1:18" customHeight="1" ht="15">
      <c r="C1202" s="711"/>
      <c r="D1202" s="711"/>
      <c r="E1202" s="712"/>
      <c r="F1202" s="72"/>
      <c r="G1202" s="72"/>
      <c r="H1202" s="72"/>
      <c r="I1202" s="72"/>
      <c r="J1202" s="72"/>
      <c r="K1202" s="72"/>
    </row>
    <row r="1203" spans="1:18" customHeight="1" ht="15">
      <c r="C1203" s="711"/>
      <c r="D1203" s="711"/>
      <c r="E1203" s="712"/>
      <c r="F1203" s="72"/>
      <c r="G1203" s="72"/>
      <c r="H1203" s="72"/>
      <c r="I1203" s="72"/>
      <c r="J1203" s="72"/>
      <c r="K1203" s="72"/>
    </row>
    <row r="1204" spans="1:18" customHeight="1" ht="15">
      <c r="C1204" s="711"/>
      <c r="D1204" s="711"/>
      <c r="E1204" s="712"/>
      <c r="F1204" s="72"/>
      <c r="G1204" s="72"/>
      <c r="H1204" s="72"/>
      <c r="I1204" s="72"/>
      <c r="J1204" s="72"/>
      <c r="K1204" s="72"/>
    </row>
    <row r="1205" spans="1:18" customHeight="1" ht="15">
      <c r="C1205" s="711"/>
      <c r="D1205" s="711"/>
      <c r="E1205" s="712"/>
      <c r="F1205" s="72"/>
      <c r="G1205" s="72"/>
      <c r="H1205" s="72"/>
      <c r="I1205" s="72"/>
      <c r="J1205" s="72"/>
      <c r="K1205" s="72"/>
    </row>
    <row r="1206" spans="1:18" customHeight="1" ht="15">
      <c r="C1206" s="711"/>
      <c r="D1206" s="711"/>
      <c r="E1206" s="712"/>
      <c r="F1206" s="72"/>
      <c r="G1206" s="72"/>
      <c r="H1206" s="72"/>
      <c r="I1206" s="72"/>
      <c r="J1206" s="72"/>
      <c r="K1206" s="72"/>
    </row>
    <row r="1207" spans="1:18" customHeight="1" ht="15">
      <c r="C1207" s="711"/>
      <c r="D1207" s="711"/>
      <c r="E1207" s="712"/>
      <c r="F1207" s="72"/>
      <c r="G1207" s="72"/>
      <c r="H1207" s="72"/>
      <c r="I1207" s="72"/>
      <c r="J1207" s="72"/>
      <c r="K1207" s="72"/>
    </row>
    <row r="1208" spans="1:18" customHeight="1" ht="15">
      <c r="C1208" s="711"/>
      <c r="D1208" s="711"/>
      <c r="E1208" s="712"/>
      <c r="F1208" s="72"/>
      <c r="G1208" s="72"/>
      <c r="H1208" s="72"/>
      <c r="I1208" s="72"/>
      <c r="J1208" s="72"/>
      <c r="K1208" s="72"/>
    </row>
    <row r="1209" spans="1:18" customHeight="1" ht="15">
      <c r="C1209" s="711"/>
      <c r="D1209" s="711"/>
      <c r="E1209" s="712"/>
      <c r="F1209" s="72"/>
      <c r="G1209" s="72"/>
      <c r="H1209" s="72"/>
      <c r="I1209" s="72"/>
      <c r="J1209" s="72"/>
      <c r="K1209" s="72"/>
    </row>
    <row r="1210" spans="1:18" customHeight="1" ht="15">
      <c r="C1210" s="711"/>
      <c r="D1210" s="711"/>
      <c r="E1210" s="712"/>
      <c r="F1210" s="72"/>
      <c r="G1210" s="72"/>
      <c r="H1210" s="72"/>
      <c r="I1210" s="72"/>
      <c r="J1210" s="72"/>
      <c r="K1210" s="72"/>
    </row>
    <row r="1211" spans="1:18" customHeight="1" ht="15">
      <c r="C1211" s="711"/>
      <c r="D1211" s="711"/>
      <c r="E1211" s="712"/>
      <c r="F1211" s="72"/>
      <c r="G1211" s="72"/>
      <c r="H1211" s="72"/>
      <c r="I1211" s="72"/>
      <c r="J1211" s="72"/>
      <c r="K1211" s="72"/>
    </row>
    <row r="1212" spans="1:18" customHeight="1" ht="15">
      <c r="C1212" s="711"/>
      <c r="D1212" s="711"/>
      <c r="E1212" s="712"/>
      <c r="F1212" s="72"/>
      <c r="G1212" s="72"/>
      <c r="H1212" s="72"/>
      <c r="I1212" s="72"/>
      <c r="J1212" s="72"/>
      <c r="K1212" s="72"/>
    </row>
    <row r="1213" spans="1:18" customHeight="1" ht="15">
      <c r="C1213" s="711"/>
      <c r="D1213" s="711"/>
      <c r="E1213" s="712"/>
      <c r="F1213" s="72"/>
      <c r="G1213" s="72"/>
      <c r="H1213" s="72"/>
      <c r="I1213" s="72"/>
      <c r="J1213" s="72"/>
      <c r="K1213" s="72"/>
    </row>
    <row r="1214" spans="1:18" customHeight="1" ht="15">
      <c r="C1214" s="711"/>
      <c r="D1214" s="711"/>
      <c r="E1214" s="712"/>
      <c r="F1214" s="72"/>
      <c r="G1214" s="72"/>
      <c r="H1214" s="72"/>
      <c r="I1214" s="72"/>
      <c r="J1214" s="72"/>
      <c r="K1214" s="72"/>
    </row>
    <row r="1215" spans="1:18" customHeight="1" ht="15">
      <c r="C1215" s="711"/>
      <c r="D1215" s="711"/>
      <c r="E1215" s="712"/>
      <c r="F1215" s="72"/>
      <c r="G1215" s="72"/>
      <c r="H1215" s="72"/>
      <c r="I1215" s="72"/>
      <c r="J1215" s="72"/>
      <c r="K1215" s="72"/>
    </row>
    <row r="1216" spans="1:18" customHeight="1" ht="15">
      <c r="C1216" s="711"/>
      <c r="D1216" s="711"/>
      <c r="E1216" s="712"/>
      <c r="F1216" s="72"/>
      <c r="G1216" s="72"/>
      <c r="H1216" s="72"/>
      <c r="I1216" s="72"/>
      <c r="J1216" s="72"/>
      <c r="K1216" s="72"/>
    </row>
    <row r="1217" spans="1:18" customHeight="1" ht="15">
      <c r="C1217" s="711"/>
      <c r="D1217" s="711"/>
      <c r="E1217" s="712"/>
      <c r="F1217" s="72"/>
      <c r="G1217" s="72"/>
      <c r="H1217" s="72"/>
      <c r="I1217" s="72"/>
      <c r="J1217" s="72"/>
      <c r="K1217" s="72"/>
    </row>
    <row r="1218" spans="1:18" customHeight="1" ht="15">
      <c r="C1218" s="711"/>
      <c r="D1218" s="711"/>
      <c r="E1218" s="712"/>
      <c r="F1218" s="72"/>
      <c r="G1218" s="72"/>
      <c r="H1218" s="72"/>
      <c r="I1218" s="72"/>
      <c r="J1218" s="72"/>
      <c r="K1218" s="72"/>
    </row>
    <row r="1219" spans="1:18" customHeight="1" ht="15">
      <c r="C1219" s="711"/>
      <c r="D1219" s="711"/>
      <c r="E1219" s="712"/>
      <c r="F1219" s="72"/>
      <c r="G1219" s="72"/>
      <c r="H1219" s="72"/>
      <c r="I1219" s="72"/>
      <c r="J1219" s="72"/>
      <c r="K1219" s="72"/>
    </row>
    <row r="1220" spans="1:18" customHeight="1" ht="15">
      <c r="C1220" s="711"/>
      <c r="D1220" s="711"/>
      <c r="E1220" s="712"/>
      <c r="F1220" s="72"/>
      <c r="G1220" s="72"/>
      <c r="H1220" s="72"/>
      <c r="I1220" s="72"/>
      <c r="J1220" s="72"/>
      <c r="K1220" s="72"/>
    </row>
    <row r="1221" spans="1:18" customHeight="1" ht="15">
      <c r="C1221" s="711"/>
      <c r="D1221" s="711"/>
      <c r="E1221" s="712"/>
      <c r="F1221" s="72"/>
      <c r="G1221" s="72"/>
      <c r="H1221" s="72"/>
      <c r="I1221" s="72"/>
      <c r="J1221" s="72"/>
      <c r="K1221" s="72"/>
    </row>
    <row r="1222" spans="1:18" customHeight="1" ht="15">
      <c r="C1222" s="711"/>
      <c r="D1222" s="711"/>
      <c r="E1222" s="712"/>
      <c r="F1222" s="72"/>
      <c r="G1222" s="72"/>
      <c r="H1222" s="72"/>
      <c r="I1222" s="72"/>
      <c r="J1222" s="72"/>
      <c r="K1222" s="72"/>
    </row>
    <row r="1223" spans="1:18" customHeight="1" ht="15">
      <c r="C1223" s="711"/>
      <c r="D1223" s="711"/>
      <c r="E1223" s="712"/>
      <c r="F1223" s="72"/>
      <c r="G1223" s="72"/>
      <c r="H1223" s="72"/>
      <c r="I1223" s="72"/>
      <c r="J1223" s="72"/>
      <c r="K1223" s="72"/>
    </row>
    <row r="1224" spans="1:18" customHeight="1" ht="15">
      <c r="C1224" s="711"/>
      <c r="D1224" s="711"/>
      <c r="E1224" s="712"/>
      <c r="F1224" s="72"/>
      <c r="G1224" s="72"/>
      <c r="H1224" s="72"/>
      <c r="I1224" s="72"/>
      <c r="J1224" s="72"/>
      <c r="K1224" s="72"/>
    </row>
    <row r="1225" spans="1:18" customHeight="1" ht="15">
      <c r="C1225" s="711"/>
      <c r="D1225" s="711"/>
      <c r="E1225" s="712"/>
      <c r="F1225" s="72"/>
      <c r="G1225" s="72"/>
      <c r="H1225" s="72"/>
      <c r="I1225" s="72"/>
      <c r="J1225" s="72"/>
      <c r="K1225" s="72"/>
    </row>
    <row r="1226" spans="1:18" customHeight="1" ht="15">
      <c r="C1226" s="711"/>
      <c r="D1226" s="711"/>
      <c r="E1226" s="712"/>
      <c r="F1226" s="72"/>
      <c r="G1226" s="72"/>
      <c r="H1226" s="72"/>
      <c r="I1226" s="72"/>
      <c r="J1226" s="72"/>
      <c r="K1226" s="72"/>
    </row>
    <row r="1227" spans="1:18" customHeight="1" ht="15">
      <c r="C1227" s="711"/>
      <c r="D1227" s="711"/>
      <c r="E1227" s="712"/>
      <c r="F1227" s="72"/>
      <c r="G1227" s="72"/>
      <c r="H1227" s="72"/>
      <c r="I1227" s="72"/>
      <c r="J1227" s="72"/>
      <c r="K1227" s="72"/>
    </row>
    <row r="1228" spans="1:18" customHeight="1" ht="15">
      <c r="C1228" s="711"/>
      <c r="D1228" s="711"/>
      <c r="E1228" s="712"/>
      <c r="F1228" s="72"/>
      <c r="G1228" s="72"/>
      <c r="H1228" s="72"/>
      <c r="I1228" s="72"/>
      <c r="J1228" s="72"/>
      <c r="K1228" s="72"/>
    </row>
    <row r="1229" spans="1:18" customHeight="1" ht="15">
      <c r="C1229" s="711"/>
      <c r="D1229" s="711"/>
      <c r="E1229" s="712"/>
      <c r="F1229" s="72"/>
      <c r="G1229" s="72"/>
      <c r="H1229" s="72"/>
      <c r="I1229" s="72"/>
      <c r="J1229" s="72"/>
      <c r="K1229" s="72"/>
    </row>
  </sheetData>
  <sheetProtection password="CC59" sheet="true" objects="true" scenarios="true" formatCells="true" formatColumns="true" formatRows="true" insertColumns="true" insertRows="true" insertHyperlinks="true" deleteColumns="true" deleteRows="true" selectLockedCells="true" sort="true" autoFilter="true" pivotTables="true" selectUnlockedCells="false"/>
  <mergeCells>
    <mergeCell ref="D407:E407"/>
    <mergeCell ref="G404:K407"/>
    <mergeCell ref="G387:K387"/>
    <mergeCell ref="D306:E306"/>
    <mergeCell ref="G383:K383"/>
    <mergeCell ref="G400:K403"/>
    <mergeCell ref="G385:K385"/>
    <mergeCell ref="G358:K365"/>
    <mergeCell ref="D357:E357"/>
    <mergeCell ref="G373:K380"/>
    <mergeCell ref="D199:E199"/>
    <mergeCell ref="G209:K215"/>
    <mergeCell ref="C234:E234"/>
    <mergeCell ref="D257:E257"/>
    <mergeCell ref="G257:K257"/>
    <mergeCell ref="G258:K267"/>
    <mergeCell ref="D244:E244"/>
    <mergeCell ref="G382:K382"/>
    <mergeCell ref="C146:K147"/>
    <mergeCell ref="C148:K149"/>
    <mergeCell ref="D302:E302"/>
    <mergeCell ref="D300:E300"/>
    <mergeCell ref="G268:K271"/>
    <mergeCell ref="D382:E382"/>
    <mergeCell ref="G234:K234"/>
    <mergeCell ref="G288:K300"/>
    <mergeCell ref="G235:K244"/>
    <mergeCell ref="G319:K349"/>
    <mergeCell ref="G350:K353"/>
    <mergeCell ref="D353:E353"/>
    <mergeCell ref="D287:E287"/>
    <mergeCell ref="D318:E318"/>
    <mergeCell ref="D349:E349"/>
    <mergeCell ref="C531:K532"/>
    <mergeCell ref="C47:K48"/>
    <mergeCell ref="G384:K384"/>
    <mergeCell ref="D372:E372"/>
    <mergeCell ref="D367:E371"/>
    <mergeCell ref="G386:K386"/>
    <mergeCell ref="C106:K107"/>
    <mergeCell ref="C192:K193"/>
    <mergeCell ref="C194:K195"/>
    <mergeCell ref="G136:K138"/>
    <mergeCell ref="G109:K109"/>
    <mergeCell ref="D164:E164"/>
    <mergeCell ref="C108:K108"/>
    <mergeCell ref="G388:K388"/>
    <mergeCell ref="G70:K78"/>
    <mergeCell ref="D92:E92"/>
    <mergeCell ref="C135:K135"/>
    <mergeCell ref="G139:K141"/>
    <mergeCell ref="D141:E141"/>
    <mergeCell ref="G182:K185"/>
    <mergeCell ref="G110:K134"/>
    <mergeCell ref="C256:K256"/>
    <mergeCell ref="G366:K372"/>
    <mergeCell ref="C315:K316"/>
    <mergeCell ref="C317:K317"/>
    <mergeCell ref="G354:K357"/>
    <mergeCell ref="G179:K181"/>
    <mergeCell ref="D191:E191"/>
    <mergeCell ref="D271:E271"/>
    <mergeCell ref="G303:K306"/>
    <mergeCell ref="D401:E402"/>
    <mergeCell ref="G389:K389"/>
    <mergeCell ref="G318:K318"/>
    <mergeCell ref="D365:E365"/>
    <mergeCell ref="C381:K381"/>
    <mergeCell ref="D452:E452"/>
    <mergeCell ref="D403:E403"/>
    <mergeCell ref="G408:K409"/>
    <mergeCell ref="C433:K433"/>
    <mergeCell ref="D409:E409"/>
    <mergeCell ref="C102:K103"/>
    <mergeCell ref="D208:E208"/>
    <mergeCell ref="D151:E151"/>
    <mergeCell ref="G151:K151"/>
    <mergeCell ref="C150:K150"/>
    <mergeCell ref="G390:K399"/>
    <mergeCell ref="D380:E380"/>
    <mergeCell ref="D399:E399"/>
    <mergeCell ref="G228:K233"/>
    <mergeCell ref="G216:K227"/>
    <mergeCell ref="G417:K421"/>
    <mergeCell ref="G445:K452"/>
    <mergeCell ref="G468:K474"/>
    <mergeCell ref="D474:E474"/>
    <mergeCell ref="D432:E432"/>
    <mergeCell ref="G435:K444"/>
    <mergeCell ref="G434:K434"/>
    <mergeCell ref="D426:E426"/>
    <mergeCell ref="C529:K530"/>
    <mergeCell ref="C527:K528"/>
    <mergeCell ref="G522:K523"/>
    <mergeCell ref="D521:E521"/>
    <mergeCell ref="D503:E503"/>
    <mergeCell ref="D523:E523"/>
    <mergeCell ref="G518:K521"/>
    <mergeCell ref="G524:K526"/>
    <mergeCell ref="D526:E526"/>
    <mergeCell ref="G504:K517"/>
    <mergeCell ref="C481:K481"/>
    <mergeCell ref="G453:K459"/>
    <mergeCell ref="D444:E444"/>
    <mergeCell ref="G422:K426"/>
    <mergeCell ref="D416:E416"/>
    <mergeCell ref="G410:K416"/>
    <mergeCell ref="G427:K432"/>
    <mergeCell ref="D480:E480"/>
    <mergeCell ref="D467:E467"/>
    <mergeCell ref="D459:E459"/>
    <mergeCell ref="D517:E517"/>
    <mergeCell ref="G494:K503"/>
    <mergeCell ref="D421:E421"/>
    <mergeCell ref="D482:E482"/>
    <mergeCell ref="G482:K482"/>
    <mergeCell ref="D434:E434"/>
    <mergeCell ref="G460:K467"/>
    <mergeCell ref="G483:K493"/>
    <mergeCell ref="D493:E493"/>
    <mergeCell ref="G475:K480"/>
    <mergeCell ref="G1:H1"/>
    <mergeCell ref="C2:E2"/>
    <mergeCell ref="G2:H2"/>
    <mergeCell ref="C1:E1"/>
    <mergeCell ref="G9:K20"/>
    <mergeCell ref="D20:E20"/>
    <mergeCell ref="G4:H4"/>
    <mergeCell ref="C5:E5"/>
    <mergeCell ref="G8:K8"/>
    <mergeCell ref="C6:K6"/>
    <mergeCell ref="C104:K105"/>
    <mergeCell ref="G21:K25"/>
    <mergeCell ref="G57:K68"/>
    <mergeCell ref="D44:E44"/>
    <mergeCell ref="D68:E68"/>
    <mergeCell ref="G41:K44"/>
    <mergeCell ref="D78:E78"/>
    <mergeCell ref="D56:E56"/>
    <mergeCell ref="G56:K56"/>
    <mergeCell ref="D40:E40"/>
    <mergeCell ref="D101:E101"/>
    <mergeCell ref="G26:K34"/>
    <mergeCell ref="G3:H3"/>
    <mergeCell ref="D8:E8"/>
    <mergeCell ref="G35:K40"/>
    <mergeCell ref="D34:E34"/>
    <mergeCell ref="D25:E25"/>
    <mergeCell ref="C69:K69"/>
    <mergeCell ref="C55:K55"/>
    <mergeCell ref="G93:K101"/>
    <mergeCell ref="D109:E109"/>
    <mergeCell ref="C7:K7"/>
    <mergeCell ref="G307:K314"/>
    <mergeCell ref="C45:K46"/>
    <mergeCell ref="C49:K50"/>
    <mergeCell ref="C53:K54"/>
    <mergeCell ref="C51:K52"/>
    <mergeCell ref="G85:K92"/>
    <mergeCell ref="D138:E138"/>
    <mergeCell ref="G301:K302"/>
    <mergeCell ref="G152:K164"/>
    <mergeCell ref="D178:E178"/>
    <mergeCell ref="G165:K171"/>
    <mergeCell ref="D281:E281"/>
    <mergeCell ref="D215:E215"/>
    <mergeCell ref="G199:K199"/>
    <mergeCell ref="G172:K178"/>
    <mergeCell ref="D185:E185"/>
    <mergeCell ref="D233:E233"/>
    <mergeCell ref="D227:E227"/>
    <mergeCell ref="D181:E181"/>
    <mergeCell ref="G200:K208"/>
    <mergeCell ref="G186:K191"/>
    <mergeCell ref="C254:K255"/>
    <mergeCell ref="D314:E314"/>
    <mergeCell ref="D253:E253"/>
    <mergeCell ref="G245:K253"/>
    <mergeCell ref="G272:K281"/>
    <mergeCell ref="D267:E267"/>
    <mergeCell ref="G282:K287"/>
    <mergeCell ref="C142:K143"/>
    <mergeCell ref="C144:K145"/>
    <mergeCell ref="C196:K197"/>
    <mergeCell ref="C198:K198"/>
    <mergeCell ref="C3:E4"/>
    <mergeCell ref="D134:E134"/>
    <mergeCell ref="G79:K84"/>
    <mergeCell ref="D171:E171"/>
    <mergeCell ref="G5:H5"/>
    <mergeCell ref="D84:E84"/>
  </mergeCells>
  <dataValidations count="1">
    <dataValidation type="none" errorStyle="stop" operator="between" allowBlank="1" showDropDown="0" showInputMessage="1" showErrorMessage="1" prompt="Enter Self-Audit Date Here" sqref="F1"/>
  </dataValidations>
  <printOptions gridLines="false" gridLinesSet="true" horizontalCentered="true"/>
  <pageMargins left="0" right="0" top="0.75" bottom="0.25" header="0" footer="0"/>
  <pageSetup paperSize="1" orientation="portrait" scale="76" fitToHeight="0" fitToWidth="1"/>
  <headerFooter differentOddEven="false" differentFirst="false" scaleWithDoc="true" alignWithMargins="true">
    <oddHeader>&amp;C&amp;16&amp;A</oddHeader>
    <oddFooter>&amp;L__________/__________         Brodley&amp;CPage &amp;P of &amp;N    &amp;D&amp;R&amp;F</oddFooter>
    <evenHeader>&amp;C&amp;16&amp;A</evenHeader>
    <evenFooter>&amp;L__________/__________         Brodley&amp;CPage &amp;P of &amp;N    &amp;D&amp;R&amp;F</evenFooter>
    <firstHeader/>
    <firstFooter/>
  </headerFooter>
  <rowBreaks count="4" manualBreakCount="4">
    <brk id="55" man="1"/>
    <brk id="150" man="1"/>
    <brk id="198" man="1"/>
    <brk id="256" man="1"/>
  </rowBreaks>
  <legacyDrawing r:id="rId_comments_vml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pageSetUpPr fitToPage="1"/>
  </sheetPr>
  <dimension ref="A1:T232"/>
  <sheetViews>
    <sheetView tabSelected="0" workbookViewId="0" showGridLines="false" showRowColHeaders="1">
      <pane ySplit="5" topLeftCell="A84" activePane="bottomLeft" state="frozen"/>
      <selection pane="bottomLeft" activeCell="A84" sqref="A84"/>
    </sheetView>
  </sheetViews>
  <sheetFormatPr customHeight="true" defaultRowHeight="15" defaultColWidth="9.140625" outlineLevelRow="0" outlineLevelCol="0"/>
  <cols>
    <col min="1" max="1" width="5.28515625" hidden="true" customWidth="true" style="31"/>
    <col min="2" max="2" width="5.140625" hidden="true" customWidth="true" style="31"/>
    <col min="3" max="3" width="4.7109375" customWidth="true" style="4"/>
    <col min="4" max="4" width="4.7109375" customWidth="true" style="4"/>
    <col min="5" max="5" width="4.7109375" customWidth="true" style="154"/>
    <col min="6" max="6" width="87.7109375" customWidth="true" style="1"/>
    <col min="7" max="7" width="6.7109375" customWidth="true" style="100"/>
    <col min="8" max="8" width="8.7109375" customWidth="true" style="100"/>
    <col min="9" max="9" width="6.7109375" customWidth="true" style="100"/>
    <col min="10" max="10" width="6.7109375" customWidth="true" style="100"/>
    <col min="11" max="11" width="6.7109375" customWidth="true" style="100"/>
    <col min="12" max="12" width="9.140625" style="100"/>
    <col min="13" max="13" width="9.140625" style="100"/>
    <col min="14" max="14" width="9.140625" style="100"/>
    <col min="15" max="15" width="9.140625" style="132"/>
  </cols>
  <sheetData>
    <row r="1" spans="1:20" customHeight="1" ht="15">
      <c r="A1" s="28"/>
      <c r="B1" s="32"/>
      <c r="C1" s="1532">
        <v>44114</v>
      </c>
      <c r="D1" s="1533"/>
      <c r="E1" s="1534"/>
      <c r="F1" s="771" t="s">
        <v>132</v>
      </c>
      <c r="G1" s="1535" t="s">
        <v>133</v>
      </c>
      <c r="H1" s="1536"/>
      <c r="I1" s="641" t="s">
        <v>76</v>
      </c>
      <c r="J1" s="642" t="s">
        <v>77</v>
      </c>
      <c r="K1" s="643" t="s">
        <v>69</v>
      </c>
    </row>
    <row r="2" spans="1:20" customHeight="1" ht="15">
      <c r="A2" s="29"/>
      <c r="C2" s="1561">
        <f>TODAY()</f>
        <v>44200</v>
      </c>
      <c r="D2" s="1562"/>
      <c r="E2" s="1563"/>
      <c r="F2" s="772" t="s">
        <v>3330</v>
      </c>
      <c r="G2" s="1537" t="s">
        <v>66</v>
      </c>
      <c r="H2" s="1538"/>
      <c r="I2" s="644">
        <f>SUM(A14+A20+A26+A32+A38+A69)</f>
        <v>100</v>
      </c>
      <c r="J2" s="644">
        <f>SUM(B14+B20+B26+B32+B38+B69)</f>
        <v>100</v>
      </c>
      <c r="K2" s="653">
        <f>J2/I2</f>
        <v>1</v>
      </c>
    </row>
    <row r="3" spans="1:20" customHeight="1" ht="15">
      <c r="A3" s="29"/>
      <c r="C3" s="1564"/>
      <c r="D3" s="1565"/>
      <c r="E3" s="1566"/>
      <c r="F3" s="770" t="s">
        <v>135</v>
      </c>
      <c r="G3" s="1541" t="s">
        <v>67</v>
      </c>
      <c r="H3" s="1542"/>
      <c r="I3" s="654">
        <f>SUM(A71,A73,A83,A87, A42)</f>
        <v>42</v>
      </c>
      <c r="J3" s="654">
        <f>SUM(B71,B73,B83,B87, B42)</f>
        <v>34</v>
      </c>
      <c r="K3" s="655">
        <f>J3/I3</f>
        <v>0.80952380952381</v>
      </c>
    </row>
    <row r="4" spans="1:20" customHeight="1" ht="15">
      <c r="A4" s="29"/>
      <c r="C4" s="1567" t="str">
        <f>TEXT((C2-DATEVALUE("1/1/"&amp;TEXT(C2,"yy"))+1),"000")</f>
        <v>7289</v>
      </c>
      <c r="D4" s="1568"/>
      <c r="E4" s="1569"/>
      <c r="F4" s="773" t="s">
        <v>2179</v>
      </c>
      <c r="G4" s="1541" t="s">
        <v>1547</v>
      </c>
      <c r="H4" s="1542"/>
      <c r="I4" s="654">
        <f>SUM(A50,A98,A147,A134,A155,A158,A103,A163,A168,A178,A181,A184,A187,A189,A194,A202,A212,A214,A217,A221,A229,A112, A152)</f>
        <v>287</v>
      </c>
      <c r="J4" s="654">
        <f>SUM(B50,B98,B147,B134,B155,B158,B103,B163,B168,B178,B181,B184,B187,B189,B194,B202,B212,B214,B217,B221,B229,B112, B152)</f>
        <v>252</v>
      </c>
      <c r="K4" s="655">
        <f>J4/I4</f>
        <v>0.8780487804878</v>
      </c>
    </row>
    <row r="5" spans="1:20" customHeight="1" ht="14.85" s="128" customFormat="1">
      <c r="A5" s="29"/>
      <c r="B5" s="31"/>
      <c r="C5" s="1570"/>
      <c r="D5" s="1571"/>
      <c r="E5" s="1572"/>
      <c r="F5" s="692" t="s">
        <v>152</v>
      </c>
      <c r="G5" s="1523" t="s">
        <v>60</v>
      </c>
      <c r="H5" s="1524"/>
      <c r="I5" s="656">
        <f>SUM(I2+I3+I4)</f>
        <v>429</v>
      </c>
      <c r="J5" s="657">
        <f>SUM(J2+J3+J4)</f>
        <v>386</v>
      </c>
      <c r="K5" s="658">
        <f>J5/I5</f>
        <v>0.8997668997669</v>
      </c>
      <c r="O5" s="299"/>
    </row>
    <row r="6" spans="1:20" customHeight="1" ht="15" s="0" customFormat="1">
      <c r="C6" s="1520" t="s">
        <v>148</v>
      </c>
      <c r="D6" s="1521"/>
      <c r="E6" s="1521"/>
      <c r="F6" s="1521"/>
      <c r="G6" s="1521"/>
      <c r="H6" s="1521"/>
      <c r="I6" s="1521"/>
      <c r="J6" s="1521"/>
      <c r="K6" s="1522"/>
    </row>
    <row r="7" spans="1:20" customHeight="1" ht="15" s="0" customFormat="1">
      <c r="C7" s="1545" t="s">
        <v>149</v>
      </c>
      <c r="D7" s="1546"/>
      <c r="E7" s="1546"/>
      <c r="F7" s="1546"/>
      <c r="G7" s="1546"/>
      <c r="H7" s="1546"/>
      <c r="I7" s="1546"/>
      <c r="J7" s="1546"/>
      <c r="K7" s="1547"/>
    </row>
    <row r="8" spans="1:20" customHeight="1" ht="15">
      <c r="A8" s="72"/>
      <c r="B8" s="72"/>
      <c r="C8" s="697" t="s">
        <v>150</v>
      </c>
      <c r="D8" s="1461" t="s">
        <v>151</v>
      </c>
      <c r="E8" s="1462"/>
      <c r="F8" s="713" t="s">
        <v>66</v>
      </c>
      <c r="G8" s="1461" t="s">
        <v>4</v>
      </c>
      <c r="H8" s="1514"/>
      <c r="I8" s="1514"/>
      <c r="J8" s="1514"/>
      <c r="K8" s="1462"/>
      <c r="L8" s="96"/>
      <c r="M8" s="96"/>
      <c r="N8" s="96"/>
      <c r="O8" s="96"/>
      <c r="P8" s="96"/>
      <c r="Q8" s="96"/>
      <c r="R8" s="96"/>
    </row>
    <row r="9" spans="1:20" customHeight="1" ht="14.85">
      <c r="A9" s="38"/>
      <c r="B9" s="50"/>
      <c r="C9" s="35" t="s">
        <v>150</v>
      </c>
      <c r="D9" s="35" t="s">
        <v>151</v>
      </c>
      <c r="E9" s="144">
        <v>1</v>
      </c>
      <c r="F9" s="830" t="s">
        <v>3331</v>
      </c>
      <c r="G9" s="1458"/>
      <c r="H9" s="1459"/>
      <c r="I9" s="1459"/>
      <c r="J9" s="1459"/>
      <c r="K9" s="1460"/>
    </row>
    <row r="10" spans="1:20" customHeight="1" ht="14.85">
      <c r="A10" s="30"/>
      <c r="B10" s="33"/>
      <c r="C10" s="30"/>
      <c r="D10" s="30"/>
      <c r="E10" s="43"/>
      <c r="F10" s="333" t="s">
        <v>3332</v>
      </c>
      <c r="G10" s="1458"/>
      <c r="H10" s="1459"/>
      <c r="I10" s="1459"/>
      <c r="J10" s="1459"/>
      <c r="K10" s="1460"/>
    </row>
    <row r="11" spans="1:20" customHeight="1" ht="25.5">
      <c r="A11" s="30"/>
      <c r="B11" s="33"/>
      <c r="C11" s="30"/>
      <c r="D11" s="1550" t="s">
        <v>156</v>
      </c>
      <c r="E11" s="1551"/>
      <c r="F11" s="333" t="s">
        <v>3333</v>
      </c>
      <c r="G11" s="1458"/>
      <c r="H11" s="1459"/>
      <c r="I11" s="1459"/>
      <c r="J11" s="1459"/>
      <c r="K11" s="1460"/>
    </row>
    <row r="12" spans="1:20" customHeight="1" ht="25.5">
      <c r="A12" s="30">
        <f>IF(D12&gt;0,1,0)</f>
        <v>0</v>
      </c>
      <c r="B12" s="125">
        <f>IF(D12=0,C14,IF(D12&lt;2,10,IF(D12&lt;4,5,IF(D12&gt;4,0)*IF(D12="E",0))))</f>
        <v>10</v>
      </c>
      <c r="C12" s="30"/>
      <c r="D12" s="1506"/>
      <c r="E12" s="1507"/>
      <c r="F12" s="333" t="s">
        <v>3334</v>
      </c>
      <c r="G12" s="1458"/>
      <c r="H12" s="1459"/>
      <c r="I12" s="1459"/>
      <c r="J12" s="1459"/>
      <c r="K12" s="1460"/>
    </row>
    <row r="13" spans="1:20" customHeight="1" ht="12.75">
      <c r="A13" s="30"/>
      <c r="B13" s="33"/>
      <c r="C13" s="30"/>
      <c r="D13" s="30"/>
      <c r="E13" s="37"/>
      <c r="F13" s="404" t="s">
        <v>3335</v>
      </c>
      <c r="G13" s="1458"/>
      <c r="H13" s="1459"/>
      <c r="I13" s="1459"/>
      <c r="J13" s="1459"/>
      <c r="K13" s="1460"/>
    </row>
    <row r="14" spans="1:20" customHeight="1" ht="15">
      <c r="A14" s="124">
        <f>IF(D14="x",C14,IF(D14="n",0,C14))</f>
        <v>15</v>
      </c>
      <c r="B14" s="125">
        <f>IF(D14="x",B12,IF(D14="n",0,C14))</f>
        <v>15</v>
      </c>
      <c r="C14" s="40">
        <v>15</v>
      </c>
      <c r="D14" s="1543" t="str">
        <f>IF(D12="N", "N",IF(D12&gt;0,"X"," "))</f>
        <v> </v>
      </c>
      <c r="E14" s="1544"/>
      <c r="F14" s="348" t="s">
        <v>3336</v>
      </c>
      <c r="G14" s="1440"/>
      <c r="H14" s="1441"/>
      <c r="I14" s="1441"/>
      <c r="J14" s="1441"/>
      <c r="K14" s="1442"/>
    </row>
    <row r="15" spans="1:20" customHeight="1" ht="14.85">
      <c r="A15" s="30"/>
      <c r="B15" s="33"/>
      <c r="C15" s="49"/>
      <c r="D15" s="63" t="s">
        <v>21</v>
      </c>
      <c r="E15" s="144">
        <v>2</v>
      </c>
      <c r="F15" s="830" t="s">
        <v>3337</v>
      </c>
      <c r="G15" s="1576"/>
      <c r="H15" s="1548"/>
      <c r="I15" s="1548"/>
      <c r="J15" s="1548"/>
      <c r="K15" s="1549"/>
    </row>
    <row r="16" spans="1:20" customHeight="1" ht="14.85">
      <c r="A16" s="30"/>
      <c r="B16" s="33"/>
      <c r="C16" s="42"/>
      <c r="D16" s="30"/>
      <c r="E16" s="43"/>
      <c r="F16" s="333" t="s">
        <v>3332</v>
      </c>
      <c r="G16" s="1458"/>
      <c r="H16" s="1459"/>
      <c r="I16" s="1459"/>
      <c r="J16" s="1459"/>
      <c r="K16" s="1460"/>
    </row>
    <row r="17" spans="1:20" customHeight="1" ht="25.5">
      <c r="A17" s="30"/>
      <c r="B17" s="33"/>
      <c r="C17" s="42"/>
      <c r="D17" s="1550" t="s">
        <v>156</v>
      </c>
      <c r="E17" s="1551"/>
      <c r="F17" s="333" t="s">
        <v>3333</v>
      </c>
      <c r="G17" s="1458"/>
      <c r="H17" s="1459"/>
      <c r="I17" s="1459"/>
      <c r="J17" s="1459"/>
      <c r="K17" s="1460"/>
    </row>
    <row r="18" spans="1:20" customHeight="1" ht="25.5">
      <c r="A18" s="30">
        <f>IF(D18&gt;0,1,0)</f>
        <v>0</v>
      </c>
      <c r="B18" s="125">
        <f>IF(D18=0,C20,IF(D18&lt;2,10,IF(D18&lt;4,5,IF(D18&gt;4,0)*IF(D18="E",0))))</f>
        <v>10</v>
      </c>
      <c r="C18" s="42"/>
      <c r="D18" s="1506"/>
      <c r="E18" s="1507"/>
      <c r="F18" s="333" t="s">
        <v>3334</v>
      </c>
      <c r="G18" s="1458"/>
      <c r="H18" s="1459"/>
      <c r="I18" s="1459"/>
      <c r="J18" s="1459"/>
      <c r="K18" s="1460"/>
    </row>
    <row r="19" spans="1:20" customHeight="1" ht="14.85">
      <c r="A19" s="30"/>
      <c r="B19" s="33"/>
      <c r="C19" s="30"/>
      <c r="D19" s="30"/>
      <c r="E19" s="37"/>
      <c r="F19" s="404" t="s">
        <v>3335</v>
      </c>
      <c r="G19" s="1458"/>
      <c r="H19" s="1459"/>
      <c r="I19" s="1459"/>
      <c r="J19" s="1459"/>
      <c r="K19" s="1460"/>
    </row>
    <row r="20" spans="1:20" customHeight="1" ht="15">
      <c r="A20" s="124">
        <f>IF(D20="x",C20,IF(D20="n",0,C20))</f>
        <v>15</v>
      </c>
      <c r="B20" s="125">
        <f>IF(D20="x",B18,IF(D20="n",0,C20))</f>
        <v>15</v>
      </c>
      <c r="C20" s="45">
        <v>15</v>
      </c>
      <c r="D20" s="1543" t="str">
        <f>IF(D18="N", "N",IF(D18&gt;0,"X"," "))</f>
        <v> </v>
      </c>
      <c r="E20" s="1544"/>
      <c r="F20" s="348" t="s">
        <v>3336</v>
      </c>
      <c r="G20" s="1440"/>
      <c r="H20" s="1441"/>
      <c r="I20" s="1441"/>
      <c r="J20" s="1441"/>
      <c r="K20" s="1442"/>
    </row>
    <row r="21" spans="1:20" customHeight="1" ht="14.85">
      <c r="A21" s="30"/>
      <c r="B21" s="33"/>
      <c r="C21" s="49"/>
      <c r="D21" s="63" t="s">
        <v>21</v>
      </c>
      <c r="E21" s="144">
        <v>3</v>
      </c>
      <c r="F21" s="830" t="s">
        <v>3338</v>
      </c>
      <c r="G21" s="1576"/>
      <c r="H21" s="1548"/>
      <c r="I21" s="1548"/>
      <c r="J21" s="1548"/>
      <c r="K21" s="1549"/>
    </row>
    <row r="22" spans="1:20" customHeight="1" ht="14.85">
      <c r="A22" s="30"/>
      <c r="B22" s="33"/>
      <c r="C22" s="42"/>
      <c r="D22" s="30"/>
      <c r="E22" s="43"/>
      <c r="F22" s="330" t="s">
        <v>3332</v>
      </c>
      <c r="G22" s="1458"/>
      <c r="H22" s="1459"/>
      <c r="I22" s="1459"/>
      <c r="J22" s="1459"/>
      <c r="K22" s="1460"/>
    </row>
    <row r="23" spans="1:20" customHeight="1" ht="25.5">
      <c r="A23" s="30"/>
      <c r="B23" s="33"/>
      <c r="C23" s="42"/>
      <c r="D23" s="1550" t="s">
        <v>156</v>
      </c>
      <c r="E23" s="1551"/>
      <c r="F23" s="330" t="s">
        <v>3333</v>
      </c>
      <c r="G23" s="1458"/>
      <c r="H23" s="1459"/>
      <c r="I23" s="1459"/>
      <c r="J23" s="1459"/>
      <c r="K23" s="1460"/>
    </row>
    <row r="24" spans="1:20" customHeight="1" ht="25.5">
      <c r="A24" s="30">
        <f>IF(D24&gt;0,1,0)</f>
        <v>0</v>
      </c>
      <c r="B24" s="125">
        <f>IF(D24=0,C26,IF(D24&lt;2,10,IF(D24&lt;4,5,IF(D24&gt;4,0)*IF(D24="E",0))))</f>
        <v>10</v>
      </c>
      <c r="C24" s="42"/>
      <c r="D24" s="1506"/>
      <c r="E24" s="1507"/>
      <c r="F24" s="330" t="s">
        <v>3334</v>
      </c>
      <c r="G24" s="1458"/>
      <c r="H24" s="1459"/>
      <c r="I24" s="1459"/>
      <c r="J24" s="1459"/>
      <c r="K24" s="1460"/>
    </row>
    <row r="25" spans="1:20" customHeight="1" ht="14.85">
      <c r="A25" s="30"/>
      <c r="B25" s="33"/>
      <c r="C25" s="30"/>
      <c r="D25" s="30"/>
      <c r="E25" s="37"/>
      <c r="F25" s="404" t="s">
        <v>3335</v>
      </c>
      <c r="G25" s="1458"/>
      <c r="H25" s="1459"/>
      <c r="I25" s="1459"/>
      <c r="J25" s="1459"/>
      <c r="K25" s="1460"/>
    </row>
    <row r="26" spans="1:20" customHeight="1" ht="15">
      <c r="A26" s="124">
        <f>IF(D26="x",C26,IF(D26="n",0,C26))</f>
        <v>15</v>
      </c>
      <c r="B26" s="125">
        <f>IF(D26="x",B24,IF(D26="n",0,C26))</f>
        <v>15</v>
      </c>
      <c r="C26" s="45">
        <v>15</v>
      </c>
      <c r="D26" s="1543" t="str">
        <f>IF(D24="N", "N",IF(D24&gt;0,"X"," "))</f>
        <v> </v>
      </c>
      <c r="E26" s="1544"/>
      <c r="F26" s="348" t="s">
        <v>3336</v>
      </c>
      <c r="G26" s="1440"/>
      <c r="H26" s="1441"/>
      <c r="I26" s="1441"/>
      <c r="J26" s="1441"/>
      <c r="K26" s="1442"/>
    </row>
    <row r="27" spans="1:20" customHeight="1" ht="14.85">
      <c r="A27" s="30"/>
      <c r="B27" s="33"/>
      <c r="C27" s="49"/>
      <c r="D27" s="63" t="s">
        <v>21</v>
      </c>
      <c r="E27" s="144">
        <v>4</v>
      </c>
      <c r="F27" s="830" t="s">
        <v>3339</v>
      </c>
      <c r="G27" s="1576"/>
      <c r="H27" s="1548"/>
      <c r="I27" s="1548"/>
      <c r="J27" s="1548"/>
      <c r="K27" s="1549"/>
    </row>
    <row r="28" spans="1:20" customHeight="1" ht="12.75">
      <c r="A28" s="30"/>
      <c r="B28" s="33"/>
      <c r="C28" s="42"/>
      <c r="D28" s="30"/>
      <c r="E28" s="43"/>
      <c r="F28" s="330" t="s">
        <v>3332</v>
      </c>
      <c r="G28" s="1458"/>
      <c r="H28" s="1459"/>
      <c r="I28" s="1459"/>
      <c r="J28" s="1459"/>
      <c r="K28" s="1460"/>
    </row>
    <row r="29" spans="1:20" customHeight="1" ht="25.5">
      <c r="A29" s="30"/>
      <c r="B29" s="33"/>
      <c r="C29" s="42"/>
      <c r="D29" s="1550" t="s">
        <v>156</v>
      </c>
      <c r="E29" s="1551"/>
      <c r="F29" s="330" t="s">
        <v>3333</v>
      </c>
      <c r="G29" s="1458"/>
      <c r="H29" s="1459"/>
      <c r="I29" s="1459"/>
      <c r="J29" s="1459"/>
      <c r="K29" s="1460"/>
    </row>
    <row r="30" spans="1:20" customHeight="1" ht="25.5">
      <c r="A30" s="30">
        <f>IF(D30&gt;0,1,0)</f>
        <v>0</v>
      </c>
      <c r="B30" s="125">
        <f>IF(D30=0,C32,IF(D30&lt;2,10,IF(D30&lt;4,5,IF(D30&gt;4,0)*IF(D30="E",0))))</f>
        <v>10</v>
      </c>
      <c r="C30" s="42"/>
      <c r="D30" s="1506"/>
      <c r="E30" s="1507"/>
      <c r="F30" s="330" t="s">
        <v>3334</v>
      </c>
      <c r="G30" s="1458"/>
      <c r="H30" s="1459"/>
      <c r="I30" s="1459"/>
      <c r="J30" s="1459"/>
      <c r="K30" s="1460"/>
    </row>
    <row r="31" spans="1:20" customHeight="1" ht="14.85">
      <c r="A31" s="30"/>
      <c r="B31" s="33"/>
      <c r="C31" s="30"/>
      <c r="D31" s="30"/>
      <c r="E31" s="37"/>
      <c r="F31" s="404" t="s">
        <v>3335</v>
      </c>
      <c r="G31" s="1458"/>
      <c r="H31" s="1459"/>
      <c r="I31" s="1459"/>
      <c r="J31" s="1459"/>
      <c r="K31" s="1460"/>
    </row>
    <row r="32" spans="1:20" customHeight="1" ht="15">
      <c r="A32" s="124">
        <f>IF(D32="x",C32,IF(D32="n",0,C32))</f>
        <v>15</v>
      </c>
      <c r="B32" s="125">
        <f>IF(D32="x",B30,IF(D32="n",0,C32))</f>
        <v>15</v>
      </c>
      <c r="C32" s="45">
        <v>15</v>
      </c>
      <c r="D32" s="1543" t="str">
        <f>IF(D30="N", "N",IF(D30&gt;0,"X"," "))</f>
        <v> </v>
      </c>
      <c r="E32" s="1544"/>
      <c r="F32" s="348" t="s">
        <v>3336</v>
      </c>
      <c r="G32" s="1440"/>
      <c r="H32" s="1441"/>
      <c r="I32" s="1441"/>
      <c r="J32" s="1441"/>
      <c r="K32" s="1442"/>
    </row>
    <row r="33" spans="1:20" customHeight="1" ht="14.85">
      <c r="A33" s="30"/>
      <c r="B33" s="33"/>
      <c r="C33" s="49"/>
      <c r="D33" s="63" t="s">
        <v>21</v>
      </c>
      <c r="E33" s="144">
        <v>5</v>
      </c>
      <c r="F33" s="830" t="s">
        <v>3340</v>
      </c>
      <c r="G33" s="1576"/>
      <c r="H33" s="1548"/>
      <c r="I33" s="1548"/>
      <c r="J33" s="1548"/>
      <c r="K33" s="1549"/>
    </row>
    <row r="34" spans="1:20" customHeight="1" ht="14.85">
      <c r="A34" s="30"/>
      <c r="B34" s="33"/>
      <c r="C34" s="42"/>
      <c r="D34" s="30"/>
      <c r="E34" s="43"/>
      <c r="F34" s="330" t="s">
        <v>3332</v>
      </c>
      <c r="G34" s="1458"/>
      <c r="H34" s="1459"/>
      <c r="I34" s="1459"/>
      <c r="J34" s="1459"/>
      <c r="K34" s="1460"/>
    </row>
    <row r="35" spans="1:20" customHeight="1" ht="25.5">
      <c r="A35" s="30"/>
      <c r="B35" s="33"/>
      <c r="C35" s="42"/>
      <c r="D35" s="1550" t="s">
        <v>156</v>
      </c>
      <c r="E35" s="1551"/>
      <c r="F35" s="330" t="s">
        <v>3333</v>
      </c>
      <c r="G35" s="1458"/>
      <c r="H35" s="1459"/>
      <c r="I35" s="1459"/>
      <c r="J35" s="1459"/>
      <c r="K35" s="1460"/>
    </row>
    <row r="36" spans="1:20" customHeight="1" ht="25.5" s="128" customFormat="1">
      <c r="A36" s="30">
        <f>IF(D36&gt;0,1,0)</f>
        <v>0</v>
      </c>
      <c r="B36" s="125">
        <f>IF(D36=0,C38,IF(D36&lt;2,10,IF(D36&lt;4,5,IF(D36&gt;4,0)*IF(D36="E",0))))</f>
        <v>10</v>
      </c>
      <c r="C36" s="42"/>
      <c r="D36" s="1506"/>
      <c r="E36" s="1507"/>
      <c r="F36" s="330" t="s">
        <v>3334</v>
      </c>
      <c r="G36" s="1458"/>
      <c r="H36" s="1459"/>
      <c r="I36" s="1459"/>
      <c r="J36" s="1459"/>
      <c r="K36" s="1460"/>
      <c r="O36" s="299"/>
    </row>
    <row r="37" spans="1:20" customHeight="1" ht="14.85">
      <c r="A37" s="30"/>
      <c r="B37" s="33"/>
      <c r="C37" s="30"/>
      <c r="D37" s="30"/>
      <c r="E37" s="37"/>
      <c r="F37" s="404" t="s">
        <v>3335</v>
      </c>
      <c r="G37" s="1458"/>
      <c r="H37" s="1459"/>
      <c r="I37" s="1459"/>
      <c r="J37" s="1459"/>
      <c r="K37" s="1460"/>
    </row>
    <row r="38" spans="1:20" customHeight="1" ht="15">
      <c r="A38" s="124">
        <f>IF(D38="x",C38,IF(D38="n",0,C38))</f>
        <v>15</v>
      </c>
      <c r="B38" s="125">
        <f>IF(D38="x",B36,IF(D38="n",0,C38))</f>
        <v>15</v>
      </c>
      <c r="C38" s="45">
        <v>15</v>
      </c>
      <c r="D38" s="1543" t="str">
        <f>IF(D36="N", "N",IF(D36&gt;0,"X"," "))</f>
        <v> </v>
      </c>
      <c r="E38" s="1544"/>
      <c r="F38" s="348" t="s">
        <v>3336</v>
      </c>
      <c r="G38" s="1440"/>
      <c r="H38" s="1441"/>
      <c r="I38" s="1441"/>
      <c r="J38" s="1441"/>
      <c r="K38" s="1442"/>
    </row>
    <row r="39" spans="1:20" customHeight="1" ht="14.85">
      <c r="A39" s="30"/>
      <c r="B39" s="33"/>
      <c r="C39" s="51" t="s">
        <v>21</v>
      </c>
      <c r="D39" s="51"/>
      <c r="E39" s="143">
        <v>6</v>
      </c>
      <c r="F39" s="830" t="s">
        <v>3341</v>
      </c>
      <c r="G39" s="1576" t="s">
        <v>3342</v>
      </c>
      <c r="H39" s="1548"/>
      <c r="I39" s="1548"/>
      <c r="J39" s="1548"/>
      <c r="K39" s="1549"/>
    </row>
    <row r="40" spans="1:20" customHeight="1" ht="25.5">
      <c r="A40" s="30"/>
      <c r="B40" s="33"/>
      <c r="C40" s="30"/>
      <c r="D40" s="30"/>
      <c r="E40" s="37"/>
      <c r="F40" s="333" t="s">
        <v>3343</v>
      </c>
      <c r="G40" s="1458"/>
      <c r="H40" s="1459"/>
      <c r="I40" s="1459"/>
      <c r="J40" s="1459"/>
      <c r="K40" s="1460"/>
    </row>
    <row r="41" spans="1:20" customHeight="1" ht="38.25">
      <c r="A41" s="30"/>
      <c r="B41" s="33"/>
      <c r="C41" s="30"/>
      <c r="D41" s="30"/>
      <c r="E41" s="37"/>
      <c r="F41" s="333" t="s">
        <v>3344</v>
      </c>
      <c r="G41" s="1458"/>
      <c r="H41" s="1459"/>
      <c r="I41" s="1459"/>
      <c r="J41" s="1459"/>
      <c r="K41" s="1460"/>
    </row>
    <row r="42" spans="1:20" customHeight="1" ht="14.85">
      <c r="A42" s="124">
        <f>IF(D42="x",C42,IF(D42="n",0,C42))</f>
        <v>8</v>
      </c>
      <c r="B42" s="125">
        <f>IF(D42="x",0,IF(D42="n",0,C42))</f>
        <v>0</v>
      </c>
      <c r="C42" s="40">
        <v>8</v>
      </c>
      <c r="D42" s="1452" t="s">
        <v>203</v>
      </c>
      <c r="E42" s="1457"/>
      <c r="F42" s="347" t="s">
        <v>3345</v>
      </c>
      <c r="G42" s="1440"/>
      <c r="H42" s="1441"/>
      <c r="I42" s="1441"/>
      <c r="J42" s="1441"/>
      <c r="K42" s="1442"/>
    </row>
    <row r="43" spans="1:20" customHeight="1" ht="14.85">
      <c r="A43" s="30"/>
      <c r="B43" s="33"/>
      <c r="C43" s="38"/>
      <c r="D43" s="38"/>
      <c r="E43" s="143">
        <v>7</v>
      </c>
      <c r="F43" s="859" t="s">
        <v>184</v>
      </c>
      <c r="G43" s="1548"/>
      <c r="H43" s="1548"/>
      <c r="I43" s="1548"/>
      <c r="J43" s="1548"/>
      <c r="K43" s="1549"/>
    </row>
    <row r="44" spans="1:20" customHeight="1" ht="14.85">
      <c r="A44" s="30"/>
      <c r="B44" s="33"/>
      <c r="C44" s="30"/>
      <c r="D44" s="30"/>
      <c r="E44" s="37"/>
      <c r="F44" s="333" t="s">
        <v>3346</v>
      </c>
      <c r="G44" s="1459"/>
      <c r="H44" s="1459"/>
      <c r="I44" s="1459"/>
      <c r="J44" s="1459"/>
      <c r="K44" s="1460"/>
    </row>
    <row r="45" spans="1:20" customHeight="1" ht="14.85">
      <c r="A45" s="30"/>
      <c r="B45" s="33"/>
      <c r="C45" s="30"/>
      <c r="D45" s="30"/>
      <c r="E45" s="37"/>
      <c r="F45" s="333" t="s">
        <v>3347</v>
      </c>
      <c r="G45" s="1459"/>
      <c r="H45" s="1459"/>
      <c r="I45" s="1459"/>
      <c r="J45" s="1459"/>
      <c r="K45" s="1460"/>
    </row>
    <row r="46" spans="1:20" customHeight="1" ht="14.85">
      <c r="A46" s="30"/>
      <c r="B46" s="33"/>
      <c r="C46" s="30"/>
      <c r="D46" s="30"/>
      <c r="E46" s="37"/>
      <c r="F46" s="333" t="s">
        <v>1012</v>
      </c>
      <c r="G46" s="1459"/>
      <c r="H46" s="1459"/>
      <c r="I46" s="1459"/>
      <c r="J46" s="1459"/>
      <c r="K46" s="1460"/>
    </row>
    <row r="47" spans="1:20" customHeight="1" ht="25.5">
      <c r="A47" s="30"/>
      <c r="B47" s="33"/>
      <c r="C47" s="30"/>
      <c r="D47" s="30"/>
      <c r="E47" s="37"/>
      <c r="F47" s="333" t="s">
        <v>3348</v>
      </c>
      <c r="G47" s="1459"/>
      <c r="H47" s="1459"/>
      <c r="I47" s="1459"/>
      <c r="J47" s="1459"/>
      <c r="K47" s="1460"/>
    </row>
    <row r="48" spans="1:20" customHeight="1" ht="14.85">
      <c r="A48" s="30"/>
      <c r="B48" s="33"/>
      <c r="C48" s="30"/>
      <c r="D48" s="30"/>
      <c r="E48" s="37"/>
      <c r="F48" s="333" t="s">
        <v>189</v>
      </c>
      <c r="G48" s="1459"/>
      <c r="H48" s="1459"/>
      <c r="I48" s="1459"/>
      <c r="J48" s="1459"/>
      <c r="K48" s="1460"/>
    </row>
    <row r="49" spans="1:20" customHeight="1" ht="12.75">
      <c r="A49" s="30"/>
      <c r="B49" s="33"/>
      <c r="C49" s="30"/>
      <c r="D49" s="30"/>
      <c r="E49" s="37"/>
      <c r="F49" s="333" t="s">
        <v>3349</v>
      </c>
      <c r="G49" s="1459"/>
      <c r="H49" s="1459"/>
      <c r="I49" s="1459"/>
      <c r="J49" s="1459"/>
      <c r="K49" s="1460"/>
    </row>
    <row r="50" spans="1:20" customHeight="1" ht="15" s="128" customFormat="1">
      <c r="A50" s="126">
        <f>IF(D50="x",C50,IF(D50="n",0,C50))</f>
        <v>15</v>
      </c>
      <c r="B50" s="156">
        <f>IF(D50="x",0,IF(D50="n",0,C50))</f>
        <v>15</v>
      </c>
      <c r="C50" s="40">
        <v>15</v>
      </c>
      <c r="D50" s="1452"/>
      <c r="E50" s="1457"/>
      <c r="F50" s="348" t="s">
        <v>192</v>
      </c>
      <c r="G50" s="1441"/>
      <c r="H50" s="1441"/>
      <c r="I50" s="1441"/>
      <c r="J50" s="1441"/>
      <c r="K50" s="1442"/>
      <c r="O50" s="299"/>
    </row>
    <row r="51" spans="1:20" customHeight="1" ht="15" s="128" customFormat="1">
      <c r="A51" s="30"/>
      <c r="B51" s="33"/>
      <c r="C51" s="2218" t="s">
        <v>3350</v>
      </c>
      <c r="D51" s="2219"/>
      <c r="E51" s="2219"/>
      <c r="F51" s="2219"/>
      <c r="G51" s="2219"/>
      <c r="H51" s="2219"/>
      <c r="I51" s="2219"/>
      <c r="J51" s="2219"/>
      <c r="K51" s="2220"/>
      <c r="O51" s="299"/>
    </row>
    <row r="52" spans="1:20" customHeight="1" ht="15" s="128" customFormat="1">
      <c r="A52" s="30"/>
      <c r="B52" s="33"/>
      <c r="C52" s="2215" t="s">
        <v>3351</v>
      </c>
      <c r="D52" s="2216"/>
      <c r="E52" s="2216"/>
      <c r="F52" s="2216"/>
      <c r="G52" s="2216"/>
      <c r="H52" s="2216"/>
      <c r="I52" s="2216"/>
      <c r="J52" s="2216"/>
      <c r="K52" s="2217"/>
      <c r="O52" s="299"/>
    </row>
    <row r="53" spans="1:20" customHeight="1" ht="15" s="128" customFormat="1">
      <c r="A53" s="30"/>
      <c r="B53" s="33"/>
      <c r="C53" s="2215" t="s">
        <v>3352</v>
      </c>
      <c r="D53" s="2216"/>
      <c r="E53" s="2216"/>
      <c r="F53" s="2216"/>
      <c r="G53" s="2216"/>
      <c r="H53" s="2216"/>
      <c r="I53" s="2216"/>
      <c r="J53" s="2216"/>
      <c r="K53" s="2217"/>
      <c r="O53" s="299"/>
    </row>
    <row r="54" spans="1:20" customHeight="1" ht="15" s="128" customFormat="1">
      <c r="A54" s="30"/>
      <c r="B54" s="33"/>
      <c r="C54" s="2215" t="s">
        <v>3353</v>
      </c>
      <c r="D54" s="2216"/>
      <c r="E54" s="2216"/>
      <c r="F54" s="2216"/>
      <c r="G54" s="2216"/>
      <c r="H54" s="2216"/>
      <c r="I54" s="2216"/>
      <c r="J54" s="2216"/>
      <c r="K54" s="2217"/>
      <c r="O54" s="299"/>
    </row>
    <row r="55" spans="1:20" customHeight="1" ht="15" s="128" customFormat="1">
      <c r="A55" s="30"/>
      <c r="B55" s="33"/>
      <c r="C55" s="2221" t="s">
        <v>3354</v>
      </c>
      <c r="D55" s="2222"/>
      <c r="E55" s="2222"/>
      <c r="F55" s="2222"/>
      <c r="G55" s="2222"/>
      <c r="H55" s="2222"/>
      <c r="I55" s="2222"/>
      <c r="J55" s="2222"/>
      <c r="K55" s="2223"/>
      <c r="O55" s="299"/>
    </row>
    <row r="56" spans="1:20" customHeight="1" ht="15">
      <c r="A56" s="30"/>
      <c r="B56" s="33"/>
      <c r="C56" s="692" t="s">
        <v>137</v>
      </c>
      <c r="D56" s="980"/>
      <c r="E56" s="980"/>
      <c r="F56" s="980"/>
      <c r="G56" s="980"/>
      <c r="H56" s="980"/>
      <c r="I56" s="980"/>
      <c r="J56" s="980"/>
      <c r="K56" s="981"/>
      <c r="L56" s="96"/>
      <c r="M56" s="96"/>
      <c r="N56" s="96"/>
      <c r="O56" s="96"/>
      <c r="P56" s="96"/>
      <c r="Q56" s="96"/>
      <c r="R56" s="96"/>
    </row>
    <row r="57" spans="1:20" customHeight="1" ht="15">
      <c r="A57" s="72"/>
      <c r="B57" s="72"/>
      <c r="C57" s="697" t="s">
        <v>150</v>
      </c>
      <c r="D57" s="1461" t="s">
        <v>151</v>
      </c>
      <c r="E57" s="1462"/>
      <c r="F57" s="692" t="s">
        <v>152</v>
      </c>
      <c r="G57" s="1461" t="s">
        <v>4</v>
      </c>
      <c r="H57" s="1514"/>
      <c r="I57" s="1514"/>
      <c r="J57" s="1514"/>
      <c r="K57" s="1462"/>
      <c r="L57" s="96"/>
      <c r="M57" s="96"/>
      <c r="N57" s="96"/>
      <c r="O57" s="96"/>
      <c r="P57" s="96"/>
      <c r="Q57" s="96"/>
      <c r="R57" s="96"/>
    </row>
    <row r="58" spans="1:20" customHeight="1" ht="15">
      <c r="A58" s="38"/>
      <c r="B58" s="50"/>
      <c r="C58" s="1678"/>
      <c r="D58" s="1679"/>
      <c r="E58" s="1679"/>
      <c r="F58" s="66" t="s">
        <v>67</v>
      </c>
      <c r="G58" s="1582"/>
      <c r="H58" s="1582"/>
      <c r="I58" s="1582"/>
      <c r="J58" s="1582"/>
      <c r="K58" s="1583"/>
    </row>
    <row r="59" spans="1:20" customHeight="1" ht="15" s="128" customFormat="1">
      <c r="A59" s="30"/>
      <c r="B59" s="33"/>
      <c r="C59" s="38"/>
      <c r="D59" s="38"/>
      <c r="E59" s="143">
        <v>8</v>
      </c>
      <c r="F59" s="728" t="s">
        <v>843</v>
      </c>
      <c r="G59" s="1576" t="s">
        <v>3355</v>
      </c>
      <c r="H59" s="1548"/>
      <c r="I59" s="1548"/>
      <c r="J59" s="1548"/>
      <c r="K59" s="1549"/>
      <c r="O59" s="299"/>
    </row>
    <row r="60" spans="1:20" customHeight="1" ht="15" s="96" customFormat="1">
      <c r="A60" s="30"/>
      <c r="B60" s="33"/>
      <c r="C60" s="30"/>
      <c r="D60" s="30"/>
      <c r="E60" s="37"/>
      <c r="F60" s="333" t="s">
        <v>3356</v>
      </c>
      <c r="G60" s="1458"/>
      <c r="H60" s="1459"/>
      <c r="I60" s="1459"/>
      <c r="J60" s="1459"/>
      <c r="K60" s="1460"/>
      <c r="O60" s="300"/>
    </row>
    <row r="61" spans="1:20" customHeight="1" ht="15" s="96" customFormat="1">
      <c r="A61" s="30"/>
      <c r="B61" s="33"/>
      <c r="C61" s="30"/>
      <c r="D61" s="30"/>
      <c r="E61" s="37"/>
      <c r="F61" s="336" t="s">
        <v>3357</v>
      </c>
      <c r="G61" s="1458"/>
      <c r="H61" s="1459"/>
      <c r="I61" s="1459"/>
      <c r="J61" s="1459"/>
      <c r="K61" s="1460"/>
      <c r="O61" s="300"/>
    </row>
    <row r="62" spans="1:20" customHeight="1" ht="15" s="96" customFormat="1">
      <c r="A62" s="30"/>
      <c r="B62" s="33"/>
      <c r="C62" s="30"/>
      <c r="D62" s="30"/>
      <c r="E62" s="37"/>
      <c r="F62" s="336" t="s">
        <v>3358</v>
      </c>
      <c r="G62" s="1458"/>
      <c r="H62" s="1459"/>
      <c r="I62" s="1459"/>
      <c r="J62" s="1459"/>
      <c r="K62" s="1460"/>
      <c r="O62" s="300"/>
    </row>
    <row r="63" spans="1:20" customHeight="1" ht="15" s="96" customFormat="1">
      <c r="A63" s="30"/>
      <c r="B63" s="33"/>
      <c r="C63" s="30"/>
      <c r="D63" s="30"/>
      <c r="E63" s="37"/>
      <c r="F63" s="336" t="s">
        <v>3359</v>
      </c>
      <c r="G63" s="1458"/>
      <c r="H63" s="1459"/>
      <c r="I63" s="1459"/>
      <c r="J63" s="1459"/>
      <c r="K63" s="1460"/>
      <c r="O63" s="300"/>
    </row>
    <row r="64" spans="1:20" customHeight="1" ht="15" s="96" customFormat="1">
      <c r="A64" s="30"/>
      <c r="B64" s="33"/>
      <c r="C64" s="30"/>
      <c r="D64" s="30"/>
      <c r="E64" s="37"/>
      <c r="F64" s="333" t="s">
        <v>3360</v>
      </c>
      <c r="G64" s="1458"/>
      <c r="H64" s="1459"/>
      <c r="I64" s="1459"/>
      <c r="J64" s="1459"/>
      <c r="K64" s="1460"/>
      <c r="O64" s="300"/>
    </row>
    <row r="65" spans="1:20" customHeight="1" ht="15" s="96" customFormat="1">
      <c r="A65" s="30"/>
      <c r="B65" s="33"/>
      <c r="C65" s="30"/>
      <c r="D65" s="30"/>
      <c r="E65" s="37"/>
      <c r="F65" s="333" t="s">
        <v>201</v>
      </c>
      <c r="G65" s="1458"/>
      <c r="H65" s="1459"/>
      <c r="I65" s="1459"/>
      <c r="J65" s="1459"/>
      <c r="K65" s="1460"/>
      <c r="O65" s="300"/>
    </row>
    <row r="66" spans="1:20" customHeight="1" ht="15" s="96" customFormat="1">
      <c r="A66" s="30"/>
      <c r="B66" s="33"/>
      <c r="C66" s="30"/>
      <c r="D66" s="30"/>
      <c r="E66" s="37"/>
      <c r="F66" s="333" t="s">
        <v>202</v>
      </c>
      <c r="G66" s="1458"/>
      <c r="H66" s="1459"/>
      <c r="I66" s="1459"/>
      <c r="J66" s="1459"/>
      <c r="K66" s="1460"/>
      <c r="O66" s="300"/>
    </row>
    <row r="67" spans="1:20" customHeight="1" ht="15" s="96" customFormat="1">
      <c r="A67" s="30"/>
      <c r="B67" s="33"/>
      <c r="C67" s="42"/>
      <c r="D67" s="1550" t="s">
        <v>3361</v>
      </c>
      <c r="E67" s="1611"/>
      <c r="F67" s="336" t="s">
        <v>3362</v>
      </c>
      <c r="G67" s="1458"/>
      <c r="H67" s="1459"/>
      <c r="I67" s="1459"/>
      <c r="J67" s="1459"/>
      <c r="K67" s="1460"/>
      <c r="N67" s="96" t="s">
        <v>21</v>
      </c>
      <c r="O67" s="300"/>
    </row>
    <row r="68" spans="1:20" customHeight="1" ht="15" s="96" customFormat="1">
      <c r="A68" s="30"/>
      <c r="B68" s="125">
        <f>IF(D68=0,C69,IF(D68&lt;9,10,IF(D68&lt;16,5,IF(D68&gt;16,0)*IF(D68="E",0))))</f>
        <v>10</v>
      </c>
      <c r="C68" s="42"/>
      <c r="D68" s="1506" t="s">
        <v>203</v>
      </c>
      <c r="E68" s="1519"/>
      <c r="F68" s="336" t="s">
        <v>3363</v>
      </c>
      <c r="G68" s="1458"/>
      <c r="H68" s="1459"/>
      <c r="I68" s="1459"/>
      <c r="J68" s="1459"/>
      <c r="K68" s="1460"/>
      <c r="O68" s="300"/>
    </row>
    <row r="69" spans="1:20" customHeight="1" ht="15" s="128" customFormat="1">
      <c r="A69" s="126">
        <f>IF(D69="x",C69,IF(D69="n",0,C69))</f>
        <v>25</v>
      </c>
      <c r="B69" s="156">
        <f>IF(D69="x",B68,IF(D69="n",0,C69))</f>
        <v>25</v>
      </c>
      <c r="C69" s="45">
        <v>25</v>
      </c>
      <c r="D69" s="1543" t="str">
        <f>IF(D68="N", "N",IF(D68&gt;0,"X"," "))</f>
        <v> </v>
      </c>
      <c r="E69" s="1699"/>
      <c r="F69" s="348" t="s">
        <v>3364</v>
      </c>
      <c r="G69" s="1440"/>
      <c r="H69" s="1441"/>
      <c r="I69" s="1441"/>
      <c r="J69" s="1441"/>
      <c r="K69" s="1442"/>
      <c r="O69" s="299"/>
    </row>
    <row r="70" spans="1:20" customHeight="1" ht="15">
      <c r="A70" s="30"/>
      <c r="B70" s="33"/>
      <c r="C70" s="61"/>
      <c r="D70" s="61"/>
      <c r="E70" s="146">
        <v>9</v>
      </c>
      <c r="F70" s="830" t="s">
        <v>3365</v>
      </c>
      <c r="G70" s="1576"/>
      <c r="H70" s="1548"/>
      <c r="I70" s="1548"/>
      <c r="J70" s="1548"/>
      <c r="K70" s="1549"/>
    </row>
    <row r="71" spans="1:20" customHeight="1" ht="15">
      <c r="A71" s="124">
        <f>IF(D71="x",C71,IF(D71="n",0,C71))</f>
        <v>4</v>
      </c>
      <c r="B71" s="125">
        <f>IF(D71="x",0,IF(D71="n",0,C71))</f>
        <v>4</v>
      </c>
      <c r="C71" s="40">
        <v>4</v>
      </c>
      <c r="D71" s="1452"/>
      <c r="E71" s="1453"/>
      <c r="F71" s="349" t="s">
        <v>3366</v>
      </c>
      <c r="G71" s="1458"/>
      <c r="H71" s="1459"/>
      <c r="I71" s="1459"/>
      <c r="J71" s="1459"/>
      <c r="K71" s="1460"/>
    </row>
    <row r="72" spans="1:20" customHeight="1" ht="15">
      <c r="A72" s="30"/>
      <c r="B72" s="33"/>
      <c r="C72" s="42"/>
      <c r="D72" s="30"/>
      <c r="E72" s="147">
        <v>10</v>
      </c>
      <c r="F72" s="830" t="s">
        <v>254</v>
      </c>
      <c r="G72" s="1576"/>
      <c r="H72" s="1548"/>
      <c r="I72" s="1548"/>
      <c r="J72" s="1548"/>
      <c r="K72" s="1549"/>
    </row>
    <row r="73" spans="1:20" customHeight="1" ht="15">
      <c r="A73" s="124">
        <f>IF(D73="x",C73,IF(D73="n",0,C73))</f>
        <v>4</v>
      </c>
      <c r="B73" s="125">
        <f>IF(D73="x",0,IF(D73="n",0,C73))</f>
        <v>4</v>
      </c>
      <c r="C73" s="40">
        <v>4</v>
      </c>
      <c r="D73" s="1452"/>
      <c r="E73" s="1453"/>
      <c r="F73" s="337" t="s">
        <v>3367</v>
      </c>
      <c r="G73" s="1458"/>
      <c r="H73" s="1459"/>
      <c r="I73" s="1459"/>
      <c r="J73" s="1459"/>
      <c r="K73" s="1460"/>
    </row>
    <row r="74" spans="1:20" customHeight="1" ht="15">
      <c r="A74" s="30"/>
      <c r="B74" s="33"/>
      <c r="C74" s="38"/>
      <c r="D74" s="38"/>
      <c r="E74" s="147">
        <v>11</v>
      </c>
      <c r="F74" s="859" t="s">
        <v>564</v>
      </c>
      <c r="G74" s="1576"/>
      <c r="H74" s="1548"/>
      <c r="I74" s="1548"/>
      <c r="J74" s="1548"/>
      <c r="K74" s="1549"/>
    </row>
    <row r="75" spans="1:20" customHeight="1" ht="15">
      <c r="A75" s="30"/>
      <c r="B75" s="33"/>
      <c r="C75" s="42"/>
      <c r="D75" s="30"/>
      <c r="E75" s="43"/>
      <c r="F75" s="333" t="s">
        <v>218</v>
      </c>
      <c r="G75" s="1458"/>
      <c r="H75" s="1459"/>
      <c r="I75" s="1459"/>
      <c r="J75" s="1459"/>
      <c r="K75" s="1460"/>
    </row>
    <row r="76" spans="1:20" customHeight="1" ht="14.25">
      <c r="A76" s="30"/>
      <c r="B76" s="33"/>
      <c r="C76" s="42"/>
      <c r="D76" s="30"/>
      <c r="E76" s="43"/>
      <c r="F76" s="334" t="s">
        <v>219</v>
      </c>
      <c r="G76" s="1458"/>
      <c r="H76" s="1459"/>
      <c r="I76" s="1459"/>
      <c r="J76" s="1459"/>
      <c r="K76" s="1460"/>
    </row>
    <row r="77" spans="1:20" customHeight="1" ht="14.25">
      <c r="A77" s="30"/>
      <c r="B77" s="33"/>
      <c r="C77" s="42"/>
      <c r="D77" s="30"/>
      <c r="E77" s="43"/>
      <c r="F77" s="334" t="s">
        <v>220</v>
      </c>
      <c r="G77" s="1458"/>
      <c r="H77" s="1459"/>
      <c r="I77" s="1459"/>
      <c r="J77" s="1459"/>
      <c r="K77" s="1460"/>
    </row>
    <row r="78" spans="1:20" customHeight="1" ht="16.5">
      <c r="A78" s="30"/>
      <c r="B78" s="33"/>
      <c r="C78" s="42"/>
      <c r="D78" s="30"/>
      <c r="E78" s="43"/>
      <c r="F78" s="334" t="s">
        <v>221</v>
      </c>
      <c r="G78" s="1458"/>
      <c r="H78" s="1459"/>
      <c r="I78" s="1459"/>
      <c r="J78" s="1459"/>
      <c r="K78" s="1460"/>
    </row>
    <row r="79" spans="1:20" customHeight="1" ht="14.25">
      <c r="A79" s="30"/>
      <c r="B79" s="33"/>
      <c r="C79" s="42"/>
      <c r="D79" s="30"/>
      <c r="E79" s="43"/>
      <c r="F79" s="334" t="s">
        <v>222</v>
      </c>
      <c r="G79" s="1458"/>
      <c r="H79" s="1459"/>
      <c r="I79" s="1459"/>
      <c r="J79" s="1459"/>
      <c r="K79" s="1460"/>
    </row>
    <row r="80" spans="1:20" customHeight="1" ht="14.25">
      <c r="A80" s="30"/>
      <c r="B80" s="33"/>
      <c r="C80" s="42"/>
      <c r="D80" s="30"/>
      <c r="E80" s="43"/>
      <c r="F80" s="334" t="s">
        <v>223</v>
      </c>
      <c r="G80" s="1458"/>
      <c r="H80" s="1459"/>
      <c r="I80" s="1459"/>
      <c r="J80" s="1459"/>
      <c r="K80" s="1460"/>
    </row>
    <row r="81" spans="1:20" customHeight="1" ht="14.25">
      <c r="A81" s="30"/>
      <c r="B81" s="33"/>
      <c r="C81" s="42"/>
      <c r="D81" s="30"/>
      <c r="E81" s="43"/>
      <c r="F81" s="334" t="s">
        <v>224</v>
      </c>
      <c r="G81" s="1458"/>
      <c r="H81" s="1459"/>
      <c r="I81" s="1459"/>
      <c r="J81" s="1459"/>
      <c r="K81" s="1460"/>
    </row>
    <row r="82" spans="1:20" customHeight="1" ht="16.5">
      <c r="A82" s="30"/>
      <c r="B82" s="33"/>
      <c r="C82" s="42"/>
      <c r="D82" s="30"/>
      <c r="E82" s="43"/>
      <c r="F82" s="333" t="s">
        <v>225</v>
      </c>
      <c r="G82" s="1458"/>
      <c r="H82" s="1459"/>
      <c r="I82" s="1459"/>
      <c r="J82" s="1459"/>
      <c r="K82" s="1460"/>
    </row>
    <row r="83" spans="1:20" customHeight="1" ht="27.75">
      <c r="A83" s="124">
        <f>IF(D83="x",C83,IF(D83="n",0,C83))</f>
        <v>20</v>
      </c>
      <c r="B83" s="125">
        <f>IF(D83="x",0,IF(D83="n",0,C83))</f>
        <v>20</v>
      </c>
      <c r="C83" s="30">
        <v>20</v>
      </c>
      <c r="D83" s="1506"/>
      <c r="E83" s="1507"/>
      <c r="F83" s="348" t="s">
        <v>2356</v>
      </c>
      <c r="G83" s="1458"/>
      <c r="H83" s="1459"/>
      <c r="I83" s="1459"/>
      <c r="J83" s="1459"/>
      <c r="K83" s="1460"/>
    </row>
    <row r="84" spans="1:20" customHeight="1" ht="14.25">
      <c r="A84" s="30"/>
      <c r="B84" s="33"/>
      <c r="C84" s="61" t="s">
        <v>21</v>
      </c>
      <c r="D84" s="63" t="s">
        <v>21</v>
      </c>
      <c r="E84" s="144">
        <v>12</v>
      </c>
      <c r="F84" s="830" t="s">
        <v>227</v>
      </c>
      <c r="G84" s="1576"/>
      <c r="H84" s="1548"/>
      <c r="I84" s="1548"/>
      <c r="J84" s="1548"/>
      <c r="K84" s="1549"/>
    </row>
    <row r="85" spans="1:20" customHeight="1" ht="25.5">
      <c r="A85" s="30"/>
      <c r="B85" s="33"/>
      <c r="C85" s="42"/>
      <c r="D85" s="30"/>
      <c r="E85" s="43"/>
      <c r="F85" s="330" t="s">
        <v>3368</v>
      </c>
      <c r="G85" s="1458"/>
      <c r="H85" s="1459"/>
      <c r="I85" s="1459"/>
      <c r="J85" s="1459"/>
      <c r="K85" s="1460"/>
    </row>
    <row r="86" spans="1:20" customHeight="1" ht="25.5">
      <c r="A86" s="30"/>
      <c r="B86" s="33"/>
      <c r="C86" s="42"/>
      <c r="D86" s="30"/>
      <c r="E86" s="43"/>
      <c r="F86" s="330" t="s">
        <v>3369</v>
      </c>
      <c r="G86" s="1458"/>
      <c r="H86" s="1459"/>
      <c r="I86" s="1459"/>
      <c r="J86" s="1459"/>
      <c r="K86" s="1460"/>
    </row>
    <row r="87" spans="1:20" customHeight="1" ht="14.25">
      <c r="A87" s="124">
        <f>IF(D87="x",C87,IF(D87="n",0,C87))</f>
        <v>6</v>
      </c>
      <c r="B87" s="125">
        <f>IF(D87="x",0,IF(D87="n",0,C87))</f>
        <v>6</v>
      </c>
      <c r="C87" s="45">
        <v>6</v>
      </c>
      <c r="D87" s="1452"/>
      <c r="E87" s="1453"/>
      <c r="F87" s="330" t="s">
        <v>568</v>
      </c>
      <c r="G87" s="1440"/>
      <c r="H87" s="1441"/>
      <c r="I87" s="1441"/>
      <c r="J87" s="1441"/>
      <c r="K87" s="1442"/>
    </row>
    <row r="88" spans="1:20" customHeight="1" ht="14.25" s="96" customFormat="1">
      <c r="A88" s="30"/>
      <c r="B88" s="33"/>
      <c r="C88" s="1720" t="s">
        <v>68</v>
      </c>
      <c r="D88" s="1721"/>
      <c r="E88" s="1721"/>
      <c r="F88" s="1721"/>
      <c r="G88" s="1721"/>
      <c r="H88" s="1721"/>
      <c r="I88" s="1721"/>
      <c r="J88" s="1721"/>
      <c r="K88" s="1722"/>
      <c r="O88" s="300"/>
    </row>
    <row r="89" spans="1:20" customHeight="1" ht="14.25" s="96" customFormat="1">
      <c r="A89" s="30"/>
      <c r="B89" s="33"/>
      <c r="C89" s="51" t="s">
        <v>21</v>
      </c>
      <c r="D89" s="51"/>
      <c r="E89" s="143">
        <v>13</v>
      </c>
      <c r="F89" s="859" t="s">
        <v>3370</v>
      </c>
      <c r="G89" s="1576"/>
      <c r="H89" s="1548"/>
      <c r="I89" s="1548"/>
      <c r="J89" s="1548"/>
      <c r="K89" s="1549"/>
      <c r="O89" s="300"/>
    </row>
    <row r="90" spans="1:20" customHeight="1" ht="14.25" s="96" customFormat="1">
      <c r="A90" s="30"/>
      <c r="B90" s="33"/>
      <c r="C90" s="42"/>
      <c r="D90" s="30"/>
      <c r="E90" s="37"/>
      <c r="F90" s="333" t="s">
        <v>603</v>
      </c>
      <c r="G90" s="1458"/>
      <c r="H90" s="1459"/>
      <c r="I90" s="1459"/>
      <c r="J90" s="1459"/>
      <c r="K90" s="1460"/>
      <c r="O90" s="300"/>
    </row>
    <row r="91" spans="1:20" customHeight="1" ht="14.25" s="96" customFormat="1">
      <c r="A91" s="30"/>
      <c r="B91" s="33"/>
      <c r="C91" s="42"/>
      <c r="D91" s="30"/>
      <c r="E91" s="37"/>
      <c r="F91" s="333" t="s">
        <v>269</v>
      </c>
      <c r="G91" s="1458"/>
      <c r="H91" s="1459"/>
      <c r="I91" s="1459"/>
      <c r="J91" s="1459"/>
      <c r="K91" s="1460"/>
      <c r="O91" s="300"/>
    </row>
    <row r="92" spans="1:20" customHeight="1" ht="14.25" s="96" customFormat="1">
      <c r="A92" s="30"/>
      <c r="B92" s="33"/>
      <c r="C92" s="42"/>
      <c r="D92" s="30"/>
      <c r="E92" s="37"/>
      <c r="F92" s="333" t="s">
        <v>270</v>
      </c>
      <c r="G92" s="1458"/>
      <c r="H92" s="1459"/>
      <c r="I92" s="1459"/>
      <c r="J92" s="1459"/>
      <c r="K92" s="1460"/>
      <c r="O92" s="300"/>
    </row>
    <row r="93" spans="1:20" customHeight="1" ht="14.25" s="96" customFormat="1">
      <c r="A93" s="30"/>
      <c r="B93" s="33"/>
      <c r="C93" s="42"/>
      <c r="D93" s="30"/>
      <c r="E93" s="37"/>
      <c r="F93" s="333" t="s">
        <v>271</v>
      </c>
      <c r="G93" s="1458"/>
      <c r="H93" s="1459"/>
      <c r="I93" s="1459"/>
      <c r="J93" s="1459"/>
      <c r="K93" s="1460"/>
      <c r="O93" s="300"/>
    </row>
    <row r="94" spans="1:20" customHeight="1" ht="14.25" s="96" customFormat="1">
      <c r="A94" s="30"/>
      <c r="B94" s="33"/>
      <c r="C94" s="42"/>
      <c r="D94" s="30"/>
      <c r="E94" s="37"/>
      <c r="F94" s="333" t="s">
        <v>3371</v>
      </c>
      <c r="G94" s="1458"/>
      <c r="H94" s="1459"/>
      <c r="I94" s="1459"/>
      <c r="J94" s="1459"/>
      <c r="K94" s="1460"/>
      <c r="O94" s="300"/>
    </row>
    <row r="95" spans="1:20" customHeight="1" ht="14.25" s="96" customFormat="1">
      <c r="A95" s="30"/>
      <c r="B95" s="33"/>
      <c r="C95" s="42"/>
      <c r="D95" s="30"/>
      <c r="E95" s="37"/>
      <c r="F95" s="336" t="s">
        <v>3372</v>
      </c>
      <c r="G95" s="1458"/>
      <c r="H95" s="1459"/>
      <c r="I95" s="1459"/>
      <c r="J95" s="1459"/>
      <c r="K95" s="1460"/>
      <c r="O95" s="300"/>
    </row>
    <row r="96" spans="1:20" customHeight="1" ht="14.25" s="96" customFormat="1">
      <c r="A96" s="30"/>
      <c r="B96" s="33"/>
      <c r="C96" s="42"/>
      <c r="D96" s="30"/>
      <c r="E96" s="37"/>
      <c r="F96" s="336" t="s">
        <v>3373</v>
      </c>
      <c r="G96" s="1458"/>
      <c r="H96" s="1459"/>
      <c r="I96" s="1459"/>
      <c r="J96" s="1459"/>
      <c r="K96" s="1460"/>
      <c r="O96" s="300"/>
    </row>
    <row r="97" spans="1:20" customHeight="1" ht="14.25" s="96" customFormat="1">
      <c r="A97" s="30"/>
      <c r="B97" s="33"/>
      <c r="C97" s="42"/>
      <c r="D97" s="30"/>
      <c r="E97" s="37"/>
      <c r="F97" s="336" t="s">
        <v>3374</v>
      </c>
      <c r="G97" s="1458"/>
      <c r="H97" s="1459"/>
      <c r="I97" s="1459"/>
      <c r="J97" s="1459"/>
      <c r="K97" s="1460"/>
      <c r="O97" s="300"/>
    </row>
    <row r="98" spans="1:20" customHeight="1" ht="14.25" s="96" customFormat="1">
      <c r="A98" s="124">
        <f>IF(D98="x",C98,IF(D98="n",0,C98))</f>
        <v>20</v>
      </c>
      <c r="B98" s="125">
        <f>IF(D98="x",0,IF(D98="n",0,C98))</f>
        <v>20</v>
      </c>
      <c r="C98" s="45">
        <v>20</v>
      </c>
      <c r="D98" s="1506"/>
      <c r="E98" s="1519"/>
      <c r="F98" s="358" t="s">
        <v>3375</v>
      </c>
      <c r="G98" s="1458"/>
      <c r="H98" s="1459"/>
      <c r="I98" s="1459"/>
      <c r="J98" s="1459"/>
      <c r="K98" s="1460"/>
      <c r="O98" s="300"/>
    </row>
    <row r="99" spans="1:20" customHeight="1" ht="15" s="96" customFormat="1">
      <c r="A99" s="31"/>
      <c r="B99" s="31"/>
      <c r="C99" s="30"/>
      <c r="D99" s="38"/>
      <c r="E99" s="143">
        <v>14</v>
      </c>
      <c r="F99" s="859" t="s">
        <v>3376</v>
      </c>
      <c r="G99" s="1548"/>
      <c r="H99" s="1548"/>
      <c r="I99" s="1548"/>
      <c r="J99" s="1548"/>
      <c r="K99" s="1549"/>
      <c r="O99" s="300"/>
    </row>
    <row r="100" spans="1:20" customHeight="1" ht="25.5" s="96" customFormat="1">
      <c r="A100" s="31"/>
      <c r="B100" s="31"/>
      <c r="C100" s="30"/>
      <c r="D100" s="30"/>
      <c r="E100" s="37"/>
      <c r="F100" s="333" t="s">
        <v>3377</v>
      </c>
      <c r="G100" s="1459"/>
      <c r="H100" s="1459"/>
      <c r="I100" s="1459"/>
      <c r="J100" s="1459"/>
      <c r="K100" s="1460"/>
      <c r="O100" s="300"/>
    </row>
    <row r="101" spans="1:20" customHeight="1" ht="25.5" s="96" customFormat="1">
      <c r="A101" s="31"/>
      <c r="B101" s="31"/>
      <c r="C101" s="30"/>
      <c r="D101" s="30"/>
      <c r="E101" s="37"/>
      <c r="F101" s="333" t="s">
        <v>339</v>
      </c>
      <c r="G101" s="1459"/>
      <c r="H101" s="1459"/>
      <c r="I101" s="1459"/>
      <c r="J101" s="1459"/>
      <c r="K101" s="1460"/>
      <c r="O101" s="300"/>
    </row>
    <row r="102" spans="1:20" customHeight="1" ht="15" s="96" customFormat="1">
      <c r="A102" s="31"/>
      <c r="B102" s="31"/>
      <c r="C102" s="30"/>
      <c r="D102" s="30"/>
      <c r="E102" s="37"/>
      <c r="F102" s="333" t="s">
        <v>340</v>
      </c>
      <c r="G102" s="1459"/>
      <c r="H102" s="1459"/>
      <c r="I102" s="1459"/>
      <c r="J102" s="1459"/>
      <c r="K102" s="1460"/>
      <c r="O102" s="300"/>
    </row>
    <row r="103" spans="1:20" customHeight="1" ht="15">
      <c r="A103" s="125">
        <f>IF(D103="x",C103,IF(D103="n",0,C103))</f>
        <v>4</v>
      </c>
      <c r="B103" s="125">
        <f>IF(D103="x",0,IF(D103="n",0,C103))</f>
        <v>4</v>
      </c>
      <c r="C103" s="40">
        <v>4</v>
      </c>
      <c r="D103" s="1452"/>
      <c r="E103" s="1457"/>
      <c r="F103" s="348" t="s">
        <v>341</v>
      </c>
      <c r="G103" s="1441"/>
      <c r="H103" s="1441"/>
      <c r="I103" s="1441"/>
      <c r="J103" s="1441"/>
      <c r="K103" s="1442"/>
    </row>
    <row r="104" spans="1:20" customHeight="1" ht="14.1">
      <c r="A104" s="100"/>
      <c r="B104" s="100"/>
      <c r="C104" s="38"/>
      <c r="D104" s="38"/>
      <c r="E104" s="76">
        <v>15</v>
      </c>
      <c r="F104" s="859" t="s">
        <v>278</v>
      </c>
      <c r="G104" s="1576"/>
      <c r="H104" s="1548"/>
      <c r="I104" s="1548"/>
      <c r="J104" s="1548"/>
      <c r="K104" s="1549"/>
    </row>
    <row r="105" spans="1:20" customHeight="1" ht="14.1">
      <c r="A105" s="100"/>
      <c r="B105" s="100"/>
      <c r="C105" s="30"/>
      <c r="D105" s="1471" t="s">
        <v>21</v>
      </c>
      <c r="E105" s="1472"/>
      <c r="F105" s="330" t="s">
        <v>3378</v>
      </c>
      <c r="G105" s="1458"/>
      <c r="H105" s="1459"/>
      <c r="I105" s="1459"/>
      <c r="J105" s="1459"/>
      <c r="K105" s="1460"/>
    </row>
    <row r="106" spans="1:20" customHeight="1" ht="14.1">
      <c r="A106" s="100"/>
      <c r="B106" s="100"/>
      <c r="C106" s="30"/>
      <c r="D106" s="1471"/>
      <c r="E106" s="1472"/>
      <c r="F106" s="331" t="s">
        <v>3379</v>
      </c>
      <c r="G106" s="1458"/>
      <c r="H106" s="1459"/>
      <c r="I106" s="1459"/>
      <c r="J106" s="1459"/>
      <c r="K106" s="1460"/>
    </row>
    <row r="107" spans="1:20" customHeight="1" ht="14.1">
      <c r="A107" s="100"/>
      <c r="B107" s="100"/>
      <c r="C107" s="30"/>
      <c r="D107" s="1471"/>
      <c r="E107" s="1472"/>
      <c r="F107" s="330" t="s">
        <v>3380</v>
      </c>
      <c r="G107" s="1458"/>
      <c r="H107" s="1459"/>
      <c r="I107" s="1459"/>
      <c r="J107" s="1459"/>
      <c r="K107" s="1460"/>
    </row>
    <row r="108" spans="1:20" customHeight="1" ht="14.1">
      <c r="A108" s="100"/>
      <c r="B108" s="100"/>
      <c r="C108" s="30"/>
      <c r="D108" s="1471"/>
      <c r="E108" s="1472"/>
      <c r="F108" s="330" t="s">
        <v>3381</v>
      </c>
      <c r="G108" s="1458"/>
      <c r="H108" s="1459"/>
      <c r="I108" s="1459"/>
      <c r="J108" s="1459"/>
      <c r="K108" s="1460"/>
    </row>
    <row r="109" spans="1:20" customHeight="1" ht="13.5">
      <c r="A109" s="29"/>
      <c r="C109" s="30"/>
      <c r="D109" s="1078"/>
      <c r="E109" s="1079"/>
      <c r="F109" s="918" t="s">
        <v>281</v>
      </c>
      <c r="G109" s="1458"/>
      <c r="H109" s="1459"/>
      <c r="I109" s="1459"/>
      <c r="J109" s="1459"/>
      <c r="K109" s="1460"/>
      <c r="L109" s="96"/>
      <c r="M109" s="96"/>
      <c r="N109" s="96"/>
      <c r="O109" s="96"/>
      <c r="P109" s="96"/>
      <c r="Q109" s="96"/>
      <c r="R109" s="96"/>
    </row>
    <row r="110" spans="1:20" customHeight="1" ht="14.1">
      <c r="A110" s="100"/>
      <c r="B110" s="100"/>
      <c r="C110" s="30"/>
      <c r="D110" s="293"/>
      <c r="E110" s="294"/>
      <c r="F110" s="330" t="s">
        <v>282</v>
      </c>
      <c r="G110" s="1458"/>
      <c r="H110" s="1459"/>
      <c r="I110" s="1459"/>
      <c r="J110" s="1459"/>
      <c r="K110" s="1460"/>
    </row>
    <row r="111" spans="1:20" customHeight="1" ht="14.1">
      <c r="A111" s="100"/>
      <c r="B111" s="100"/>
      <c r="C111" s="30"/>
      <c r="D111" s="912"/>
      <c r="E111" s="913"/>
      <c r="F111" s="404" t="s">
        <v>284</v>
      </c>
      <c r="G111" s="1458"/>
      <c r="H111" s="1459"/>
      <c r="I111" s="1459"/>
      <c r="J111" s="1459"/>
      <c r="K111" s="1460"/>
      <c r="O111" s="100"/>
    </row>
    <row r="112" spans="1:20" customHeight="1" ht="14.1">
      <c r="A112" s="124">
        <f>IF(D112="x",C112,IF(D112="n",0,C112))</f>
        <v>15</v>
      </c>
      <c r="B112" s="125">
        <f>IF(D112="x",0,IF(D112="n",0,C112))</f>
        <v>15</v>
      </c>
      <c r="C112" s="40">
        <v>15</v>
      </c>
      <c r="D112" s="1452"/>
      <c r="E112" s="1453"/>
      <c r="F112" s="346" t="s">
        <v>285</v>
      </c>
      <c r="G112" s="1440"/>
      <c r="H112" s="1441"/>
      <c r="I112" s="1441"/>
      <c r="J112" s="1441"/>
      <c r="K112" s="1442"/>
    </row>
    <row r="113" spans="1:20" customHeight="1" ht="15">
      <c r="C113" s="1744"/>
      <c r="D113" s="1745"/>
      <c r="E113" s="1745"/>
      <c r="F113" s="1745"/>
      <c r="G113" s="1745"/>
      <c r="H113" s="1745"/>
      <c r="I113" s="1745"/>
      <c r="J113" s="1745"/>
      <c r="K113" s="1746"/>
    </row>
    <row r="114" spans="1:20" customHeight="1" ht="15">
      <c r="C114" s="2224"/>
      <c r="D114" s="2225"/>
      <c r="E114" s="2225"/>
      <c r="F114" s="2225"/>
      <c r="G114" s="2225"/>
      <c r="H114" s="2225"/>
      <c r="I114" s="2225"/>
      <c r="J114" s="2225"/>
      <c r="K114" s="2226"/>
    </row>
    <row r="115" spans="1:20" customHeight="1" ht="15">
      <c r="C115" s="1744"/>
      <c r="D115" s="1745"/>
      <c r="E115" s="1745"/>
      <c r="F115" s="1745"/>
      <c r="G115" s="1745"/>
      <c r="H115" s="1745"/>
      <c r="I115" s="1745"/>
      <c r="J115" s="1745"/>
      <c r="K115" s="1746"/>
    </row>
    <row r="116" spans="1:20" customHeight="1" ht="15">
      <c r="C116" s="2224"/>
      <c r="D116" s="2225"/>
      <c r="E116" s="2225"/>
      <c r="F116" s="2225"/>
      <c r="G116" s="2225"/>
      <c r="H116" s="2225"/>
      <c r="I116" s="2225"/>
      <c r="J116" s="2225"/>
      <c r="K116" s="2226"/>
    </row>
    <row r="117" spans="1:20" customHeight="1" ht="15">
      <c r="A117" s="30"/>
      <c r="B117" s="33"/>
      <c r="C117" s="1454" t="s">
        <v>137</v>
      </c>
      <c r="D117" s="1455"/>
      <c r="E117" s="1455"/>
      <c r="F117" s="1455"/>
      <c r="G117" s="1455"/>
      <c r="H117" s="1455"/>
      <c r="I117" s="1455"/>
      <c r="J117" s="1455"/>
      <c r="K117" s="1456"/>
      <c r="L117" s="96"/>
      <c r="M117" s="96"/>
      <c r="N117" s="96"/>
      <c r="O117" s="96"/>
      <c r="P117" s="96"/>
      <c r="Q117" s="96"/>
      <c r="R117" s="96"/>
    </row>
    <row r="118" spans="1:20" customHeight="1" ht="15">
      <c r="A118" s="72"/>
      <c r="B118" s="72"/>
      <c r="C118" s="697" t="s">
        <v>150</v>
      </c>
      <c r="D118" s="1461" t="s">
        <v>151</v>
      </c>
      <c r="E118" s="1462"/>
      <c r="F118" s="692" t="s">
        <v>152</v>
      </c>
      <c r="G118" s="1461" t="s">
        <v>4</v>
      </c>
      <c r="H118" s="1514"/>
      <c r="I118" s="1514"/>
      <c r="J118" s="1514"/>
      <c r="K118" s="1462"/>
      <c r="L118" s="96"/>
      <c r="M118" s="96"/>
      <c r="N118" s="96"/>
      <c r="O118" s="96"/>
      <c r="P118" s="96"/>
      <c r="Q118" s="96"/>
      <c r="R118" s="96"/>
    </row>
    <row r="119" spans="1:20" customHeight="1" ht="14.25" s="96" customFormat="1">
      <c r="A119" s="141"/>
      <c r="B119" s="265"/>
      <c r="C119" s="1678"/>
      <c r="D119" s="1679"/>
      <c r="E119" s="1679"/>
      <c r="F119" s="66" t="s">
        <v>68</v>
      </c>
      <c r="G119" s="1582"/>
      <c r="H119" s="1582"/>
      <c r="I119" s="1582"/>
      <c r="J119" s="1582"/>
      <c r="K119" s="1583"/>
      <c r="O119" s="300"/>
    </row>
    <row r="120" spans="1:20" customHeight="1" ht="15" s="96" customFormat="1">
      <c r="A120" s="28"/>
      <c r="B120" s="32"/>
      <c r="C120" s="38"/>
      <c r="D120" s="38"/>
      <c r="E120" s="143">
        <v>16</v>
      </c>
      <c r="F120" s="830" t="s">
        <v>3382</v>
      </c>
      <c r="G120" s="1576"/>
      <c r="H120" s="1548"/>
      <c r="I120" s="1548"/>
      <c r="J120" s="1548"/>
      <c r="K120" s="1549"/>
      <c r="O120" s="300"/>
    </row>
    <row r="121" spans="1:20" customHeight="1" ht="15" s="96" customFormat="1">
      <c r="A121" s="29"/>
      <c r="B121" s="31"/>
      <c r="C121" s="30"/>
      <c r="D121" s="30"/>
      <c r="E121" s="37"/>
      <c r="F121" s="333" t="s">
        <v>292</v>
      </c>
      <c r="G121" s="1458"/>
      <c r="H121" s="1459"/>
      <c r="I121" s="1459"/>
      <c r="J121" s="1459"/>
      <c r="K121" s="1460"/>
      <c r="O121" s="300"/>
    </row>
    <row r="122" spans="1:20" customHeight="1" ht="39" s="96" customFormat="1">
      <c r="A122" s="29"/>
      <c r="B122" s="31"/>
      <c r="C122" s="30"/>
      <c r="D122" s="30"/>
      <c r="E122" s="37"/>
      <c r="F122" s="336" t="s">
        <v>3383</v>
      </c>
      <c r="G122" s="1458"/>
      <c r="H122" s="1459"/>
      <c r="I122" s="1459"/>
      <c r="J122" s="1459"/>
      <c r="K122" s="1460"/>
      <c r="O122" s="300"/>
    </row>
    <row r="123" spans="1:20" customHeight="1" ht="15" s="96" customFormat="1">
      <c r="A123" s="29"/>
      <c r="B123" s="31"/>
      <c r="C123" s="30"/>
      <c r="D123" s="30"/>
      <c r="E123" s="37"/>
      <c r="F123" s="333" t="s">
        <v>297</v>
      </c>
      <c r="G123" s="1458"/>
      <c r="H123" s="1459"/>
      <c r="I123" s="1459"/>
      <c r="J123" s="1459"/>
      <c r="K123" s="1460"/>
      <c r="O123" s="300"/>
    </row>
    <row r="124" spans="1:20" customHeight="1" ht="15">
      <c r="A124" s="30"/>
      <c r="B124" s="33"/>
      <c r="C124" s="30"/>
      <c r="D124" s="30"/>
      <c r="E124" s="37"/>
      <c r="F124" s="336" t="s">
        <v>298</v>
      </c>
      <c r="G124" s="1458"/>
      <c r="H124" s="1459"/>
      <c r="I124" s="1459"/>
      <c r="J124" s="1459"/>
      <c r="K124" s="1460"/>
    </row>
    <row r="125" spans="1:20" customHeight="1" ht="15">
      <c r="A125" s="30"/>
      <c r="B125" s="33"/>
      <c r="C125" s="30"/>
      <c r="D125" s="30"/>
      <c r="E125" s="37"/>
      <c r="F125" s="336" t="s">
        <v>3384</v>
      </c>
      <c r="G125" s="1458"/>
      <c r="H125" s="1459"/>
      <c r="I125" s="1459"/>
      <c r="J125" s="1459"/>
      <c r="K125" s="1460"/>
    </row>
    <row r="126" spans="1:20" customHeight="1" ht="15">
      <c r="A126" s="29"/>
      <c r="C126" s="30"/>
      <c r="D126" s="30"/>
      <c r="E126" s="37"/>
      <c r="F126" s="336" t="s">
        <v>300</v>
      </c>
      <c r="G126" s="1458"/>
      <c r="H126" s="1459"/>
      <c r="I126" s="1459"/>
      <c r="J126" s="1459"/>
      <c r="K126" s="1460"/>
    </row>
    <row r="127" spans="1:20" customHeight="1" ht="15">
      <c r="A127" s="29"/>
      <c r="C127" s="44"/>
      <c r="D127" s="44"/>
      <c r="E127" s="155"/>
      <c r="F127" s="336" t="s">
        <v>3385</v>
      </c>
      <c r="G127" s="1458"/>
      <c r="H127" s="1459"/>
      <c r="I127" s="1459"/>
      <c r="J127" s="1459"/>
      <c r="K127" s="1460"/>
    </row>
    <row r="128" spans="1:20" customHeight="1" ht="15">
      <c r="A128" s="30"/>
      <c r="B128" s="33"/>
      <c r="C128" s="30"/>
      <c r="D128" s="30"/>
      <c r="E128" s="37"/>
      <c r="F128" s="336" t="s">
        <v>302</v>
      </c>
      <c r="G128" s="1458"/>
      <c r="H128" s="1459"/>
      <c r="I128" s="1459"/>
      <c r="J128" s="1459"/>
      <c r="K128" s="1460"/>
    </row>
    <row r="129" spans="1:20" customHeight="1" ht="25.5">
      <c r="A129" s="29"/>
      <c r="C129" s="30"/>
      <c r="D129" s="30"/>
      <c r="E129" s="37"/>
      <c r="F129" s="333" t="s">
        <v>303</v>
      </c>
      <c r="G129" s="1458"/>
      <c r="H129" s="1459"/>
      <c r="I129" s="1459"/>
      <c r="J129" s="1459"/>
      <c r="K129" s="1460"/>
    </row>
    <row r="130" spans="1:20" customHeight="1" ht="13.5">
      <c r="A130" s="29"/>
      <c r="C130" s="30"/>
      <c r="D130" s="1078"/>
      <c r="E130" s="1079"/>
      <c r="F130" s="918" t="s">
        <v>281</v>
      </c>
      <c r="G130" s="1458"/>
      <c r="H130" s="1459"/>
      <c r="I130" s="1459"/>
      <c r="J130" s="1459"/>
      <c r="K130" s="1460"/>
      <c r="L130" s="96"/>
      <c r="M130" s="96"/>
      <c r="N130" s="96"/>
      <c r="O130" s="96"/>
      <c r="P130" s="96"/>
      <c r="Q130" s="96"/>
      <c r="R130" s="96"/>
    </row>
    <row r="131" spans="1:20" customHeight="1" ht="15">
      <c r="A131" s="29"/>
      <c r="C131" s="44"/>
      <c r="D131" s="44"/>
      <c r="E131" s="155"/>
      <c r="F131" s="333" t="s">
        <v>304</v>
      </c>
      <c r="G131" s="1458"/>
      <c r="H131" s="1459"/>
      <c r="I131" s="1459"/>
      <c r="J131" s="1459"/>
      <c r="K131" s="1460"/>
    </row>
    <row r="132" spans="1:20" customHeight="1" ht="15">
      <c r="A132" s="29"/>
      <c r="C132" s="30"/>
      <c r="D132" s="30"/>
      <c r="E132" s="37"/>
      <c r="F132" s="333" t="s">
        <v>3386</v>
      </c>
      <c r="G132" s="1458"/>
      <c r="H132" s="1459"/>
      <c r="I132" s="1459"/>
      <c r="J132" s="1459"/>
      <c r="K132" s="1460"/>
    </row>
    <row r="133" spans="1:20" customHeight="1" ht="15" s="96" customFormat="1">
      <c r="A133" s="29"/>
      <c r="B133" s="31"/>
      <c r="C133" s="30"/>
      <c r="D133" s="30"/>
      <c r="E133" s="37"/>
      <c r="F133" s="333" t="s">
        <v>3387</v>
      </c>
      <c r="G133" s="1458"/>
      <c r="H133" s="1459"/>
      <c r="I133" s="1459"/>
      <c r="J133" s="1459"/>
      <c r="K133" s="1460"/>
      <c r="O133" s="300"/>
    </row>
    <row r="134" spans="1:20" customHeight="1" ht="15">
      <c r="A134" s="126">
        <f>IF(D134="x",C134,IF(D134="n",0,C134))</f>
        <v>15</v>
      </c>
      <c r="B134" s="156">
        <f>IF(D134="x",0,IF(D134="n",0,C134))</f>
        <v>0</v>
      </c>
      <c r="C134" s="40">
        <v>15</v>
      </c>
      <c r="D134" s="1452" t="s">
        <v>203</v>
      </c>
      <c r="E134" s="1457"/>
      <c r="F134" s="348" t="s">
        <v>306</v>
      </c>
      <c r="G134" s="1440"/>
      <c r="H134" s="1441"/>
      <c r="I134" s="1441"/>
      <c r="J134" s="1441"/>
      <c r="K134" s="1442"/>
    </row>
    <row r="135" spans="1:20" customHeight="1" ht="14.25" s="96" customFormat="1">
      <c r="A135" s="29"/>
      <c r="B135" s="31"/>
      <c r="C135" s="47" t="s">
        <v>21</v>
      </c>
      <c r="D135" s="48"/>
      <c r="E135" s="144">
        <v>17</v>
      </c>
      <c r="F135" s="830" t="s">
        <v>3388</v>
      </c>
      <c r="G135" s="1576"/>
      <c r="H135" s="1548"/>
      <c r="I135" s="1548"/>
      <c r="J135" s="1548"/>
      <c r="K135" s="1549"/>
      <c r="O135" s="300"/>
    </row>
    <row r="136" spans="1:20" customHeight="1" ht="25.5">
      <c r="A136" s="29"/>
      <c r="C136" s="42"/>
      <c r="D136" s="33"/>
      <c r="E136" s="43"/>
      <c r="F136" s="333" t="s">
        <v>308</v>
      </c>
      <c r="G136" s="1458"/>
      <c r="H136" s="1459"/>
      <c r="I136" s="1459"/>
      <c r="J136" s="1459"/>
      <c r="K136" s="1460"/>
      <c r="N136" s="1819"/>
      <c r="O136" s="1819"/>
      <c r="P136" s="1819"/>
      <c r="Q136" s="1819"/>
      <c r="R136" s="1819"/>
      <c r="S136" s="1819"/>
      <c r="T136" s="1819"/>
    </row>
    <row r="137" spans="1:20" customHeight="1" ht="12.75" s="128" customFormat="1">
      <c r="A137" s="30"/>
      <c r="B137" s="33"/>
      <c r="C137" s="42"/>
      <c r="D137" s="33"/>
      <c r="E137" s="43"/>
      <c r="F137" s="333" t="s">
        <v>309</v>
      </c>
      <c r="G137" s="1458"/>
      <c r="H137" s="1459"/>
      <c r="I137" s="1459"/>
      <c r="J137" s="1459"/>
      <c r="K137" s="1460"/>
      <c r="N137" s="1819"/>
      <c r="O137" s="1819"/>
      <c r="P137" s="1819"/>
      <c r="Q137" s="1819"/>
      <c r="R137" s="1819"/>
      <c r="S137" s="1819"/>
      <c r="T137" s="1819"/>
    </row>
    <row r="138" spans="1:20" customHeight="1" ht="25.5">
      <c r="A138" s="29"/>
      <c r="C138" s="42"/>
      <c r="D138" s="33"/>
      <c r="E138" s="43"/>
      <c r="F138" s="333" t="s">
        <v>310</v>
      </c>
      <c r="G138" s="1458"/>
      <c r="H138" s="1459"/>
      <c r="I138" s="1459"/>
      <c r="J138" s="1459"/>
      <c r="K138" s="1460"/>
      <c r="N138" s="1819"/>
      <c r="O138" s="1819"/>
      <c r="P138" s="1819"/>
      <c r="Q138" s="1819"/>
      <c r="R138" s="1819"/>
      <c r="S138" s="1819"/>
      <c r="T138" s="1819"/>
    </row>
    <row r="139" spans="1:20" customHeight="1" ht="25.5">
      <c r="A139" s="29"/>
      <c r="C139" s="42"/>
      <c r="D139" s="33"/>
      <c r="E139" s="43"/>
      <c r="F139" s="333" t="s">
        <v>3389</v>
      </c>
      <c r="G139" s="1458"/>
      <c r="H139" s="1459"/>
      <c r="I139" s="1459"/>
      <c r="J139" s="1459"/>
      <c r="K139" s="1460"/>
      <c r="N139" s="1819"/>
      <c r="O139" s="1819"/>
      <c r="P139" s="1819"/>
      <c r="Q139" s="1819"/>
      <c r="R139" s="1819"/>
      <c r="S139" s="1819"/>
      <c r="T139" s="1819"/>
    </row>
    <row r="140" spans="1:20" customHeight="1" ht="12.75">
      <c r="A140" s="29"/>
      <c r="C140" s="42"/>
      <c r="D140" s="33"/>
      <c r="E140" s="43"/>
      <c r="F140" s="326" t="s">
        <v>3390</v>
      </c>
      <c r="G140" s="1458"/>
      <c r="H140" s="1459"/>
      <c r="I140" s="1459"/>
      <c r="J140" s="1459"/>
      <c r="K140" s="1460"/>
      <c r="N140" s="1819"/>
      <c r="O140" s="1819"/>
      <c r="P140" s="1819"/>
      <c r="Q140" s="1819"/>
      <c r="R140" s="1819"/>
      <c r="S140" s="1819"/>
      <c r="T140" s="1819"/>
    </row>
    <row r="141" spans="1:20" customHeight="1" ht="15">
      <c r="A141" s="29"/>
      <c r="C141" s="42"/>
      <c r="D141" s="33"/>
      <c r="E141" s="43"/>
      <c r="F141" s="333" t="s">
        <v>3391</v>
      </c>
      <c r="G141" s="1458"/>
      <c r="H141" s="1459"/>
      <c r="I141" s="1459"/>
      <c r="J141" s="1459"/>
      <c r="K141" s="1460"/>
      <c r="N141" s="1819"/>
      <c r="O141" s="1819"/>
      <c r="P141" s="1819"/>
      <c r="Q141" s="1819"/>
      <c r="R141" s="1819"/>
      <c r="S141" s="1819"/>
      <c r="T141" s="1819"/>
    </row>
    <row r="142" spans="1:20" customHeight="1" ht="15">
      <c r="A142" s="29"/>
      <c r="C142" s="42"/>
      <c r="D142" s="33"/>
      <c r="E142" s="43"/>
      <c r="F142" s="333" t="s">
        <v>3392</v>
      </c>
      <c r="G142" s="1458"/>
      <c r="H142" s="1459"/>
      <c r="I142" s="1459"/>
      <c r="J142" s="1459"/>
      <c r="K142" s="1460"/>
      <c r="N142" s="119"/>
      <c r="O142" s="119"/>
      <c r="P142" s="119"/>
      <c r="Q142" s="119"/>
      <c r="R142" s="119"/>
      <c r="S142" s="119"/>
      <c r="T142" s="119"/>
    </row>
    <row r="143" spans="1:20" customHeight="1" ht="45">
      <c r="A143" s="29"/>
      <c r="C143" s="42"/>
      <c r="D143" s="33"/>
      <c r="E143" s="43"/>
      <c r="F143" s="333" t="s">
        <v>3393</v>
      </c>
      <c r="G143" s="1458"/>
      <c r="H143" s="1459"/>
      <c r="I143" s="1459"/>
      <c r="J143" s="1459"/>
      <c r="K143" s="1460"/>
      <c r="N143" s="119"/>
      <c r="O143" s="119"/>
      <c r="P143" s="119"/>
      <c r="Q143" s="119"/>
      <c r="R143" s="119"/>
      <c r="S143" s="119"/>
      <c r="T143" s="119"/>
    </row>
    <row r="144" spans="1:20" customHeight="1" ht="15">
      <c r="A144" s="29"/>
      <c r="C144" s="42"/>
      <c r="D144" s="33"/>
      <c r="E144" s="43"/>
      <c r="F144" s="333" t="s">
        <v>319</v>
      </c>
      <c r="G144" s="1458"/>
      <c r="H144" s="1459"/>
      <c r="I144" s="1459"/>
      <c r="J144" s="1459"/>
      <c r="K144" s="1460"/>
      <c r="N144" s="119"/>
      <c r="O144" s="119"/>
      <c r="P144" s="119"/>
      <c r="Q144" s="119"/>
      <c r="R144" s="119"/>
      <c r="S144" s="119"/>
      <c r="T144" s="119"/>
    </row>
    <row r="145" spans="1:20" customHeight="1" ht="25.5">
      <c r="A145" s="29"/>
      <c r="C145" s="42"/>
      <c r="D145" s="33"/>
      <c r="E145" s="43"/>
      <c r="F145" s="333" t="s">
        <v>320</v>
      </c>
      <c r="G145" s="1458"/>
      <c r="H145" s="1459"/>
      <c r="I145" s="1459"/>
      <c r="J145" s="1459"/>
      <c r="K145" s="1460"/>
      <c r="N145" s="119"/>
      <c r="O145" s="119"/>
      <c r="P145" s="119"/>
      <c r="Q145" s="119"/>
      <c r="R145" s="119"/>
      <c r="S145" s="119"/>
      <c r="T145" s="119"/>
    </row>
    <row r="146" spans="1:20" customHeight="1" ht="38.25">
      <c r="A146" s="29"/>
      <c r="C146" s="42"/>
      <c r="D146" s="33"/>
      <c r="E146" s="43"/>
      <c r="F146" s="333" t="s">
        <v>3394</v>
      </c>
      <c r="G146" s="1458"/>
      <c r="H146" s="1459"/>
      <c r="I146" s="1459"/>
      <c r="J146" s="1459"/>
      <c r="K146" s="1460"/>
      <c r="N146" s="119"/>
      <c r="O146" s="119"/>
      <c r="P146" s="119"/>
      <c r="Q146" s="119"/>
      <c r="R146" s="119"/>
      <c r="S146" s="119"/>
      <c r="T146" s="119"/>
    </row>
    <row r="147" spans="1:20" customHeight="1" ht="39" s="96" customFormat="1">
      <c r="A147" s="124">
        <f>IF(D147="x",C147,IF(D147="n",0,C147))</f>
        <v>30</v>
      </c>
      <c r="B147" s="125">
        <f>IF(D147="x",0,IF(D147="n",0,C147))</f>
        <v>30</v>
      </c>
      <c r="C147" s="42">
        <v>30</v>
      </c>
      <c r="D147" s="1519"/>
      <c r="E147" s="1507"/>
      <c r="F147" s="358" t="s">
        <v>3395</v>
      </c>
      <c r="G147" s="1458"/>
      <c r="H147" s="1459"/>
      <c r="I147" s="1459"/>
      <c r="J147" s="1459"/>
      <c r="K147" s="1460"/>
      <c r="N147" s="1819"/>
      <c r="O147" s="1819"/>
      <c r="P147" s="1819"/>
      <c r="Q147" s="1819"/>
      <c r="R147" s="1819"/>
      <c r="S147" s="1819"/>
      <c r="T147" s="1819"/>
    </row>
    <row r="148" spans="1:20" customHeight="1" ht="15">
      <c r="A148" s="100"/>
      <c r="B148" s="100"/>
      <c r="C148" s="61" t="s">
        <v>21</v>
      </c>
      <c r="D148" s="63" t="s">
        <v>21</v>
      </c>
      <c r="E148" s="76">
        <v>18</v>
      </c>
      <c r="F148" s="1077" t="s">
        <v>286</v>
      </c>
      <c r="G148" s="1576"/>
      <c r="H148" s="1548"/>
      <c r="I148" s="1548"/>
      <c r="J148" s="1548"/>
      <c r="K148" s="1549"/>
      <c r="O148" s="100"/>
    </row>
    <row r="149" spans="1:20" customHeight="1" ht="12.75">
      <c r="A149" s="100"/>
      <c r="B149" s="100"/>
      <c r="C149" s="42"/>
      <c r="D149" s="1471"/>
      <c r="E149" s="1515"/>
      <c r="F149" s="371" t="s">
        <v>287</v>
      </c>
      <c r="G149" s="1459"/>
      <c r="H149" s="1459"/>
      <c r="I149" s="1459"/>
      <c r="J149" s="1459"/>
      <c r="K149" s="1460"/>
      <c r="O149" s="100"/>
    </row>
    <row r="150" spans="1:20" customHeight="1" ht="12.75">
      <c r="A150" s="100"/>
      <c r="B150" s="100"/>
      <c r="C150" s="42"/>
      <c r="D150" s="1471"/>
      <c r="E150" s="1515"/>
      <c r="F150" s="333" t="s">
        <v>288</v>
      </c>
      <c r="G150" s="1459"/>
      <c r="H150" s="1459"/>
      <c r="I150" s="1459"/>
      <c r="J150" s="1459"/>
      <c r="K150" s="1460"/>
      <c r="O150" s="100"/>
    </row>
    <row r="151" spans="1:20" customHeight="1" ht="12.75">
      <c r="A151" s="100"/>
      <c r="B151" s="100"/>
      <c r="C151" s="42"/>
      <c r="D151" s="1471"/>
      <c r="E151" s="1515"/>
      <c r="F151" s="333" t="s">
        <v>289</v>
      </c>
      <c r="G151" s="1459"/>
      <c r="H151" s="1459"/>
      <c r="I151" s="1459"/>
      <c r="J151" s="1459"/>
      <c r="K151" s="1460"/>
      <c r="O151" s="100"/>
    </row>
    <row r="152" spans="1:20" customHeight="1" ht="13.5">
      <c r="A152" s="124">
        <f>IF(D152="x",C152,IF(D152="n",0,C152))</f>
        <v>15</v>
      </c>
      <c r="B152" s="125">
        <f>IF(D152="x",0,IF(D152="n",0,C152))</f>
        <v>15</v>
      </c>
      <c r="C152" s="45">
        <v>15</v>
      </c>
      <c r="D152" s="1506"/>
      <c r="E152" s="1519"/>
      <c r="F152" s="339" t="s">
        <v>290</v>
      </c>
      <c r="G152" s="1459"/>
      <c r="H152" s="1459"/>
      <c r="I152" s="1459"/>
      <c r="J152" s="1459"/>
      <c r="K152" s="1460"/>
      <c r="O152" s="100"/>
    </row>
    <row r="153" spans="1:20" customHeight="1" ht="15">
      <c r="A153" s="33"/>
      <c r="B153" s="33"/>
      <c r="C153" s="61"/>
      <c r="D153" s="61"/>
      <c r="E153" s="143">
        <v>19</v>
      </c>
      <c r="F153" s="859" t="s">
        <v>3396</v>
      </c>
      <c r="G153" s="1576"/>
      <c r="H153" s="1548"/>
      <c r="I153" s="1548"/>
      <c r="J153" s="1548"/>
      <c r="K153" s="1549"/>
    </row>
    <row r="154" spans="1:20" customHeight="1" ht="15">
      <c r="C154" s="44"/>
      <c r="D154" s="44"/>
      <c r="E154" s="155"/>
      <c r="F154" s="333" t="s">
        <v>3397</v>
      </c>
      <c r="G154" s="1458"/>
      <c r="H154" s="1459"/>
      <c r="I154" s="1459"/>
      <c r="J154" s="1459"/>
      <c r="K154" s="1460"/>
    </row>
    <row r="155" spans="1:20" customHeight="1" ht="15" s="96" customFormat="1">
      <c r="A155" s="125">
        <f>IF(D155="x",C155,IF(D155="n",0,C155))</f>
        <v>4</v>
      </c>
      <c r="B155" s="125">
        <f>IF(D155="x",0,IF(D155="n",0,C155))</f>
        <v>4</v>
      </c>
      <c r="C155" s="40">
        <v>4</v>
      </c>
      <c r="D155" s="1452"/>
      <c r="E155" s="1457"/>
      <c r="F155" s="348" t="s">
        <v>3398</v>
      </c>
      <c r="G155" s="1440"/>
      <c r="H155" s="1441"/>
      <c r="I155" s="1441"/>
      <c r="J155" s="1441"/>
      <c r="K155" s="1442"/>
      <c r="O155" s="300"/>
    </row>
    <row r="156" spans="1:20" customHeight="1" ht="15">
      <c r="C156" s="61" t="s">
        <v>21</v>
      </c>
      <c r="D156" s="63" t="s">
        <v>21</v>
      </c>
      <c r="E156" s="146">
        <v>20</v>
      </c>
      <c r="F156" s="830" t="s">
        <v>3399</v>
      </c>
      <c r="G156" s="1576"/>
      <c r="H156" s="1548"/>
      <c r="I156" s="1548"/>
      <c r="J156" s="1548"/>
      <c r="K156" s="1549"/>
    </row>
    <row r="157" spans="1:20" customHeight="1" ht="15">
      <c r="C157" s="42"/>
      <c r="D157" s="30"/>
      <c r="E157" s="37"/>
      <c r="F157" s="326" t="s">
        <v>3400</v>
      </c>
      <c r="G157" s="1458"/>
      <c r="H157" s="1459"/>
      <c r="I157" s="1459"/>
      <c r="J157" s="1459"/>
      <c r="K157" s="1460"/>
    </row>
    <row r="158" spans="1:20" customHeight="1" ht="15">
      <c r="A158" s="125">
        <f>IF(D158="x",C158,IF(D158="n",0,C158))</f>
        <v>4</v>
      </c>
      <c r="B158" s="125">
        <f>IF(D158="x",0,IF(D158="n",0,C158))</f>
        <v>4</v>
      </c>
      <c r="C158" s="40">
        <v>4</v>
      </c>
      <c r="D158" s="1452"/>
      <c r="E158" s="1457"/>
      <c r="F158" s="349" t="s">
        <v>3401</v>
      </c>
      <c r="G158" s="1440"/>
      <c r="H158" s="1441"/>
      <c r="I158" s="1441"/>
      <c r="J158" s="1441"/>
      <c r="K158" s="1442"/>
    </row>
    <row r="159" spans="1:20" customHeight="1" ht="15">
      <c r="C159" s="38"/>
      <c r="D159" s="38"/>
      <c r="E159" s="143">
        <v>21</v>
      </c>
      <c r="F159" s="830" t="s">
        <v>904</v>
      </c>
      <c r="G159" s="1576"/>
      <c r="H159" s="1548"/>
      <c r="I159" s="1548"/>
      <c r="J159" s="1548"/>
      <c r="K159" s="1549"/>
    </row>
    <row r="160" spans="1:20" customHeight="1" ht="15">
      <c r="C160" s="42"/>
      <c r="D160" s="30"/>
      <c r="E160" s="37"/>
      <c r="F160" s="333" t="s">
        <v>373</v>
      </c>
      <c r="G160" s="1458"/>
      <c r="H160" s="1459"/>
      <c r="I160" s="1459"/>
      <c r="J160" s="1459"/>
      <c r="K160" s="1460"/>
    </row>
    <row r="161" spans="1:20" customHeight="1" ht="15">
      <c r="C161" s="42"/>
      <c r="D161" s="30"/>
      <c r="E161" s="37"/>
      <c r="F161" s="333" t="s">
        <v>3402</v>
      </c>
      <c r="G161" s="1458"/>
      <c r="H161" s="1459"/>
      <c r="I161" s="1459"/>
      <c r="J161" s="1459"/>
      <c r="K161" s="1460"/>
    </row>
    <row r="162" spans="1:20" customHeight="1" ht="25.5">
      <c r="C162" s="42"/>
      <c r="D162" s="30"/>
      <c r="E162" s="37"/>
      <c r="F162" s="333" t="s">
        <v>3403</v>
      </c>
      <c r="G162" s="1458"/>
      <c r="H162" s="1459"/>
      <c r="I162" s="1459"/>
      <c r="J162" s="1459"/>
      <c r="K162" s="1460"/>
    </row>
    <row r="163" spans="1:20" customHeight="1" ht="15" s="96" customFormat="1">
      <c r="A163" s="125">
        <f>IF(D163="x",C163,IF(D163="n",0,C163))</f>
        <v>20</v>
      </c>
      <c r="B163" s="125">
        <f>IF(D163="x",0,IF(D163="n",0,C163))</f>
        <v>20</v>
      </c>
      <c r="C163" s="40">
        <v>20</v>
      </c>
      <c r="D163" s="1452"/>
      <c r="E163" s="1457"/>
      <c r="F163" s="348" t="s">
        <v>3404</v>
      </c>
      <c r="G163" s="1440"/>
      <c r="H163" s="1441"/>
      <c r="I163" s="1441"/>
      <c r="J163" s="1441"/>
      <c r="K163" s="1442"/>
      <c r="O163" s="300"/>
    </row>
    <row r="164" spans="1:20" customHeight="1" ht="15" s="96" customFormat="1">
      <c r="A164" s="31"/>
      <c r="B164" s="31"/>
      <c r="C164" s="49" t="s">
        <v>21</v>
      </c>
      <c r="D164" s="51"/>
      <c r="E164" s="143">
        <v>22</v>
      </c>
      <c r="F164" s="830" t="s">
        <v>360</v>
      </c>
      <c r="G164" s="1576"/>
      <c r="H164" s="1548"/>
      <c r="I164" s="1548"/>
      <c r="J164" s="1548"/>
      <c r="K164" s="1549"/>
      <c r="O164" s="300"/>
    </row>
    <row r="165" spans="1:20" customHeight="1" ht="15" s="96" customFormat="1">
      <c r="A165" s="31"/>
      <c r="B165" s="31"/>
      <c r="C165" s="42"/>
      <c r="D165" s="44"/>
      <c r="E165" s="37"/>
      <c r="F165" s="326" t="s">
        <v>361</v>
      </c>
      <c r="G165" s="1458"/>
      <c r="H165" s="1459"/>
      <c r="I165" s="1459"/>
      <c r="J165" s="1459"/>
      <c r="K165" s="1460"/>
      <c r="O165" s="300"/>
    </row>
    <row r="166" spans="1:20" customHeight="1" ht="15" s="96" customFormat="1">
      <c r="A166" s="31"/>
      <c r="B166" s="31"/>
      <c r="C166" s="42"/>
      <c r="D166" s="44"/>
      <c r="E166" s="37"/>
      <c r="F166" s="326" t="s">
        <v>362</v>
      </c>
      <c r="G166" s="1458"/>
      <c r="H166" s="1459"/>
      <c r="I166" s="1459"/>
      <c r="J166" s="1459"/>
      <c r="K166" s="1460"/>
      <c r="O166" s="300"/>
    </row>
    <row r="167" spans="1:20" customHeight="1" ht="15" s="96" customFormat="1">
      <c r="A167" s="33"/>
      <c r="B167" s="33"/>
      <c r="C167" s="30"/>
      <c r="D167" s="30"/>
      <c r="E167" s="37"/>
      <c r="F167" s="326" t="s">
        <v>3405</v>
      </c>
      <c r="G167" s="1458"/>
      <c r="H167" s="1459"/>
      <c r="I167" s="1459"/>
      <c r="J167" s="1459"/>
      <c r="K167" s="1460"/>
      <c r="O167" s="300"/>
    </row>
    <row r="168" spans="1:20" customHeight="1" ht="15" s="96" customFormat="1">
      <c r="A168" s="125">
        <f>IF(D168="x",C168,IF(D168="n",0,C168))</f>
        <v>20</v>
      </c>
      <c r="B168" s="125">
        <f>IF(D168="x",0,IF(D168="n",0,C168))</f>
        <v>0</v>
      </c>
      <c r="C168" s="40">
        <v>20</v>
      </c>
      <c r="D168" s="1452" t="s">
        <v>203</v>
      </c>
      <c r="E168" s="1457"/>
      <c r="F168" s="349" t="s">
        <v>3406</v>
      </c>
      <c r="G168" s="1440"/>
      <c r="H168" s="1441"/>
      <c r="I168" s="1441"/>
      <c r="J168" s="1441"/>
      <c r="K168" s="1442"/>
      <c r="O168" s="300"/>
    </row>
    <row r="169" spans="1:20" customHeight="1" ht="15">
      <c r="C169" s="1744"/>
      <c r="D169" s="1745"/>
      <c r="E169" s="1745"/>
      <c r="F169" s="1745"/>
      <c r="G169" s="1745"/>
      <c r="H169" s="1745"/>
      <c r="I169" s="1745"/>
      <c r="J169" s="1745"/>
      <c r="K169" s="1746"/>
    </row>
    <row r="170" spans="1:20" customHeight="1" ht="15">
      <c r="C170" s="2224"/>
      <c r="D170" s="2225"/>
      <c r="E170" s="2225"/>
      <c r="F170" s="2225"/>
      <c r="G170" s="2225"/>
      <c r="H170" s="2225"/>
      <c r="I170" s="2225"/>
      <c r="J170" s="2225"/>
      <c r="K170" s="2226"/>
    </row>
    <row r="171" spans="1:20" customHeight="1" ht="15">
      <c r="A171" s="30"/>
      <c r="B171" s="33"/>
      <c r="C171" s="1454" t="s">
        <v>137</v>
      </c>
      <c r="D171" s="1455"/>
      <c r="E171" s="1455"/>
      <c r="F171" s="1455"/>
      <c r="G171" s="1455"/>
      <c r="H171" s="1455"/>
      <c r="I171" s="1455"/>
      <c r="J171" s="1455"/>
      <c r="K171" s="1456"/>
      <c r="L171" s="96"/>
      <c r="M171" s="96"/>
      <c r="N171" s="96"/>
      <c r="O171" s="96"/>
      <c r="P171" s="96"/>
      <c r="Q171" s="96"/>
      <c r="R171" s="96"/>
    </row>
    <row r="172" spans="1:20" customHeight="1" ht="15">
      <c r="A172" s="72"/>
      <c r="B172" s="72"/>
      <c r="C172" s="697" t="s">
        <v>150</v>
      </c>
      <c r="D172" s="1461" t="s">
        <v>151</v>
      </c>
      <c r="E172" s="1462"/>
      <c r="F172" s="692" t="s">
        <v>152</v>
      </c>
      <c r="G172" s="1461" t="s">
        <v>4</v>
      </c>
      <c r="H172" s="1514"/>
      <c r="I172" s="1514"/>
      <c r="J172" s="1514"/>
      <c r="K172" s="1462"/>
      <c r="L172" s="96"/>
      <c r="M172" s="96"/>
      <c r="N172" s="96"/>
      <c r="O172" s="96"/>
      <c r="P172" s="96"/>
      <c r="Q172" s="96"/>
      <c r="R172" s="96"/>
    </row>
    <row r="173" spans="1:20" customHeight="1" ht="14.25" s="96" customFormat="1">
      <c r="A173" s="141"/>
      <c r="B173" s="295"/>
      <c r="C173" s="1678"/>
      <c r="D173" s="1679"/>
      <c r="E173" s="1679"/>
      <c r="F173" s="66" t="s">
        <v>68</v>
      </c>
      <c r="G173" s="1582"/>
      <c r="H173" s="1582"/>
      <c r="I173" s="1582"/>
      <c r="J173" s="1582"/>
      <c r="K173" s="1583"/>
      <c r="O173" s="300"/>
    </row>
    <row r="174" spans="1:20" customHeight="1" ht="15" s="128" customFormat="1">
      <c r="A174" s="31"/>
      <c r="B174" s="31"/>
      <c r="C174" s="51" t="s">
        <v>21</v>
      </c>
      <c r="D174" s="51" t="s">
        <v>21</v>
      </c>
      <c r="E174" s="143">
        <v>23</v>
      </c>
      <c r="F174" s="1072" t="s">
        <v>3407</v>
      </c>
      <c r="G174" s="1576"/>
      <c r="H174" s="1548"/>
      <c r="I174" s="1548"/>
      <c r="J174" s="1548"/>
      <c r="K174" s="1549"/>
      <c r="O174" s="299"/>
    </row>
    <row r="175" spans="1:20" customHeight="1" ht="15" s="128" customFormat="1">
      <c r="A175" s="33"/>
      <c r="B175" s="33"/>
      <c r="C175" s="30"/>
      <c r="D175" s="30"/>
      <c r="E175" s="37"/>
      <c r="F175" s="326" t="s">
        <v>361</v>
      </c>
      <c r="G175" s="1458"/>
      <c r="H175" s="1459"/>
      <c r="I175" s="1459"/>
      <c r="J175" s="1459"/>
      <c r="K175" s="1460"/>
      <c r="O175" s="299"/>
    </row>
    <row r="176" spans="1:20" customHeight="1" ht="15" s="96" customFormat="1">
      <c r="A176" s="31"/>
      <c r="B176" s="31"/>
      <c r="C176" s="30"/>
      <c r="D176" s="30"/>
      <c r="E176" s="37"/>
      <c r="F176" s="326" t="s">
        <v>362</v>
      </c>
      <c r="G176" s="1458"/>
      <c r="H176" s="1459"/>
      <c r="I176" s="1459"/>
      <c r="J176" s="1459"/>
      <c r="K176" s="1460"/>
      <c r="O176" s="300"/>
    </row>
    <row r="177" spans="1:20" customHeight="1" ht="15" s="96" customFormat="1">
      <c r="A177" s="31"/>
      <c r="B177" s="31"/>
      <c r="C177" s="30"/>
      <c r="D177" s="30"/>
      <c r="E177" s="37"/>
      <c r="F177" s="326" t="s">
        <v>3405</v>
      </c>
      <c r="G177" s="1458"/>
      <c r="H177" s="1459"/>
      <c r="I177" s="1459"/>
      <c r="J177" s="1459"/>
      <c r="K177" s="1460"/>
      <c r="O177" s="300"/>
    </row>
    <row r="178" spans="1:20" customHeight="1" ht="15" s="96" customFormat="1">
      <c r="A178" s="125">
        <f>IF(D178="x",C178,IF(D178="n",0,C178))</f>
        <v>4</v>
      </c>
      <c r="B178" s="125">
        <f>IF(D178="x",0,IF(D178="n",0,C178))</f>
        <v>4</v>
      </c>
      <c r="C178" s="40">
        <v>4</v>
      </c>
      <c r="D178" s="1452" t="s">
        <v>265</v>
      </c>
      <c r="E178" s="1457"/>
      <c r="F178" s="349" t="s">
        <v>3408</v>
      </c>
      <c r="G178" s="1440"/>
      <c r="H178" s="1441"/>
      <c r="I178" s="1441"/>
      <c r="J178" s="1441"/>
      <c r="K178" s="1442"/>
      <c r="O178" s="300"/>
    </row>
    <row r="179" spans="1:20" customHeight="1" ht="15" s="96" customFormat="1">
      <c r="A179" s="31"/>
      <c r="B179" s="31"/>
      <c r="C179" s="56"/>
      <c r="D179" s="56"/>
      <c r="E179" s="143">
        <v>24</v>
      </c>
      <c r="F179" s="1072" t="s">
        <v>3409</v>
      </c>
      <c r="G179" s="1576"/>
      <c r="H179" s="1548"/>
      <c r="I179" s="1548"/>
      <c r="J179" s="1548"/>
      <c r="K179" s="1549"/>
      <c r="O179" s="300"/>
    </row>
    <row r="180" spans="1:20" customHeight="1" ht="15" s="96" customFormat="1">
      <c r="A180" s="31"/>
      <c r="B180" s="31"/>
      <c r="C180" s="30"/>
      <c r="D180" s="30"/>
      <c r="E180" s="37"/>
      <c r="F180" s="326" t="s">
        <v>3410</v>
      </c>
      <c r="G180" s="1458"/>
      <c r="H180" s="1459"/>
      <c r="I180" s="1459"/>
      <c r="J180" s="1459"/>
      <c r="K180" s="1460"/>
      <c r="O180" s="300"/>
    </row>
    <row r="181" spans="1:20" customHeight="1" ht="15" s="96" customFormat="1">
      <c r="A181" s="125">
        <f>IF(D181="x",C181,IF(D181="n",0,C181))</f>
        <v>6</v>
      </c>
      <c r="B181" s="125">
        <f>IF(D181="x",0,IF(D181="n",0,C181))</f>
        <v>6</v>
      </c>
      <c r="C181" s="40">
        <v>6</v>
      </c>
      <c r="D181" s="1452"/>
      <c r="E181" s="1457"/>
      <c r="F181" s="349" t="s">
        <v>3411</v>
      </c>
      <c r="G181" s="1440"/>
      <c r="H181" s="1441"/>
      <c r="I181" s="1441"/>
      <c r="J181" s="1441"/>
      <c r="K181" s="1442"/>
      <c r="O181" s="300"/>
    </row>
    <row r="182" spans="1:20" customHeight="1" ht="15" s="96" customFormat="1">
      <c r="A182" s="31"/>
      <c r="B182" s="31"/>
      <c r="C182" s="38"/>
      <c r="D182" s="38"/>
      <c r="E182" s="143">
        <v>25</v>
      </c>
      <c r="F182" s="1072" t="s">
        <v>3412</v>
      </c>
      <c r="G182" s="1576"/>
      <c r="H182" s="1548"/>
      <c r="I182" s="1548"/>
      <c r="J182" s="1548"/>
      <c r="K182" s="1549"/>
      <c r="O182" s="300"/>
    </row>
    <row r="183" spans="1:20" customHeight="1" ht="15" s="96" customFormat="1">
      <c r="A183" s="31"/>
      <c r="B183" s="31"/>
      <c r="C183" s="30"/>
      <c r="D183" s="30"/>
      <c r="E183" s="37"/>
      <c r="F183" s="326" t="s">
        <v>3410</v>
      </c>
      <c r="G183" s="1458"/>
      <c r="H183" s="1459"/>
      <c r="I183" s="1459"/>
      <c r="J183" s="1459"/>
      <c r="K183" s="1460"/>
      <c r="O183" s="300"/>
    </row>
    <row r="184" spans="1:20" customHeight="1" ht="15" s="96" customFormat="1">
      <c r="A184" s="125">
        <f>IF(D184="x",C184,IF(D184="n",0,C184))</f>
        <v>6</v>
      </c>
      <c r="B184" s="125">
        <f>IF(D184="x",0,IF(D184="n",0,C184))</f>
        <v>6</v>
      </c>
      <c r="C184" s="40">
        <v>6</v>
      </c>
      <c r="D184" s="1452"/>
      <c r="E184" s="1457"/>
      <c r="F184" s="349" t="s">
        <v>3411</v>
      </c>
      <c r="G184" s="1440"/>
      <c r="H184" s="1441"/>
      <c r="I184" s="1441"/>
      <c r="J184" s="1441"/>
      <c r="K184" s="1442"/>
      <c r="O184" s="300"/>
    </row>
    <row r="185" spans="1:20" customHeight="1" ht="15">
      <c r="C185" s="56"/>
      <c r="D185" s="56"/>
      <c r="E185" s="143">
        <v>26</v>
      </c>
      <c r="F185" s="729" t="s">
        <v>3413</v>
      </c>
      <c r="G185" s="1576"/>
      <c r="H185" s="1548"/>
      <c r="I185" s="1548"/>
      <c r="J185" s="1548"/>
      <c r="K185" s="1549"/>
    </row>
    <row r="186" spans="1:20" customHeight="1" ht="15">
      <c r="C186" s="30"/>
      <c r="D186" s="30"/>
      <c r="E186" s="43"/>
      <c r="F186" s="330" t="s">
        <v>3410</v>
      </c>
      <c r="G186" s="1458"/>
      <c r="H186" s="1459"/>
      <c r="I186" s="1459"/>
      <c r="J186" s="1459"/>
      <c r="K186" s="1460"/>
    </row>
    <row r="187" spans="1:20" customHeight="1" ht="26.25">
      <c r="A187" s="125">
        <f>IF(D187="x",C187,IF(D187="n",0,C187))</f>
        <v>20</v>
      </c>
      <c r="B187" s="125">
        <f>IF(D187="x",0,IF(D187="n",0,C187))</f>
        <v>20</v>
      </c>
      <c r="C187" s="40">
        <v>20</v>
      </c>
      <c r="D187" s="1452"/>
      <c r="E187" s="1453"/>
      <c r="F187" s="330" t="s">
        <v>3414</v>
      </c>
      <c r="G187" s="1440"/>
      <c r="H187" s="1441"/>
      <c r="I187" s="1441"/>
      <c r="J187" s="1441"/>
      <c r="K187" s="1442"/>
    </row>
    <row r="188" spans="1:20" customHeight="1" ht="15">
      <c r="C188" s="56"/>
      <c r="D188" s="56"/>
      <c r="E188" s="143">
        <v>27</v>
      </c>
      <c r="F188" s="1072" t="s">
        <v>3415</v>
      </c>
      <c r="G188" s="1576"/>
      <c r="H188" s="1548"/>
      <c r="I188" s="1548"/>
      <c r="J188" s="1548"/>
      <c r="K188" s="1549"/>
    </row>
    <row r="189" spans="1:20" customHeight="1" ht="15">
      <c r="A189" s="125">
        <f>IF(D189="x",C189,IF(D189="n",0,C189))</f>
        <v>6</v>
      </c>
      <c r="B189" s="125">
        <f>IF(D189="x",0,IF(D189="n",0,C189))</f>
        <v>6</v>
      </c>
      <c r="C189" s="40">
        <v>6</v>
      </c>
      <c r="D189" s="1452"/>
      <c r="E189" s="1453"/>
      <c r="F189" s="337" t="s">
        <v>3416</v>
      </c>
      <c r="G189" s="1440"/>
      <c r="H189" s="1441"/>
      <c r="I189" s="1441"/>
      <c r="J189" s="1441"/>
      <c r="K189" s="1442"/>
    </row>
    <row r="190" spans="1:20" customHeight="1" ht="15">
      <c r="C190" s="38"/>
      <c r="D190" s="38"/>
      <c r="E190" s="144">
        <v>28</v>
      </c>
      <c r="F190" s="859" t="s">
        <v>3417</v>
      </c>
      <c r="G190" s="1576"/>
      <c r="H190" s="1548"/>
      <c r="I190" s="1548"/>
      <c r="J190" s="1548"/>
      <c r="K190" s="1549"/>
    </row>
    <row r="191" spans="1:20" customHeight="1" ht="15">
      <c r="C191" s="30"/>
      <c r="D191" s="30"/>
      <c r="E191" s="43"/>
      <c r="F191" s="326" t="s">
        <v>3418</v>
      </c>
      <c r="G191" s="1458"/>
      <c r="H191" s="1459"/>
      <c r="I191" s="1459"/>
      <c r="J191" s="1459"/>
      <c r="K191" s="1460"/>
    </row>
    <row r="192" spans="1:20" customHeight="1" ht="15">
      <c r="C192" s="30"/>
      <c r="D192" s="30"/>
      <c r="E192" s="43"/>
      <c r="F192" s="326" t="s">
        <v>3419</v>
      </c>
      <c r="G192" s="1458"/>
      <c r="H192" s="1459"/>
      <c r="I192" s="1459"/>
      <c r="J192" s="1459"/>
      <c r="K192" s="1460"/>
    </row>
    <row r="193" spans="1:20" customHeight="1" ht="15">
      <c r="C193" s="30"/>
      <c r="D193" s="30"/>
      <c r="E193" s="43"/>
      <c r="F193" s="326" t="s">
        <v>3420</v>
      </c>
      <c r="G193" s="1458"/>
      <c r="H193" s="1459"/>
      <c r="I193" s="1459"/>
      <c r="J193" s="1459"/>
      <c r="K193" s="1460"/>
    </row>
    <row r="194" spans="1:20" customHeight="1" ht="15">
      <c r="A194" s="125">
        <f>IF(D194="x",C194,IF(D194="n",0,C194))</f>
        <v>4</v>
      </c>
      <c r="B194" s="125">
        <f>IF(D194="x",0,IF(D194="n",0,C194))</f>
        <v>4</v>
      </c>
      <c r="C194" s="40">
        <v>4</v>
      </c>
      <c r="D194" s="1452"/>
      <c r="E194" s="1453"/>
      <c r="F194" s="349" t="s">
        <v>3421</v>
      </c>
      <c r="G194" s="1440"/>
      <c r="H194" s="1441"/>
      <c r="I194" s="1441"/>
      <c r="J194" s="1441"/>
      <c r="K194" s="1442"/>
    </row>
    <row r="195" spans="1:20" customHeight="1" ht="15">
      <c r="C195" s="38"/>
      <c r="D195" s="38"/>
      <c r="E195" s="143">
        <v>29</v>
      </c>
      <c r="F195" s="859" t="s">
        <v>3422</v>
      </c>
      <c r="G195" s="1576"/>
      <c r="H195" s="1548"/>
      <c r="I195" s="1548"/>
      <c r="J195" s="1548"/>
      <c r="K195" s="1549"/>
    </row>
    <row r="196" spans="1:20" customHeight="1" ht="15">
      <c r="A196" s="33"/>
      <c r="B196" s="33"/>
      <c r="C196" s="30"/>
      <c r="D196" s="30"/>
      <c r="E196" s="37"/>
      <c r="F196" s="326" t="s">
        <v>380</v>
      </c>
      <c r="G196" s="1458"/>
      <c r="H196" s="1459"/>
      <c r="I196" s="1459"/>
      <c r="J196" s="1459"/>
      <c r="K196" s="1460"/>
    </row>
    <row r="197" spans="1:20" customHeight="1" ht="15" s="96" customFormat="1">
      <c r="A197" s="31"/>
      <c r="B197" s="31"/>
      <c r="C197" s="30"/>
      <c r="D197" s="30"/>
      <c r="E197" s="37"/>
      <c r="F197" s="364" t="s">
        <v>381</v>
      </c>
      <c r="G197" s="1458"/>
      <c r="H197" s="1459"/>
      <c r="I197" s="1459"/>
      <c r="J197" s="1459"/>
      <c r="K197" s="1460"/>
      <c r="O197" s="300"/>
    </row>
    <row r="198" spans="1:20" customHeight="1" ht="15" s="96" customFormat="1">
      <c r="A198" s="31"/>
      <c r="B198" s="31"/>
      <c r="C198" s="30"/>
      <c r="D198" s="30"/>
      <c r="E198" s="37"/>
      <c r="F198" s="364" t="s">
        <v>382</v>
      </c>
      <c r="G198" s="1458"/>
      <c r="H198" s="1459"/>
      <c r="I198" s="1459"/>
      <c r="J198" s="1459"/>
      <c r="K198" s="1460"/>
      <c r="O198" s="300"/>
    </row>
    <row r="199" spans="1:20" customHeight="1" ht="15" s="96" customFormat="1">
      <c r="A199" s="31"/>
      <c r="B199" s="31"/>
      <c r="C199" s="30"/>
      <c r="D199" s="30"/>
      <c r="E199" s="37"/>
      <c r="F199" s="364" t="s">
        <v>383</v>
      </c>
      <c r="G199" s="1458"/>
      <c r="H199" s="1459"/>
      <c r="I199" s="1459"/>
      <c r="J199" s="1459"/>
      <c r="K199" s="1460"/>
      <c r="O199" s="300"/>
    </row>
    <row r="200" spans="1:20" customHeight="1" ht="15" s="96" customFormat="1">
      <c r="A200" s="31"/>
      <c r="B200" s="31"/>
      <c r="C200" s="30"/>
      <c r="D200" s="30"/>
      <c r="E200" s="37"/>
      <c r="F200" s="364" t="s">
        <v>384</v>
      </c>
      <c r="G200" s="1458"/>
      <c r="H200" s="1459"/>
      <c r="I200" s="1459"/>
      <c r="J200" s="1459"/>
      <c r="K200" s="1460"/>
      <c r="O200" s="300"/>
    </row>
    <row r="201" spans="1:20" customHeight="1" ht="15" s="96" customFormat="1">
      <c r="A201" s="31"/>
      <c r="B201" s="31"/>
      <c r="C201" s="30"/>
      <c r="D201" s="30"/>
      <c r="E201" s="37"/>
      <c r="F201" s="364" t="s">
        <v>385</v>
      </c>
      <c r="G201" s="1458"/>
      <c r="H201" s="1459"/>
      <c r="I201" s="1459"/>
      <c r="J201" s="1459"/>
      <c r="K201" s="1460"/>
      <c r="O201" s="300"/>
    </row>
    <row r="202" spans="1:20" customHeight="1" ht="15">
      <c r="A202" s="125">
        <f>IF(D202="x",C202,IF(D202="n",0,C202))</f>
        <v>4</v>
      </c>
      <c r="B202" s="125">
        <f>IF(D202="x",0,IF(D202="n",0,C202))</f>
        <v>4</v>
      </c>
      <c r="C202" s="30">
        <v>4</v>
      </c>
      <c r="D202" s="1452"/>
      <c r="E202" s="1453"/>
      <c r="F202" s="349" t="s">
        <v>386</v>
      </c>
      <c r="G202" s="1440"/>
      <c r="H202" s="1441"/>
      <c r="I202" s="1441"/>
      <c r="J202" s="1441"/>
      <c r="K202" s="1442"/>
    </row>
    <row r="203" spans="1:20" customHeight="1" ht="15">
      <c r="C203" s="49"/>
      <c r="D203" s="50"/>
      <c r="E203" s="143">
        <v>30</v>
      </c>
      <c r="F203" s="830" t="s">
        <v>3423</v>
      </c>
      <c r="G203" s="1548"/>
      <c r="H203" s="1548"/>
      <c r="I203" s="1548"/>
      <c r="J203" s="1548"/>
      <c r="K203" s="1549"/>
    </row>
    <row r="204" spans="1:20" customHeight="1" ht="15">
      <c r="A204" s="296" t="str">
        <f>IF(D204="x",C204,IF(D204="n",0,C204))</f>
        <v> </v>
      </c>
      <c r="B204" s="296" t="str">
        <f>IF(D204="x",0,IF(D204="n",0,C204))</f>
        <v> </v>
      </c>
      <c r="C204" s="42" t="s">
        <v>21</v>
      </c>
      <c r="D204" s="33"/>
      <c r="E204" s="37"/>
      <c r="F204" s="333" t="s">
        <v>3424</v>
      </c>
      <c r="G204" s="1459"/>
      <c r="H204" s="1459"/>
      <c r="I204" s="1459"/>
      <c r="J204" s="1459"/>
      <c r="K204" s="1460"/>
    </row>
    <row r="205" spans="1:20" customHeight="1" ht="15">
      <c r="A205" s="296"/>
      <c r="B205" s="296"/>
      <c r="C205" s="42"/>
      <c r="D205" s="33"/>
      <c r="E205" s="37"/>
      <c r="F205" s="333" t="s">
        <v>3425</v>
      </c>
      <c r="G205" s="1459"/>
      <c r="H205" s="1459"/>
      <c r="I205" s="1459"/>
      <c r="J205" s="1459"/>
      <c r="K205" s="1460"/>
    </row>
    <row r="206" spans="1:20" customHeight="1" ht="25.5">
      <c r="A206" s="296"/>
      <c r="B206" s="296"/>
      <c r="C206" s="42"/>
      <c r="D206" s="33"/>
      <c r="E206" s="37"/>
      <c r="F206" s="333" t="s">
        <v>3426</v>
      </c>
      <c r="G206" s="1459"/>
      <c r="H206" s="1459"/>
      <c r="I206" s="1459"/>
      <c r="J206" s="1459"/>
      <c r="K206" s="1460"/>
    </row>
    <row r="207" spans="1:20" customHeight="1" ht="15">
      <c r="A207" s="296"/>
      <c r="B207" s="296"/>
      <c r="C207" s="42"/>
      <c r="D207" s="33"/>
      <c r="E207" s="37"/>
      <c r="F207" s="336" t="s">
        <v>3427</v>
      </c>
      <c r="G207" s="1459"/>
      <c r="H207" s="1459"/>
      <c r="I207" s="1459"/>
      <c r="J207" s="1459"/>
      <c r="K207" s="1460"/>
    </row>
    <row r="208" spans="1:20" customHeight="1" ht="15">
      <c r="A208" s="296"/>
      <c r="B208" s="296"/>
      <c r="C208" s="42"/>
      <c r="D208" s="33"/>
      <c r="E208" s="37"/>
      <c r="F208" s="333" t="s">
        <v>3428</v>
      </c>
      <c r="G208" s="1459"/>
      <c r="H208" s="1459"/>
      <c r="I208" s="1459"/>
      <c r="J208" s="1459"/>
      <c r="K208" s="1460"/>
    </row>
    <row r="209" spans="1:20" customHeight="1" ht="15">
      <c r="A209" s="296"/>
      <c r="B209" s="296"/>
      <c r="C209" s="42"/>
      <c r="D209" s="33"/>
      <c r="E209" s="37"/>
      <c r="F209" s="333" t="s">
        <v>3429</v>
      </c>
      <c r="G209" s="1459"/>
      <c r="H209" s="1459"/>
      <c r="I209" s="1459"/>
      <c r="J209" s="1459"/>
      <c r="K209" s="1460"/>
    </row>
    <row r="210" spans="1:20" customHeight="1" ht="15">
      <c r="A210" s="296"/>
      <c r="B210" s="296"/>
      <c r="C210" s="42"/>
      <c r="D210" s="33"/>
      <c r="E210" s="37"/>
      <c r="F210" s="333" t="s">
        <v>3430</v>
      </c>
      <c r="G210" s="1459"/>
      <c r="H210" s="1459"/>
      <c r="I210" s="1459"/>
      <c r="J210" s="1459"/>
      <c r="K210" s="1460"/>
    </row>
    <row r="211" spans="1:20" customHeight="1" ht="15">
      <c r="A211" s="296"/>
      <c r="B211" s="296"/>
      <c r="C211" s="42"/>
      <c r="D211" s="33"/>
      <c r="E211" s="37"/>
      <c r="F211" s="333" t="s">
        <v>3431</v>
      </c>
      <c r="G211" s="1459"/>
      <c r="H211" s="1459"/>
      <c r="I211" s="1459"/>
      <c r="J211" s="1459"/>
      <c r="K211" s="1460"/>
    </row>
    <row r="212" spans="1:20" customHeight="1" ht="15">
      <c r="A212" s="125">
        <f>IF(D212="x",C212,IF(D212="n",0,C212))</f>
        <v>10</v>
      </c>
      <c r="B212" s="125">
        <f>IF(D212="x",0,IF(D212="n",0,C212))</f>
        <v>10</v>
      </c>
      <c r="C212" s="45">
        <v>10</v>
      </c>
      <c r="D212" s="1457"/>
      <c r="E212" s="1457"/>
      <c r="F212" s="348" t="s">
        <v>3432</v>
      </c>
      <c r="G212" s="1441"/>
      <c r="H212" s="1441"/>
      <c r="I212" s="1441"/>
      <c r="J212" s="1441"/>
      <c r="K212" s="1442"/>
    </row>
    <row r="213" spans="1:20" customHeight="1" ht="15">
      <c r="C213" s="38"/>
      <c r="D213" s="38"/>
      <c r="E213" s="143">
        <v>31</v>
      </c>
      <c r="F213" s="830" t="s">
        <v>3433</v>
      </c>
      <c r="G213" s="1576"/>
      <c r="H213" s="1548"/>
      <c r="I213" s="1548"/>
      <c r="J213" s="1548"/>
      <c r="K213" s="1549"/>
    </row>
    <row r="214" spans="1:20" customHeight="1" ht="15">
      <c r="A214" s="125">
        <f>IF(D214="x",C214,IF(D214="n",0,C214))</f>
        <v>20</v>
      </c>
      <c r="B214" s="125">
        <f>IF(D214="x",0,IF(D214="n",0,C214))</f>
        <v>20</v>
      </c>
      <c r="C214" s="40">
        <v>20</v>
      </c>
      <c r="D214" s="1452"/>
      <c r="E214" s="1453"/>
      <c r="F214" s="337" t="s">
        <v>3434</v>
      </c>
      <c r="G214" s="1440"/>
      <c r="H214" s="1441"/>
      <c r="I214" s="1441"/>
      <c r="J214" s="1441"/>
      <c r="K214" s="1442"/>
    </row>
    <row r="215" spans="1:20" customHeight="1" ht="15">
      <c r="A215" s="138"/>
      <c r="B215" s="96"/>
      <c r="C215" s="49"/>
      <c r="D215" s="38"/>
      <c r="E215" s="76">
        <v>32</v>
      </c>
      <c r="F215" s="830" t="s">
        <v>3435</v>
      </c>
      <c r="G215" s="1576"/>
      <c r="H215" s="1548"/>
      <c r="I215" s="1548"/>
      <c r="J215" s="1548"/>
      <c r="K215" s="1549"/>
    </row>
    <row r="216" spans="1:20" customHeight="1" ht="15">
      <c r="A216" s="138"/>
      <c r="B216" s="96"/>
      <c r="C216" s="42"/>
      <c r="D216" s="30"/>
      <c r="E216" s="24"/>
      <c r="F216" s="330" t="s">
        <v>619</v>
      </c>
      <c r="G216" s="1458"/>
      <c r="H216" s="1459"/>
      <c r="I216" s="1459"/>
      <c r="J216" s="1459"/>
      <c r="K216" s="1460"/>
    </row>
    <row r="217" spans="1:20" customHeight="1" ht="26.25">
      <c r="A217" s="550">
        <f>IF(D217="x",C217,IF(D217="n",0,C217))</f>
        <v>10</v>
      </c>
      <c r="B217" s="125">
        <f>IF(D217="x",0,IF(D217="n",0,C217))</f>
        <v>10</v>
      </c>
      <c r="C217" s="45">
        <v>10</v>
      </c>
      <c r="D217" s="1452"/>
      <c r="E217" s="1453"/>
      <c r="F217" s="330" t="s">
        <v>620</v>
      </c>
      <c r="G217" s="1440"/>
      <c r="H217" s="1441"/>
      <c r="I217" s="1441"/>
      <c r="J217" s="1441"/>
      <c r="K217" s="1442"/>
    </row>
    <row r="218" spans="1:20" customHeight="1" ht="15">
      <c r="A218" s="138"/>
      <c r="B218" s="96"/>
      <c r="C218" s="49"/>
      <c r="D218" s="38"/>
      <c r="E218" s="76">
        <v>33</v>
      </c>
      <c r="F218" s="830" t="s">
        <v>398</v>
      </c>
      <c r="G218" s="1576"/>
      <c r="H218" s="1548"/>
      <c r="I218" s="1548"/>
      <c r="J218" s="1548"/>
      <c r="K218" s="1549"/>
    </row>
    <row r="219" spans="1:20" customHeight="1" ht="15">
      <c r="A219" s="138"/>
      <c r="B219" s="96"/>
      <c r="C219" s="42"/>
      <c r="D219" s="30"/>
      <c r="E219" s="24"/>
      <c r="F219" s="330" t="s">
        <v>399</v>
      </c>
      <c r="G219" s="1458"/>
      <c r="H219" s="1459"/>
      <c r="I219" s="1459"/>
      <c r="J219" s="1459"/>
      <c r="K219" s="1460"/>
    </row>
    <row r="220" spans="1:20" customHeight="1" ht="25.5">
      <c r="A220" s="138"/>
      <c r="B220" s="96"/>
      <c r="C220" s="42"/>
      <c r="D220" s="30"/>
      <c r="E220" s="24"/>
      <c r="F220" s="330" t="s">
        <v>400</v>
      </c>
      <c r="G220" s="1458"/>
      <c r="H220" s="1459"/>
      <c r="I220" s="1459"/>
      <c r="J220" s="1459"/>
      <c r="K220" s="1460"/>
    </row>
    <row r="221" spans="1:20" customHeight="1" ht="17.25">
      <c r="A221" s="550">
        <f>IF(D221="x",C221,IF(D221="n",0,C221))</f>
        <v>20</v>
      </c>
      <c r="B221" s="125">
        <f>IF(D221="x",0,IF(D221="n",0,C221))</f>
        <v>20</v>
      </c>
      <c r="C221" s="45">
        <v>20</v>
      </c>
      <c r="D221" s="1452"/>
      <c r="E221" s="1453"/>
      <c r="F221" s="346" t="s">
        <v>401</v>
      </c>
      <c r="G221" s="1440"/>
      <c r="H221" s="1441"/>
      <c r="I221" s="1441"/>
      <c r="J221" s="1441"/>
      <c r="K221" s="1442"/>
    </row>
    <row r="222" spans="1:20" customHeight="1" ht="14.1">
      <c r="A222" s="100"/>
      <c r="B222" s="100"/>
      <c r="C222" s="38"/>
      <c r="D222" s="38"/>
      <c r="E222" s="76">
        <v>34</v>
      </c>
      <c r="F222" s="859" t="s">
        <v>3436</v>
      </c>
      <c r="G222" s="1576"/>
      <c r="H222" s="1548"/>
      <c r="I222" s="1548"/>
      <c r="J222" s="1548"/>
      <c r="K222" s="1549"/>
    </row>
    <row r="223" spans="1:20" customHeight="1" ht="25.5">
      <c r="A223" s="100"/>
      <c r="B223" s="100"/>
      <c r="C223" s="30"/>
      <c r="D223" s="1471"/>
      <c r="E223" s="1472"/>
      <c r="F223" s="927" t="s">
        <v>3437</v>
      </c>
      <c r="G223" s="1458"/>
      <c r="H223" s="1459"/>
      <c r="I223" s="1459"/>
      <c r="J223" s="1459"/>
      <c r="K223" s="1460"/>
    </row>
    <row r="224" spans="1:20" customHeight="1" ht="12.75">
      <c r="A224" s="100"/>
      <c r="B224" s="100"/>
      <c r="C224" s="30"/>
      <c r="D224" s="1471"/>
      <c r="E224" s="1472"/>
      <c r="F224" s="1073" t="s">
        <v>3438</v>
      </c>
      <c r="G224" s="1458"/>
      <c r="H224" s="1459"/>
      <c r="I224" s="1459"/>
      <c r="J224" s="1459"/>
      <c r="K224" s="1460"/>
    </row>
    <row r="225" spans="1:20" customHeight="1" ht="13.5">
      <c r="A225" s="100"/>
      <c r="B225" s="100"/>
      <c r="C225" s="30"/>
      <c r="D225" s="1471"/>
      <c r="E225" s="1472"/>
      <c r="F225" s="1074" t="s">
        <v>3439</v>
      </c>
      <c r="G225" s="1458"/>
      <c r="H225" s="1459"/>
      <c r="I225" s="1459"/>
      <c r="J225" s="1459"/>
      <c r="K225" s="1460"/>
    </row>
    <row r="226" spans="1:20" customHeight="1" ht="12.75">
      <c r="A226" s="100"/>
      <c r="B226" s="100"/>
      <c r="C226" s="30"/>
      <c r="D226" s="1471"/>
      <c r="E226" s="1472"/>
      <c r="F226" s="1075" t="s">
        <v>3440</v>
      </c>
      <c r="G226" s="1458"/>
      <c r="H226" s="1459"/>
      <c r="I226" s="1459"/>
      <c r="J226" s="1459"/>
      <c r="K226" s="1460"/>
    </row>
    <row r="227" spans="1:20" customHeight="1" ht="12.75">
      <c r="A227" s="100"/>
      <c r="B227" s="100"/>
      <c r="C227" s="30"/>
      <c r="D227" s="1069"/>
      <c r="E227" s="1070"/>
      <c r="F227" s="330" t="s">
        <v>3441</v>
      </c>
      <c r="G227" s="1458"/>
      <c r="H227" s="1459"/>
      <c r="I227" s="1459"/>
      <c r="J227" s="1459"/>
      <c r="K227" s="1460"/>
    </row>
    <row r="228" spans="1:20" customHeight="1" ht="14.25">
      <c r="A228" s="100"/>
      <c r="B228" s="100"/>
      <c r="C228" s="30"/>
      <c r="D228" s="293"/>
      <c r="E228" s="294"/>
      <c r="F228" s="346" t="s">
        <v>3442</v>
      </c>
      <c r="G228" s="1458"/>
      <c r="H228" s="1459"/>
      <c r="I228" s="1459"/>
      <c r="J228" s="1459"/>
      <c r="K228" s="1460"/>
    </row>
    <row r="229" spans="1:20" customHeight="1" ht="27.75">
      <c r="A229" s="124">
        <f>IF(D229="x",C229,IF(D229="n",0,C229))</f>
        <v>15</v>
      </c>
      <c r="B229" s="125">
        <f>IF(D229="x",0,IF(D229="n",0,C229))</f>
        <v>15</v>
      </c>
      <c r="C229" s="40">
        <v>15</v>
      </c>
      <c r="D229" s="1452"/>
      <c r="E229" s="1453"/>
      <c r="F229" s="1076" t="s">
        <v>3443</v>
      </c>
      <c r="G229" s="1440"/>
      <c r="H229" s="1441"/>
      <c r="I229" s="1441"/>
      <c r="J229" s="1441"/>
      <c r="K229" s="1442"/>
    </row>
    <row r="230" spans="1:20" customHeight="1" ht="15">
      <c r="C230" s="1489"/>
      <c r="D230" s="1490"/>
      <c r="E230" s="1490"/>
      <c r="F230" s="1490"/>
      <c r="G230" s="1490"/>
      <c r="H230" s="1490"/>
      <c r="I230" s="1490"/>
      <c r="J230" s="1490"/>
      <c r="K230" s="1491"/>
    </row>
    <row r="231" spans="1:20" customHeight="1" ht="15">
      <c r="C231" s="1492"/>
      <c r="D231" s="1493"/>
      <c r="E231" s="1493"/>
      <c r="F231" s="1493"/>
      <c r="G231" s="1493"/>
      <c r="H231" s="1493"/>
      <c r="I231" s="1493"/>
      <c r="J231" s="1493"/>
      <c r="K231" s="1494"/>
    </row>
    <row r="232" spans="1:20" customHeight="1" ht="15">
      <c r="A232" s="72"/>
      <c r="B232" s="72"/>
      <c r="C232" s="1454" t="s">
        <v>137</v>
      </c>
      <c r="D232" s="1455"/>
      <c r="E232" s="1455"/>
      <c r="F232" s="1455"/>
      <c r="G232" s="1455"/>
      <c r="H232" s="1455"/>
      <c r="I232" s="1455"/>
      <c r="J232" s="1455"/>
      <c r="K232" s="1456"/>
      <c r="L232" s="96"/>
      <c r="M232" s="96"/>
      <c r="N232" s="96"/>
      <c r="O232" s="96"/>
      <c r="P232" s="96"/>
      <c r="Q232" s="96"/>
      <c r="R232" s="96"/>
    </row>
  </sheetData>
  <sheetProtection password="CC59" sheet="true" objects="true" scenarios="true" formatCells="true" formatColumns="true" formatRows="true" insertColumns="true" insertRows="true" insertHyperlinks="true" deleteColumns="true" deleteRows="true" selectLockedCells="true" sort="true" autoFilter="true" pivotTables="true" selectUnlockedCells="false"/>
  <mergeCells>
    <mergeCell ref="G213:K214"/>
    <mergeCell ref="D194:E194"/>
    <mergeCell ref="G195:K202"/>
    <mergeCell ref="D158:E158"/>
    <mergeCell ref="D214:E214"/>
    <mergeCell ref="G182:K184"/>
    <mergeCell ref="C171:K171"/>
    <mergeCell ref="D189:E189"/>
    <mergeCell ref="G190:K194"/>
    <mergeCell ref="D184:E184"/>
    <mergeCell ref="D229:E229"/>
    <mergeCell ref="G218:K221"/>
    <mergeCell ref="D221:E221"/>
    <mergeCell ref="G215:K217"/>
    <mergeCell ref="D217:E217"/>
    <mergeCell ref="D168:E168"/>
    <mergeCell ref="D223:E226"/>
    <mergeCell ref="G179:K181"/>
    <mergeCell ref="D178:E178"/>
    <mergeCell ref="C169:K170"/>
    <mergeCell ref="C232:K232"/>
    <mergeCell ref="C230:K231"/>
    <mergeCell ref="D172:E172"/>
    <mergeCell ref="G172:K172"/>
    <mergeCell ref="C173:E173"/>
    <mergeCell ref="C113:K114"/>
    <mergeCell ref="G159:K163"/>
    <mergeCell ref="G156:K158"/>
    <mergeCell ref="G153:K155"/>
    <mergeCell ref="G222:K229"/>
    <mergeCell ref="D103:E103"/>
    <mergeCell ref="D163:E163"/>
    <mergeCell ref="G148:K152"/>
    <mergeCell ref="D149:E151"/>
    <mergeCell ref="D152:E152"/>
    <mergeCell ref="D181:E181"/>
    <mergeCell ref="G173:K173"/>
    <mergeCell ref="D134:E134"/>
    <mergeCell ref="C119:E119"/>
    <mergeCell ref="G135:K147"/>
    <mergeCell ref="D202:E202"/>
    <mergeCell ref="G164:K168"/>
    <mergeCell ref="G174:K178"/>
    <mergeCell ref="G203:K212"/>
    <mergeCell ref="D212:E212"/>
    <mergeCell ref="G185:K187"/>
    <mergeCell ref="G188:K189"/>
    <mergeCell ref="D187:E187"/>
    <mergeCell ref="G120:K134"/>
    <mergeCell ref="N147:T147"/>
    <mergeCell ref="N138:T138"/>
    <mergeCell ref="N139:T139"/>
    <mergeCell ref="N140:T140"/>
    <mergeCell ref="N136:T136"/>
    <mergeCell ref="N141:T141"/>
    <mergeCell ref="G104:K112"/>
    <mergeCell ref="C117:K117"/>
    <mergeCell ref="C115:K116"/>
    <mergeCell ref="D147:E147"/>
    <mergeCell ref="N137:T137"/>
    <mergeCell ref="D87:E87"/>
    <mergeCell ref="C88:K88"/>
    <mergeCell ref="D105:E108"/>
    <mergeCell ref="D112:E112"/>
    <mergeCell ref="G119:K119"/>
    <mergeCell ref="G74:K83"/>
    <mergeCell ref="D69:E69"/>
    <mergeCell ref="D155:E155"/>
    <mergeCell ref="D118:E118"/>
    <mergeCell ref="G99:K103"/>
    <mergeCell ref="D83:E83"/>
    <mergeCell ref="G72:K73"/>
    <mergeCell ref="D98:E98"/>
    <mergeCell ref="G84:K87"/>
    <mergeCell ref="G59:K69"/>
    <mergeCell ref="D71:E71"/>
    <mergeCell ref="D68:E68"/>
    <mergeCell ref="D73:E73"/>
    <mergeCell ref="D67:E67"/>
    <mergeCell ref="C55:K55"/>
    <mergeCell ref="G58:K58"/>
    <mergeCell ref="D57:E57"/>
    <mergeCell ref="G57:K57"/>
    <mergeCell ref="C54:K54"/>
    <mergeCell ref="D30:E30"/>
    <mergeCell ref="G70:K71"/>
    <mergeCell ref="D38:E38"/>
    <mergeCell ref="D50:E50"/>
    <mergeCell ref="G118:K118"/>
    <mergeCell ref="G89:K98"/>
    <mergeCell ref="D42:E42"/>
    <mergeCell ref="G43:K50"/>
    <mergeCell ref="C58:E58"/>
    <mergeCell ref="G33:K38"/>
    <mergeCell ref="G39:K42"/>
    <mergeCell ref="C51:K51"/>
    <mergeCell ref="C52:K52"/>
    <mergeCell ref="D32:E32"/>
    <mergeCell ref="G21:K26"/>
    <mergeCell ref="D29:E29"/>
    <mergeCell ref="D36:E36"/>
    <mergeCell ref="D14:E14"/>
    <mergeCell ref="D17:E17"/>
    <mergeCell ref="D24:E24"/>
    <mergeCell ref="D20:E20"/>
    <mergeCell ref="D18:E18"/>
    <mergeCell ref="D23:E23"/>
    <mergeCell ref="G1:H1"/>
    <mergeCell ref="G3:H3"/>
    <mergeCell ref="D12:E12"/>
    <mergeCell ref="G2:H2"/>
    <mergeCell ref="D11:E11"/>
    <mergeCell ref="C1:E1"/>
    <mergeCell ref="G4:H4"/>
    <mergeCell ref="G5:H5"/>
    <mergeCell ref="C6:K6"/>
    <mergeCell ref="C7:K7"/>
    <mergeCell ref="C53:K53"/>
    <mergeCell ref="C2:E3"/>
    <mergeCell ref="C4:E5"/>
    <mergeCell ref="G27:K32"/>
    <mergeCell ref="G9:K14"/>
    <mergeCell ref="D8:E8"/>
    <mergeCell ref="G8:K8"/>
    <mergeCell ref="G15:K20"/>
    <mergeCell ref="D26:E26"/>
    <mergeCell ref="D35:E35"/>
  </mergeCells>
  <dataValidations count="1">
    <dataValidation type="none" errorStyle="stop" operator="between" allowBlank="1" showDropDown="0" showInputMessage="1" showErrorMessage="1" prompt="Enter Self-Audit Date Here" sqref="F1"/>
  </dataValidations>
  <printOptions gridLines="false" gridLinesSet="true" horizontalCentered="true"/>
  <pageMargins left="0" right="0" top="0.75" bottom="0.25" header="0" footer="0"/>
  <pageSetup paperSize="1" orientation="portrait" scale="76" fitToHeight="0" fitToWidth="1"/>
  <headerFooter differentOddEven="false" differentFirst="false" scaleWithDoc="true" alignWithMargins="true">
    <oddHeader>&amp;C&amp;16&amp;A</oddHeader>
    <oddFooter>&amp;L__________/__________          Brodley&amp;CPage &amp;P of &amp;N     &amp;D&amp;R&amp;F</oddFooter>
    <evenHeader>&amp;C&amp;16&amp;A</evenHeader>
    <evenFooter>&amp;L__________/__________          Brodley&amp;CPage &amp;P of &amp;N     &amp;D&amp;R&amp;F</evenFooter>
    <firstHeader/>
    <firstFooter/>
  </headerFooter>
  <rowBreaks count="2" manualBreakCount="2">
    <brk id="117" man="1"/>
    <brk id="171" man="1"/>
  </rowBreaks>
  <legacyDrawing r:id="rId_comments_vml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pageSetUpPr fitToPage="1"/>
  </sheetPr>
  <dimension ref="A1:R238"/>
  <sheetViews>
    <sheetView tabSelected="0" workbookViewId="0" showGridLines="false" showRowColHeaders="1">
      <pane ySplit="4" topLeftCell="A69" activePane="bottomLeft" state="frozen"/>
      <selection pane="bottomLeft" activeCell="A69" sqref="A69"/>
    </sheetView>
  </sheetViews>
  <sheetFormatPr customHeight="true" defaultRowHeight="15" defaultColWidth="9.140625" outlineLevelRow="0" outlineLevelCol="0"/>
  <cols>
    <col min="1" max="1" width="6.140625" hidden="true" customWidth="true" style="100"/>
    <col min="2" max="2" width="6.140625" hidden="true" customWidth="true" style="100"/>
    <col min="3" max="3" width="4.7109375" customWidth="true" style="4"/>
    <col min="4" max="4" width="4.7109375" customWidth="true" style="4"/>
    <col min="5" max="5" width="4.7109375" customWidth="true" style="22"/>
    <col min="6" max="6" width="87.7109375" customWidth="true" style="1"/>
    <col min="7" max="7" width="6.7109375" customWidth="true" style="100"/>
    <col min="8" max="8" width="8.7109375" customWidth="true" style="100"/>
    <col min="9" max="9" width="6.7109375" customWidth="true" style="100"/>
    <col min="10" max="10" width="6.7109375" customWidth="true" style="100"/>
    <col min="11" max="11" width="6.7109375" customWidth="true" style="100"/>
  </cols>
  <sheetData>
    <row r="1" spans="1:18" customHeight="1" ht="15">
      <c r="B1" s="115"/>
      <c r="C1" s="2227">
        <v>44155</v>
      </c>
      <c r="D1" s="2228"/>
      <c r="E1" s="2229"/>
      <c r="F1" s="771" t="s">
        <v>132</v>
      </c>
      <c r="G1" s="1535" t="s">
        <v>133</v>
      </c>
      <c r="H1" s="1536"/>
      <c r="I1" s="641" t="s">
        <v>76</v>
      </c>
      <c r="J1" s="642" t="s">
        <v>77</v>
      </c>
      <c r="K1" s="643" t="s">
        <v>69</v>
      </c>
    </row>
    <row r="2" spans="1:18" customHeight="1" ht="15">
      <c r="B2" s="999"/>
      <c r="C2" s="1978">
        <f>TODAY()</f>
        <v>44200</v>
      </c>
      <c r="D2" s="2145"/>
      <c r="E2" s="2146"/>
      <c r="F2" s="772" t="s">
        <v>3444</v>
      </c>
      <c r="G2" s="1537" t="s">
        <v>1547</v>
      </c>
      <c r="H2" s="1538"/>
      <c r="I2" s="644">
        <f>A11+A26+A43+A57+A70+A77+A88+A96+A106+A117+A132+A139+A143+A147+A152+A155+A158+A162+A168+A171+A194+A176+A188+A191+A203+A219+A223+A208+A214+A48</f>
        <v>354</v>
      </c>
      <c r="J2" s="644">
        <f>B11+B26+B43+B57+B70+B77+B88+B96+B106+B117+B132+B139+B143+B147+B152+B155+B158+B162+B168+B171+B194+B176+B188+B191+B203+B219+B223+B208+B214+B48</f>
        <v>348</v>
      </c>
      <c r="K2" s="653">
        <f>J2/I2</f>
        <v>0.98305084745763</v>
      </c>
    </row>
    <row r="3" spans="1:18" customHeight="1" ht="15">
      <c r="B3" s="1567" t="str">
        <f>TEXT((C2-DATEVALUE("1/1/"&amp;TEXT(C2,"yy"))+1),"000")</f>
        <v>7289</v>
      </c>
      <c r="C3" s="1568"/>
      <c r="D3" s="1568"/>
      <c r="E3" s="1569"/>
      <c r="F3" s="998" t="s">
        <v>135</v>
      </c>
      <c r="G3" s="1523" t="s">
        <v>60</v>
      </c>
      <c r="H3" s="1524"/>
      <c r="I3" s="656">
        <f>I2</f>
        <v>354</v>
      </c>
      <c r="J3" s="656">
        <f>J2</f>
        <v>348</v>
      </c>
      <c r="K3" s="659">
        <f>J3/I3</f>
        <v>0.98305084745763</v>
      </c>
    </row>
    <row r="4" spans="1:18" customHeight="1" ht="15">
      <c r="B4" s="1570"/>
      <c r="C4" s="1571"/>
      <c r="D4" s="1571"/>
      <c r="E4" s="1572"/>
      <c r="F4" s="997" t="s">
        <v>3445</v>
      </c>
      <c r="G4" s="2230"/>
      <c r="H4" s="2231"/>
      <c r="I4" s="2231"/>
      <c r="J4" s="2231"/>
      <c r="K4" s="2232"/>
    </row>
    <row r="5" spans="1:18" customHeight="1" ht="15" s="0" customFormat="1">
      <c r="B5" s="996"/>
      <c r="C5" s="2233" t="s">
        <v>148</v>
      </c>
      <c r="D5" s="2234"/>
      <c r="E5" s="2234"/>
      <c r="F5" s="1521"/>
      <c r="G5" s="1521"/>
      <c r="H5" s="1521"/>
      <c r="I5" s="1521"/>
      <c r="J5" s="1521"/>
      <c r="K5" s="1522"/>
    </row>
    <row r="6" spans="1:18" customHeight="1" ht="15" s="0" customFormat="1">
      <c r="B6" s="996"/>
      <c r="C6" s="1545" t="s">
        <v>149</v>
      </c>
      <c r="D6" s="1546"/>
      <c r="E6" s="1546"/>
      <c r="F6" s="1546"/>
      <c r="G6" s="1546"/>
      <c r="H6" s="1546"/>
      <c r="I6" s="1546"/>
      <c r="J6" s="1546"/>
      <c r="K6" s="1547"/>
    </row>
    <row r="7" spans="1:18" customHeight="1" ht="15.75" s="96" customFormat="1">
      <c r="B7" s="982"/>
      <c r="C7" s="697" t="s">
        <v>150</v>
      </c>
      <c r="D7" s="1461" t="s">
        <v>151</v>
      </c>
      <c r="E7" s="1462"/>
      <c r="F7" s="692" t="s">
        <v>3446</v>
      </c>
      <c r="G7" s="1461" t="s">
        <v>4</v>
      </c>
      <c r="H7" s="1514"/>
      <c r="I7" s="1514"/>
      <c r="J7" s="1514"/>
      <c r="K7" s="1462"/>
    </row>
    <row r="8" spans="1:18" customHeight="1" ht="15">
      <c r="C8" s="121"/>
      <c r="D8" s="121"/>
      <c r="E8" s="74">
        <v>1</v>
      </c>
      <c r="F8" s="877" t="s">
        <v>3447</v>
      </c>
      <c r="G8" s="1434"/>
      <c r="H8" s="1435"/>
      <c r="I8" s="1435"/>
      <c r="J8" s="1435"/>
      <c r="K8" s="1436"/>
    </row>
    <row r="9" spans="1:18" customHeight="1" ht="15">
      <c r="C9" s="42"/>
      <c r="D9" s="30"/>
      <c r="E9" s="27"/>
      <c r="F9" s="371" t="s">
        <v>3448</v>
      </c>
      <c r="G9" s="1459"/>
      <c r="H9" s="2141"/>
      <c r="I9" s="2141"/>
      <c r="J9" s="2141"/>
      <c r="K9" s="1460"/>
    </row>
    <row r="10" spans="1:18" customHeight="1" ht="15">
      <c r="C10" s="42"/>
      <c r="D10" s="30"/>
      <c r="E10" s="27"/>
      <c r="F10" s="326" t="s">
        <v>3449</v>
      </c>
      <c r="G10" s="1459"/>
      <c r="H10" s="2141"/>
      <c r="I10" s="2141"/>
      <c r="J10" s="2141"/>
      <c r="K10" s="1460"/>
    </row>
    <row r="11" spans="1:18" customHeight="1" ht="15">
      <c r="A11" s="124">
        <f>IF(D11="x",C11,IF(D11="n",0,C11))</f>
        <v>6</v>
      </c>
      <c r="B11" s="125">
        <f>IF(D11="x",0,IF(D11="n",0,C11))</f>
        <v>6</v>
      </c>
      <c r="C11" s="40">
        <v>6</v>
      </c>
      <c r="D11" s="1452"/>
      <c r="E11" s="1453"/>
      <c r="F11" s="349" t="s">
        <v>3450</v>
      </c>
      <c r="G11" s="1441"/>
      <c r="H11" s="1441"/>
      <c r="I11" s="1441"/>
      <c r="J11" s="1441"/>
      <c r="K11" s="1442"/>
    </row>
    <row r="12" spans="1:18" customHeight="1" ht="15">
      <c r="C12" s="49"/>
      <c r="D12" s="38"/>
      <c r="E12" s="73">
        <v>2</v>
      </c>
      <c r="F12" s="872" t="s">
        <v>3451</v>
      </c>
      <c r="G12" s="1434" t="s">
        <v>3452</v>
      </c>
      <c r="H12" s="1435"/>
      <c r="I12" s="1435"/>
      <c r="J12" s="1435"/>
      <c r="K12" s="1436"/>
    </row>
    <row r="13" spans="1:18" customHeight="1" ht="15">
      <c r="C13" s="42"/>
      <c r="D13" s="30"/>
      <c r="E13" s="25"/>
      <c r="F13" s="372" t="s">
        <v>603</v>
      </c>
      <c r="G13" s="1459"/>
      <c r="H13" s="2141"/>
      <c r="I13" s="2141"/>
      <c r="J13" s="2141"/>
      <c r="K13" s="1460"/>
    </row>
    <row r="14" spans="1:18" customHeight="1" ht="15">
      <c r="C14" s="42"/>
      <c r="D14" s="30"/>
      <c r="E14" s="25"/>
      <c r="F14" s="333" t="s">
        <v>269</v>
      </c>
      <c r="G14" s="1459"/>
      <c r="H14" s="2141"/>
      <c r="I14" s="2141"/>
      <c r="J14" s="2141"/>
      <c r="K14" s="1460"/>
    </row>
    <row r="15" spans="1:18" customHeight="1" ht="15">
      <c r="C15" s="42"/>
      <c r="D15" s="30"/>
      <c r="E15" s="25"/>
      <c r="F15" s="333" t="s">
        <v>270</v>
      </c>
      <c r="G15" s="1459"/>
      <c r="H15" s="2141"/>
      <c r="I15" s="2141"/>
      <c r="J15" s="2141"/>
      <c r="K15" s="1460"/>
    </row>
    <row r="16" spans="1:18" customHeight="1" ht="15">
      <c r="C16" s="42"/>
      <c r="D16" s="30"/>
      <c r="E16" s="25"/>
      <c r="F16" s="333" t="s">
        <v>271</v>
      </c>
      <c r="G16" s="1459"/>
      <c r="H16" s="2141"/>
      <c r="I16" s="2141"/>
      <c r="J16" s="2141"/>
      <c r="K16" s="1460"/>
    </row>
    <row r="17" spans="1:18" customHeight="1" ht="15">
      <c r="C17" s="42"/>
      <c r="D17" s="30"/>
      <c r="E17" s="25"/>
      <c r="F17" s="333" t="s">
        <v>605</v>
      </c>
      <c r="G17" s="1459"/>
      <c r="H17" s="2141"/>
      <c r="I17" s="2141"/>
      <c r="J17" s="2141"/>
      <c r="K17" s="1460"/>
    </row>
    <row r="18" spans="1:18" customHeight="1" ht="15">
      <c r="C18" s="42"/>
      <c r="D18" s="30"/>
      <c r="E18" s="25"/>
      <c r="F18" s="336" t="s">
        <v>3453</v>
      </c>
      <c r="G18" s="1459"/>
      <c r="H18" s="2141"/>
      <c r="I18" s="2141"/>
      <c r="J18" s="2141"/>
      <c r="K18" s="1460"/>
    </row>
    <row r="19" spans="1:18" customHeight="1" ht="15">
      <c r="C19" s="42"/>
      <c r="D19" s="30"/>
      <c r="E19" s="25"/>
      <c r="F19" s="336" t="s">
        <v>3454</v>
      </c>
      <c r="G19" s="1459"/>
      <c r="H19" s="2141"/>
      <c r="I19" s="2141"/>
      <c r="J19" s="2141"/>
      <c r="K19" s="1460"/>
    </row>
    <row r="20" spans="1:18" customHeight="1" ht="15">
      <c r="C20" s="42"/>
      <c r="D20" s="30"/>
      <c r="E20" s="25"/>
      <c r="F20" s="336" t="s">
        <v>3455</v>
      </c>
      <c r="G20" s="1459"/>
      <c r="H20" s="2141"/>
      <c r="I20" s="2141"/>
      <c r="J20" s="2141"/>
      <c r="K20" s="1460"/>
    </row>
    <row r="21" spans="1:18" customHeight="1" ht="15">
      <c r="C21" s="42"/>
      <c r="D21" s="30"/>
      <c r="E21" s="25"/>
      <c r="F21" s="336" t="s">
        <v>3456</v>
      </c>
      <c r="G21" s="1459"/>
      <c r="H21" s="2141"/>
      <c r="I21" s="2141"/>
      <c r="J21" s="2141"/>
      <c r="K21" s="1460"/>
    </row>
    <row r="22" spans="1:18" customHeight="1" ht="15">
      <c r="C22" s="42"/>
      <c r="D22" s="30"/>
      <c r="E22" s="25"/>
      <c r="F22" s="333" t="s">
        <v>3457</v>
      </c>
      <c r="G22" s="1459"/>
      <c r="H22" s="2141"/>
      <c r="I22" s="2141"/>
      <c r="J22" s="2141"/>
      <c r="K22" s="1460"/>
    </row>
    <row r="23" spans="1:18" customHeight="1" ht="15">
      <c r="C23" s="42"/>
      <c r="D23" s="30"/>
      <c r="E23" s="25"/>
      <c r="F23" s="333" t="s">
        <v>3458</v>
      </c>
      <c r="G23" s="1459"/>
      <c r="H23" s="2141"/>
      <c r="I23" s="2141"/>
      <c r="J23" s="2141"/>
      <c r="K23" s="1460"/>
    </row>
    <row r="24" spans="1:18" customHeight="1" ht="15">
      <c r="C24" s="30"/>
      <c r="D24" s="30"/>
      <c r="E24" s="25"/>
      <c r="F24" s="333" t="s">
        <v>3459</v>
      </c>
      <c r="G24" s="1459"/>
      <c r="H24" s="2141"/>
      <c r="I24" s="2141"/>
      <c r="J24" s="2141"/>
      <c r="K24" s="1460"/>
    </row>
    <row r="25" spans="1:18" customHeight="1" ht="25.5">
      <c r="C25" s="30"/>
      <c r="D25" s="30"/>
      <c r="E25" s="25"/>
      <c r="F25" s="333" t="s">
        <v>3460</v>
      </c>
      <c r="G25" s="1459"/>
      <c r="H25" s="2141"/>
      <c r="I25" s="2141"/>
      <c r="J25" s="2141"/>
      <c r="K25" s="1460"/>
    </row>
    <row r="26" spans="1:18" customHeight="1" ht="15">
      <c r="A26" s="124">
        <f>IF(D26="x",C26,IF(D26="n",0,C26))</f>
        <v>20</v>
      </c>
      <c r="B26" s="125">
        <f>IF(D26="x",0,IF(D26="n",0,C26))</f>
        <v>20</v>
      </c>
      <c r="C26" s="40">
        <v>20</v>
      </c>
      <c r="D26" s="1452"/>
      <c r="E26" s="1453"/>
      <c r="F26" s="358" t="s">
        <v>3461</v>
      </c>
      <c r="G26" s="1441"/>
      <c r="H26" s="1441"/>
      <c r="I26" s="1441"/>
      <c r="J26" s="1441"/>
      <c r="K26" s="1442"/>
    </row>
    <row r="27" spans="1:18" customHeight="1" ht="14.25">
      <c r="C27" s="51" t="s">
        <v>21</v>
      </c>
      <c r="D27" s="51"/>
      <c r="E27" s="75">
        <v>3</v>
      </c>
      <c r="F27" s="876" t="s">
        <v>307</v>
      </c>
      <c r="G27" s="1434"/>
      <c r="H27" s="1435"/>
      <c r="I27" s="1435"/>
      <c r="J27" s="1435"/>
      <c r="K27" s="1436"/>
    </row>
    <row r="28" spans="1:18" customHeight="1" ht="12.75">
      <c r="C28" s="42"/>
      <c r="D28" s="33"/>
      <c r="E28" s="24"/>
      <c r="F28" s="372" t="s">
        <v>3462</v>
      </c>
      <c r="G28" s="1458"/>
      <c r="H28" s="2141"/>
      <c r="I28" s="2141"/>
      <c r="J28" s="2141"/>
      <c r="K28" s="1460"/>
    </row>
    <row r="29" spans="1:18" customHeight="1" ht="12.75">
      <c r="C29" s="42"/>
      <c r="D29" s="33"/>
      <c r="E29" s="24"/>
      <c r="F29" s="333" t="s">
        <v>309</v>
      </c>
      <c r="G29" s="1458"/>
      <c r="H29" s="2141"/>
      <c r="I29" s="2141"/>
      <c r="J29" s="2141"/>
      <c r="K29" s="1460"/>
    </row>
    <row r="30" spans="1:18" customHeight="1" ht="12.75">
      <c r="C30" s="42"/>
      <c r="D30" s="33"/>
      <c r="E30" s="24"/>
      <c r="F30" s="326" t="s">
        <v>310</v>
      </c>
      <c r="G30" s="1458"/>
      <c r="H30" s="2141"/>
      <c r="I30" s="2141"/>
      <c r="J30" s="2141"/>
      <c r="K30" s="1460"/>
    </row>
    <row r="31" spans="1:18" customHeight="1" ht="38.25">
      <c r="C31" s="42"/>
      <c r="D31" s="33"/>
      <c r="E31" s="24"/>
      <c r="F31" s="333" t="s">
        <v>311</v>
      </c>
      <c r="G31" s="1458"/>
      <c r="H31" s="2141"/>
      <c r="I31" s="2141"/>
      <c r="J31" s="2141"/>
      <c r="K31" s="1460"/>
    </row>
    <row r="32" spans="1:18" customHeight="1" ht="25.5">
      <c r="C32" s="42"/>
      <c r="D32" s="33"/>
      <c r="E32" s="24"/>
      <c r="F32" s="333" t="s">
        <v>312</v>
      </c>
      <c r="G32" s="1458"/>
      <c r="H32" s="2141"/>
      <c r="I32" s="2141"/>
      <c r="J32" s="2141"/>
      <c r="K32" s="1460"/>
    </row>
    <row r="33" spans="1:18" customHeight="1" ht="13.5">
      <c r="C33" s="42"/>
      <c r="D33" s="33"/>
      <c r="E33" s="24"/>
      <c r="F33" s="336" t="s">
        <v>313</v>
      </c>
      <c r="G33" s="1458"/>
      <c r="H33" s="2141"/>
      <c r="I33" s="2141"/>
      <c r="J33" s="2141"/>
      <c r="K33" s="1460"/>
    </row>
    <row r="34" spans="1:18" customHeight="1" ht="13.5">
      <c r="C34" s="42"/>
      <c r="D34" s="33"/>
      <c r="E34" s="24"/>
      <c r="F34" s="336" t="s">
        <v>314</v>
      </c>
      <c r="G34" s="1458"/>
      <c r="H34" s="2141"/>
      <c r="I34" s="2141"/>
      <c r="J34" s="2141"/>
      <c r="K34" s="1460"/>
    </row>
    <row r="35" spans="1:18" customHeight="1" ht="25.5">
      <c r="C35" s="42"/>
      <c r="D35" s="33"/>
      <c r="E35" s="24"/>
      <c r="F35" s="333" t="s">
        <v>315</v>
      </c>
      <c r="G35" s="1458"/>
      <c r="H35" s="2141"/>
      <c r="I35" s="2141"/>
      <c r="J35" s="2141"/>
      <c r="K35" s="1460"/>
    </row>
    <row r="36" spans="1:18" customHeight="1" ht="25.5">
      <c r="C36" s="42"/>
      <c r="D36" s="33"/>
      <c r="E36" s="24"/>
      <c r="F36" s="333" t="s">
        <v>316</v>
      </c>
      <c r="G36" s="1458"/>
      <c r="H36" s="2141"/>
      <c r="I36" s="2141"/>
      <c r="J36" s="2141"/>
      <c r="K36" s="1460"/>
    </row>
    <row r="37" spans="1:18" customHeight="1" ht="26.25">
      <c r="C37" s="42"/>
      <c r="D37" s="33"/>
      <c r="E37" s="24"/>
      <c r="F37" s="336" t="s">
        <v>317</v>
      </c>
      <c r="G37" s="1458"/>
      <c r="H37" s="2141"/>
      <c r="I37" s="2141"/>
      <c r="J37" s="2141"/>
      <c r="K37" s="1460"/>
    </row>
    <row r="38" spans="1:18" customHeight="1" ht="13.5">
      <c r="C38" s="42"/>
      <c r="D38" s="33"/>
      <c r="E38" s="24"/>
      <c r="F38" s="336" t="s">
        <v>318</v>
      </c>
      <c r="G38" s="1458"/>
      <c r="H38" s="2141"/>
      <c r="I38" s="2141"/>
      <c r="J38" s="2141"/>
      <c r="K38" s="1460"/>
    </row>
    <row r="39" spans="1:18" customHeight="1" ht="12.75">
      <c r="C39" s="42"/>
      <c r="D39" s="33"/>
      <c r="E39" s="24"/>
      <c r="F39" s="333" t="s">
        <v>319</v>
      </c>
      <c r="G39" s="1458"/>
      <c r="H39" s="2141"/>
      <c r="I39" s="2141"/>
      <c r="J39" s="2141"/>
      <c r="K39" s="1460"/>
    </row>
    <row r="40" spans="1:18" customHeight="1" ht="25.5">
      <c r="C40" s="42"/>
      <c r="D40" s="33"/>
      <c r="E40" s="24"/>
      <c r="F40" s="333" t="s">
        <v>320</v>
      </c>
      <c r="G40" s="1458"/>
      <c r="H40" s="2141"/>
      <c r="I40" s="2141"/>
      <c r="J40" s="2141"/>
      <c r="K40" s="1460"/>
    </row>
    <row r="41" spans="1:18" customHeight="1" ht="13.5">
      <c r="C41" s="42"/>
      <c r="D41" s="33"/>
      <c r="E41" s="24"/>
      <c r="F41" s="336" t="s">
        <v>623</v>
      </c>
      <c r="G41" s="1458"/>
      <c r="H41" s="2141"/>
      <c r="I41" s="2141"/>
      <c r="J41" s="2141"/>
      <c r="K41" s="1460"/>
    </row>
    <row r="42" spans="1:18" customHeight="1" ht="25.5">
      <c r="C42" s="42"/>
      <c r="D42" s="33"/>
      <c r="E42" s="24"/>
      <c r="F42" s="435" t="s">
        <v>624</v>
      </c>
      <c r="G42" s="1458"/>
      <c r="H42" s="2141"/>
      <c r="I42" s="2141"/>
      <c r="J42" s="2141"/>
      <c r="K42" s="1460"/>
    </row>
    <row r="43" spans="1:18" customHeight="1" ht="15">
      <c r="A43" s="124">
        <f>IF(D43="x",C43,IF(D43="n",0,C43))</f>
        <v>30</v>
      </c>
      <c r="B43" s="125">
        <f>IF(D43="x",0,IF(D43="n",0,C43))</f>
        <v>30</v>
      </c>
      <c r="C43" s="40">
        <v>30</v>
      </c>
      <c r="D43" s="1452"/>
      <c r="E43" s="1453"/>
      <c r="F43" s="348" t="s">
        <v>322</v>
      </c>
      <c r="G43" s="1440"/>
      <c r="H43" s="1441"/>
      <c r="I43" s="1441"/>
      <c r="J43" s="1441"/>
      <c r="K43" s="1442"/>
    </row>
    <row r="44" spans="1:18" customHeight="1" ht="15">
      <c r="C44" s="61" t="s">
        <v>21</v>
      </c>
      <c r="D44" s="63" t="s">
        <v>21</v>
      </c>
      <c r="E44" s="76">
        <v>4</v>
      </c>
      <c r="F44" s="1077" t="s">
        <v>286</v>
      </c>
      <c r="G44" s="1576"/>
      <c r="H44" s="1548"/>
      <c r="I44" s="1548"/>
      <c r="J44" s="1548"/>
      <c r="K44" s="1549"/>
    </row>
    <row r="45" spans="1:18" customHeight="1" ht="12.75">
      <c r="C45" s="42"/>
      <c r="D45" s="1471"/>
      <c r="E45" s="1515"/>
      <c r="F45" s="371" t="s">
        <v>287</v>
      </c>
      <c r="G45" s="1459"/>
      <c r="H45" s="1459"/>
      <c r="I45" s="1459"/>
      <c r="J45" s="1459"/>
      <c r="K45" s="1460"/>
    </row>
    <row r="46" spans="1:18" customHeight="1" ht="12.75">
      <c r="C46" s="42"/>
      <c r="D46" s="1471"/>
      <c r="E46" s="1515"/>
      <c r="F46" s="333" t="s">
        <v>288</v>
      </c>
      <c r="G46" s="1459"/>
      <c r="H46" s="1459"/>
      <c r="I46" s="1459"/>
      <c r="J46" s="1459"/>
      <c r="K46" s="1460"/>
    </row>
    <row r="47" spans="1:18" customHeight="1" ht="12.75">
      <c r="C47" s="42"/>
      <c r="D47" s="1471"/>
      <c r="E47" s="1515"/>
      <c r="F47" s="333" t="s">
        <v>289</v>
      </c>
      <c r="G47" s="1459"/>
      <c r="H47" s="1459"/>
      <c r="I47" s="1459"/>
      <c r="J47" s="1459"/>
      <c r="K47" s="1460"/>
    </row>
    <row r="48" spans="1:18" customHeight="1" ht="13.5">
      <c r="A48" s="124">
        <f>IF(D48="x",C48,IF(D48="n",0,C48))</f>
        <v>15</v>
      </c>
      <c r="B48" s="125">
        <f>IF(D48="x",0,IF(D48="n",0,C48))</f>
        <v>15</v>
      </c>
      <c r="C48" s="45">
        <v>15</v>
      </c>
      <c r="D48" s="1506"/>
      <c r="E48" s="1519"/>
      <c r="F48" s="339" t="s">
        <v>290</v>
      </c>
      <c r="G48" s="1459"/>
      <c r="H48" s="1459"/>
      <c r="I48" s="1459"/>
      <c r="J48" s="1459"/>
      <c r="K48" s="1460"/>
    </row>
    <row r="49" spans="1:18" customHeight="1" ht="15">
      <c r="C49" s="38"/>
      <c r="D49" s="38"/>
      <c r="E49" s="76">
        <v>5</v>
      </c>
      <c r="F49" s="878" t="s">
        <v>3463</v>
      </c>
      <c r="G49" s="1434"/>
      <c r="H49" s="1435"/>
      <c r="I49" s="1435"/>
      <c r="J49" s="1435"/>
      <c r="K49" s="1436"/>
    </row>
    <row r="50" spans="1:18" customHeight="1" ht="15">
      <c r="C50" s="30"/>
      <c r="D50" s="30"/>
      <c r="E50" s="25"/>
      <c r="F50" s="372" t="s">
        <v>3464</v>
      </c>
      <c r="G50" s="1459"/>
      <c r="H50" s="2141"/>
      <c r="I50" s="2141"/>
      <c r="J50" s="2141"/>
      <c r="K50" s="1460"/>
    </row>
    <row r="51" spans="1:18" customHeight="1" ht="15">
      <c r="C51" s="30"/>
      <c r="D51" s="30"/>
      <c r="E51" s="25"/>
      <c r="F51" s="334" t="s">
        <v>3465</v>
      </c>
      <c r="G51" s="1459"/>
      <c r="H51" s="2141"/>
      <c r="I51" s="2141"/>
      <c r="J51" s="2141"/>
      <c r="K51" s="1460"/>
    </row>
    <row r="52" spans="1:18" customHeight="1" ht="13.5">
      <c r="C52" s="30"/>
      <c r="D52" s="30"/>
      <c r="E52" s="25"/>
      <c r="F52" s="340" t="s">
        <v>3466</v>
      </c>
      <c r="G52" s="1459"/>
      <c r="H52" s="2141"/>
      <c r="I52" s="2141"/>
      <c r="J52" s="2141"/>
      <c r="K52" s="1460"/>
    </row>
    <row r="53" spans="1:18" customHeight="1" ht="15">
      <c r="C53" s="30"/>
      <c r="D53" s="30"/>
      <c r="E53" s="25"/>
      <c r="F53" s="404" t="s">
        <v>3467</v>
      </c>
      <c r="G53" s="1459"/>
      <c r="H53" s="2141"/>
      <c r="I53" s="2141"/>
      <c r="J53" s="2141"/>
      <c r="K53" s="1460"/>
    </row>
    <row r="54" spans="1:18" customHeight="1" ht="15">
      <c r="C54" s="30"/>
      <c r="D54" s="30"/>
      <c r="E54" s="25"/>
      <c r="F54" s="333" t="s">
        <v>3468</v>
      </c>
      <c r="G54" s="1459"/>
      <c r="H54" s="2141"/>
      <c r="I54" s="2141"/>
      <c r="J54" s="2141"/>
      <c r="K54" s="1460"/>
    </row>
    <row r="55" spans="1:18" customHeight="1" ht="26.25">
      <c r="C55" s="30"/>
      <c r="D55" s="30"/>
      <c r="E55" s="25"/>
      <c r="F55" s="334" t="s">
        <v>3469</v>
      </c>
      <c r="G55" s="1459"/>
      <c r="H55" s="2141"/>
      <c r="I55" s="2141"/>
      <c r="J55" s="2141"/>
      <c r="K55" s="1460"/>
    </row>
    <row r="56" spans="1:18" customHeight="1" ht="15">
      <c r="C56" s="30"/>
      <c r="D56" s="30"/>
      <c r="E56" s="25"/>
      <c r="F56" s="334" t="s">
        <v>3470</v>
      </c>
      <c r="G56" s="1459"/>
      <c r="H56" s="2141"/>
      <c r="I56" s="2141"/>
      <c r="J56" s="2141"/>
      <c r="K56" s="1460"/>
    </row>
    <row r="57" spans="1:18" customHeight="1" ht="15">
      <c r="A57" s="124">
        <f>IF(D57="x",C57,IF(D57="n",0,C57))</f>
        <v>6</v>
      </c>
      <c r="B57" s="125">
        <f>IF(D57="x",0,IF(D57="n",0,C57))</f>
        <v>6</v>
      </c>
      <c r="C57" s="40">
        <v>6</v>
      </c>
      <c r="D57" s="1452"/>
      <c r="E57" s="1453"/>
      <c r="F57" s="393" t="s">
        <v>3471</v>
      </c>
      <c r="G57" s="1441"/>
      <c r="H57" s="1441"/>
      <c r="I57" s="1441"/>
      <c r="J57" s="1441"/>
      <c r="K57" s="1442"/>
    </row>
    <row r="58" spans="1:18" customHeight="1" ht="14.25" s="96" customFormat="1">
      <c r="C58" s="1454" t="s">
        <v>3472</v>
      </c>
      <c r="D58" s="1455"/>
      <c r="E58" s="1455"/>
      <c r="F58" s="1455"/>
      <c r="G58" s="1455"/>
      <c r="H58" s="1455"/>
      <c r="I58" s="1455"/>
      <c r="J58" s="1455"/>
      <c r="K58" s="1456"/>
    </row>
    <row r="59" spans="1:18" customHeight="1" ht="15.75" s="96" customFormat="1">
      <c r="C59" s="697" t="s">
        <v>150</v>
      </c>
      <c r="D59" s="1461" t="s">
        <v>151</v>
      </c>
      <c r="E59" s="1462"/>
      <c r="F59" s="692" t="s">
        <v>3446</v>
      </c>
      <c r="G59" s="1461" t="s">
        <v>4</v>
      </c>
      <c r="H59" s="1514"/>
      <c r="I59" s="1514"/>
      <c r="J59" s="1514"/>
      <c r="K59" s="1462"/>
    </row>
    <row r="60" spans="1:18" customHeight="1" ht="13.5" s="96" customFormat="1">
      <c r="C60" s="30"/>
      <c r="D60" s="38"/>
      <c r="E60" s="73">
        <v>6</v>
      </c>
      <c r="F60" s="906" t="s">
        <v>609</v>
      </c>
      <c r="G60" s="1435"/>
      <c r="H60" s="1435"/>
      <c r="I60" s="1435"/>
      <c r="J60" s="1435"/>
      <c r="K60" s="1436"/>
    </row>
    <row r="61" spans="1:18" customHeight="1" ht="12.75" s="96" customFormat="1">
      <c r="C61" s="30"/>
      <c r="D61" s="30"/>
      <c r="E61" s="25"/>
      <c r="F61" s="372" t="s">
        <v>3473</v>
      </c>
      <c r="G61" s="1459"/>
      <c r="H61" s="2141"/>
      <c r="I61" s="2141"/>
      <c r="J61" s="2141"/>
      <c r="K61" s="1460"/>
    </row>
    <row r="62" spans="1:18" customHeight="1" ht="12.75" s="96" customFormat="1">
      <c r="C62" s="30"/>
      <c r="D62" s="30"/>
      <c r="E62" s="25"/>
      <c r="F62" s="333" t="s">
        <v>611</v>
      </c>
      <c r="G62" s="1459"/>
      <c r="H62" s="2141"/>
      <c r="I62" s="2141"/>
      <c r="J62" s="2141"/>
      <c r="K62" s="1460"/>
    </row>
    <row r="63" spans="1:18" customHeight="1" ht="13.5" s="96" customFormat="1">
      <c r="C63" s="30"/>
      <c r="D63" s="30"/>
      <c r="E63" s="25"/>
      <c r="F63" s="336" t="s">
        <v>298</v>
      </c>
      <c r="G63" s="1459"/>
      <c r="H63" s="2141"/>
      <c r="I63" s="2141"/>
      <c r="J63" s="2141"/>
      <c r="K63" s="1460"/>
    </row>
    <row r="64" spans="1:18" customHeight="1" ht="13.5" s="96" customFormat="1">
      <c r="C64" s="30"/>
      <c r="D64" s="30"/>
      <c r="E64" s="25"/>
      <c r="F64" s="336" t="s">
        <v>299</v>
      </c>
      <c r="G64" s="1459"/>
      <c r="H64" s="2141"/>
      <c r="I64" s="2141"/>
      <c r="J64" s="2141"/>
      <c r="K64" s="1460"/>
    </row>
    <row r="65" spans="1:18" customHeight="1" ht="13.5" s="96" customFormat="1">
      <c r="C65" s="44"/>
      <c r="D65" s="44"/>
      <c r="E65" s="27"/>
      <c r="F65" s="336" t="s">
        <v>300</v>
      </c>
      <c r="G65" s="1459"/>
      <c r="H65" s="2141"/>
      <c r="I65" s="2141"/>
      <c r="J65" s="2141"/>
      <c r="K65" s="1460"/>
    </row>
    <row r="66" spans="1:18" customHeight="1" ht="13.5" s="96" customFormat="1">
      <c r="C66" s="30"/>
      <c r="D66" s="30"/>
      <c r="E66" s="25"/>
      <c r="F66" s="336" t="s">
        <v>301</v>
      </c>
      <c r="G66" s="1459"/>
      <c r="H66" s="2141"/>
      <c r="I66" s="2141"/>
      <c r="J66" s="2141"/>
      <c r="K66" s="1460"/>
    </row>
    <row r="67" spans="1:18" customHeight="1" ht="13.5" s="96" customFormat="1">
      <c r="C67" s="30"/>
      <c r="D67" s="30"/>
      <c r="E67" s="25"/>
      <c r="F67" s="336" t="s">
        <v>302</v>
      </c>
      <c r="G67" s="1459"/>
      <c r="H67" s="2141"/>
      <c r="I67" s="2141"/>
      <c r="J67" s="2141"/>
      <c r="K67" s="1460"/>
    </row>
    <row r="68" spans="1:18" customHeight="1" ht="12.75" s="96" customFormat="1">
      <c r="C68" s="30"/>
      <c r="D68" s="30"/>
      <c r="E68" s="25"/>
      <c r="F68" s="333" t="s">
        <v>612</v>
      </c>
      <c r="G68" s="1459"/>
      <c r="H68" s="2141"/>
      <c r="I68" s="2141"/>
      <c r="J68" s="2141"/>
      <c r="K68" s="1460"/>
    </row>
    <row r="69" spans="1:18" customHeight="1" ht="13.5">
      <c r="A69" s="29"/>
      <c r="B69" s="31"/>
      <c r="C69" s="30"/>
      <c r="D69" s="1078"/>
      <c r="E69" s="1079"/>
      <c r="F69" s="918" t="s">
        <v>281</v>
      </c>
      <c r="G69" s="1459"/>
      <c r="H69" s="2141"/>
      <c r="I69" s="2141"/>
      <c r="J69" s="2141"/>
      <c r="K69" s="1460"/>
      <c r="L69" s="96"/>
      <c r="M69" s="96"/>
      <c r="N69" s="96"/>
      <c r="O69" s="96"/>
      <c r="P69" s="96"/>
      <c r="Q69" s="96"/>
      <c r="R69" s="96"/>
    </row>
    <row r="70" spans="1:18" customHeight="1" ht="15" s="96" customFormat="1">
      <c r="A70" s="124">
        <f>IF(D72="x",C72,IF(D72="n",0,C72))</f>
        <v>15</v>
      </c>
      <c r="B70" s="125">
        <f>IF(D72="x",0,IF(D72="n",0,C72))</f>
        <v>15</v>
      </c>
      <c r="C70" s="30"/>
      <c r="D70" s="30"/>
      <c r="E70" s="25"/>
      <c r="F70" s="333" t="s">
        <v>613</v>
      </c>
      <c r="G70" s="1459"/>
      <c r="H70" s="2141"/>
      <c r="I70" s="2141"/>
      <c r="J70" s="2141"/>
      <c r="K70" s="1460"/>
    </row>
    <row r="71" spans="1:18" customHeight="1" ht="25.5" s="96" customFormat="1">
      <c r="C71" s="30"/>
      <c r="D71" s="30"/>
      <c r="E71" s="25"/>
      <c r="F71" s="333" t="s">
        <v>305</v>
      </c>
      <c r="G71" s="1459"/>
      <c r="H71" s="2141"/>
      <c r="I71" s="2141"/>
      <c r="J71" s="2141"/>
      <c r="K71" s="1460"/>
    </row>
    <row r="72" spans="1:18" customHeight="1" ht="15" s="96" customFormat="1">
      <c r="C72" s="40">
        <v>15</v>
      </c>
      <c r="D72" s="1452"/>
      <c r="E72" s="1453"/>
      <c r="F72" s="348" t="s">
        <v>306</v>
      </c>
      <c r="G72" s="1441"/>
      <c r="H72" s="1441"/>
      <c r="I72" s="1441"/>
      <c r="J72" s="1441"/>
      <c r="K72" s="1442"/>
    </row>
    <row r="73" spans="1:18" customHeight="1" ht="15" s="96" customFormat="1">
      <c r="C73" s="61"/>
      <c r="D73" s="61"/>
      <c r="E73" s="75">
        <v>7</v>
      </c>
      <c r="F73" s="874" t="s">
        <v>621</v>
      </c>
      <c r="G73" s="1434"/>
      <c r="H73" s="1435"/>
      <c r="I73" s="1435"/>
      <c r="J73" s="1435"/>
      <c r="K73" s="1436"/>
    </row>
    <row r="74" spans="1:18" customHeight="1" ht="25.5" s="96" customFormat="1">
      <c r="C74" s="30"/>
      <c r="D74" s="30"/>
      <c r="E74" s="24"/>
      <c r="F74" s="372" t="s">
        <v>1086</v>
      </c>
      <c r="G74" s="1458"/>
      <c r="H74" s="2141"/>
      <c r="I74" s="2141"/>
      <c r="J74" s="2141"/>
      <c r="K74" s="1460"/>
    </row>
    <row r="75" spans="1:18" customHeight="1" ht="25.5" s="96" customFormat="1">
      <c r="C75" s="30"/>
      <c r="D75" s="30"/>
      <c r="E75" s="24"/>
      <c r="F75" s="333" t="s">
        <v>622</v>
      </c>
      <c r="G75" s="1458"/>
      <c r="H75" s="2141"/>
      <c r="I75" s="2141"/>
      <c r="J75" s="2141"/>
      <c r="K75" s="1460"/>
    </row>
    <row r="76" spans="1:18" customHeight="1" ht="12.75" s="96" customFormat="1">
      <c r="C76" s="30"/>
      <c r="D76" s="30"/>
      <c r="E76" s="24"/>
      <c r="F76" s="333" t="s">
        <v>340</v>
      </c>
      <c r="G76" s="1458"/>
      <c r="H76" s="2141"/>
      <c r="I76" s="2141"/>
      <c r="J76" s="2141"/>
      <c r="K76" s="1460"/>
    </row>
    <row r="77" spans="1:18" customHeight="1" ht="15" s="96" customFormat="1">
      <c r="A77" s="124">
        <f>IF(D77="x",C77,IF(D77="n",0,C77))</f>
        <v>15</v>
      </c>
      <c r="B77" s="125">
        <f>IF(D77="x",0,IF(D77="n",0,C77))</f>
        <v>15</v>
      </c>
      <c r="C77" s="40">
        <v>15</v>
      </c>
      <c r="D77" s="1452"/>
      <c r="E77" s="1453"/>
      <c r="F77" s="348" t="s">
        <v>341</v>
      </c>
      <c r="G77" s="1440"/>
      <c r="H77" s="1441"/>
      <c r="I77" s="1441"/>
      <c r="J77" s="1441"/>
      <c r="K77" s="1442"/>
    </row>
    <row r="78" spans="1:18" customHeight="1" ht="15">
      <c r="C78" s="30"/>
      <c r="D78" s="38"/>
      <c r="E78" s="74">
        <v>8</v>
      </c>
      <c r="F78" s="734" t="s">
        <v>3474</v>
      </c>
      <c r="G78" s="1434"/>
      <c r="H78" s="1435"/>
      <c r="I78" s="1435"/>
      <c r="J78" s="1435"/>
      <c r="K78" s="1436"/>
    </row>
    <row r="79" spans="1:18" customHeight="1" ht="15">
      <c r="C79" s="30"/>
      <c r="D79" s="30"/>
      <c r="E79" s="25"/>
      <c r="F79" s="372" t="s">
        <v>3475</v>
      </c>
      <c r="G79" s="1459"/>
      <c r="H79" s="2141"/>
      <c r="I79" s="2141"/>
      <c r="J79" s="2141"/>
      <c r="K79" s="1460"/>
    </row>
    <row r="80" spans="1:18" customHeight="1" ht="15">
      <c r="C80" s="30"/>
      <c r="D80" s="30"/>
      <c r="E80" s="25"/>
      <c r="F80" s="336" t="s">
        <v>3476</v>
      </c>
      <c r="G80" s="1459"/>
      <c r="H80" s="2141"/>
      <c r="I80" s="2141"/>
      <c r="J80" s="2141"/>
      <c r="K80" s="1460"/>
    </row>
    <row r="81" spans="1:18" customHeight="1" ht="15">
      <c r="C81" s="30"/>
      <c r="D81" s="30"/>
      <c r="E81" s="25"/>
      <c r="F81" s="333" t="s">
        <v>3477</v>
      </c>
      <c r="G81" s="1459"/>
      <c r="H81" s="2141"/>
      <c r="I81" s="2141"/>
      <c r="J81" s="2141"/>
      <c r="K81" s="1460"/>
    </row>
    <row r="82" spans="1:18" customHeight="1" ht="27">
      <c r="C82" s="30"/>
      <c r="D82" s="30"/>
      <c r="E82" s="25"/>
      <c r="F82" s="845" t="s">
        <v>3478</v>
      </c>
      <c r="G82" s="1459"/>
      <c r="H82" s="2141"/>
      <c r="I82" s="2141"/>
      <c r="J82" s="2141"/>
      <c r="K82" s="1460"/>
    </row>
    <row r="83" spans="1:18" customHeight="1" ht="15">
      <c r="C83" s="30"/>
      <c r="D83" s="30"/>
      <c r="E83" s="25"/>
      <c r="F83" s="333" t="s">
        <v>3479</v>
      </c>
      <c r="G83" s="1459"/>
      <c r="H83" s="2141"/>
      <c r="I83" s="2141"/>
      <c r="J83" s="2141"/>
      <c r="K83" s="1460"/>
    </row>
    <row r="84" spans="1:18" customHeight="1" ht="13.5">
      <c r="C84" s="30"/>
      <c r="D84" s="30"/>
      <c r="E84" s="25"/>
      <c r="F84" s="336" t="s">
        <v>3480</v>
      </c>
      <c r="G84" s="1459"/>
      <c r="H84" s="2141"/>
      <c r="I84" s="2141"/>
      <c r="J84" s="2141"/>
      <c r="K84" s="1460"/>
    </row>
    <row r="85" spans="1:18" customHeight="1" ht="15">
      <c r="C85" s="30"/>
      <c r="D85" s="30"/>
      <c r="E85" s="25"/>
      <c r="F85" s="336" t="s">
        <v>3481</v>
      </c>
      <c r="G85" s="1459"/>
      <c r="H85" s="2141"/>
      <c r="I85" s="2141"/>
      <c r="J85" s="2141"/>
      <c r="K85" s="1460"/>
    </row>
    <row r="86" spans="1:18" customHeight="1" ht="15">
      <c r="C86" s="30"/>
      <c r="D86" s="30"/>
      <c r="E86" s="25"/>
      <c r="F86" s="333" t="s">
        <v>3482</v>
      </c>
      <c r="G86" s="1459"/>
      <c r="H86" s="2141"/>
      <c r="I86" s="2141"/>
      <c r="J86" s="2141"/>
      <c r="K86" s="1460"/>
    </row>
    <row r="87" spans="1:18" customHeight="1" ht="15">
      <c r="C87" s="30"/>
      <c r="D87" s="30"/>
      <c r="E87" s="25"/>
      <c r="F87" s="336" t="s">
        <v>3483</v>
      </c>
      <c r="G87" s="1459"/>
      <c r="H87" s="2141"/>
      <c r="I87" s="2141"/>
      <c r="J87" s="2141"/>
      <c r="K87" s="1460"/>
    </row>
    <row r="88" spans="1:18" customHeight="1" ht="15">
      <c r="A88" s="124">
        <f>IF(D88="x",C88,IF(D88="n",0,C88))</f>
        <v>4</v>
      </c>
      <c r="B88" s="125">
        <f>IF(D88="x",0,IF(D88="n",0,C88))</f>
        <v>4</v>
      </c>
      <c r="C88" s="40">
        <v>4</v>
      </c>
      <c r="D88" s="1452"/>
      <c r="E88" s="1453"/>
      <c r="F88" s="348" t="s">
        <v>3484</v>
      </c>
      <c r="G88" s="1441"/>
      <c r="H88" s="1441"/>
      <c r="I88" s="1441"/>
      <c r="J88" s="1441"/>
      <c r="K88" s="1442"/>
    </row>
    <row r="89" spans="1:18" customHeight="1" ht="15">
      <c r="C89" s="51" t="s">
        <v>21</v>
      </c>
      <c r="D89" s="51"/>
      <c r="E89" s="76">
        <v>9</v>
      </c>
      <c r="F89" s="859" t="s">
        <v>3485</v>
      </c>
      <c r="G89" s="1576"/>
      <c r="H89" s="1548"/>
      <c r="I89" s="1548"/>
      <c r="J89" s="1548"/>
      <c r="K89" s="1549"/>
    </row>
    <row r="90" spans="1:18" customHeight="1" ht="15">
      <c r="C90" s="30"/>
      <c r="D90" s="30"/>
      <c r="E90" s="24"/>
      <c r="F90" s="324" t="s">
        <v>3486</v>
      </c>
      <c r="G90" s="1458"/>
      <c r="H90" s="1459"/>
      <c r="I90" s="1459"/>
      <c r="J90" s="1459"/>
      <c r="K90" s="1460"/>
    </row>
    <row r="91" spans="1:18" customHeight="1" ht="15">
      <c r="C91" s="30"/>
      <c r="D91" s="30"/>
      <c r="E91" s="24"/>
      <c r="F91" s="363" t="s">
        <v>3487</v>
      </c>
      <c r="G91" s="1458"/>
      <c r="H91" s="1459"/>
      <c r="I91" s="1459"/>
      <c r="J91" s="1459"/>
      <c r="K91" s="1460"/>
    </row>
    <row r="92" spans="1:18" customHeight="1" ht="15">
      <c r="C92" s="30"/>
      <c r="D92" s="30"/>
      <c r="E92" s="24"/>
      <c r="F92" s="905" t="s">
        <v>3488</v>
      </c>
      <c r="G92" s="1458"/>
      <c r="H92" s="1459"/>
      <c r="I92" s="1459"/>
      <c r="J92" s="1459"/>
      <c r="K92" s="1460"/>
    </row>
    <row r="93" spans="1:18" customHeight="1" ht="15">
      <c r="C93" s="30"/>
      <c r="D93" s="30"/>
      <c r="E93" s="24"/>
      <c r="F93" s="363" t="s">
        <v>3489</v>
      </c>
      <c r="G93" s="1458"/>
      <c r="H93" s="1459"/>
      <c r="I93" s="1459"/>
      <c r="J93" s="1459"/>
      <c r="K93" s="1460"/>
    </row>
    <row r="94" spans="1:18" customHeight="1" ht="15">
      <c r="C94" s="30"/>
      <c r="D94" s="30"/>
      <c r="E94" s="24"/>
      <c r="F94" s="363" t="s">
        <v>3490</v>
      </c>
      <c r="G94" s="1458"/>
      <c r="H94" s="1459"/>
      <c r="I94" s="1459"/>
      <c r="J94" s="1459"/>
      <c r="K94" s="1460"/>
    </row>
    <row r="95" spans="1:18" customHeight="1" ht="15">
      <c r="C95" s="30"/>
      <c r="D95" s="30"/>
      <c r="E95" s="24"/>
      <c r="F95" s="363" t="s">
        <v>3491</v>
      </c>
      <c r="G95" s="1458"/>
      <c r="H95" s="1459"/>
      <c r="I95" s="1459"/>
      <c r="J95" s="1459"/>
      <c r="K95" s="1460"/>
    </row>
    <row r="96" spans="1:18" customHeight="1" ht="15">
      <c r="A96" s="124">
        <f>IF(D96="x",C96,IF(D96="n",0,C96))</f>
        <v>6</v>
      </c>
      <c r="B96" s="125">
        <f>IF(D96="x",0,IF(D96="n",0,C96))</f>
        <v>6</v>
      </c>
      <c r="C96" s="40">
        <v>6</v>
      </c>
      <c r="D96" s="1452"/>
      <c r="E96" s="1453"/>
      <c r="F96" s="337" t="s">
        <v>3492</v>
      </c>
      <c r="G96" s="1440"/>
      <c r="H96" s="1441"/>
      <c r="I96" s="1441"/>
      <c r="J96" s="1441"/>
      <c r="K96" s="1442"/>
    </row>
    <row r="97" spans="1:18" customHeight="1" ht="15">
      <c r="C97" s="38"/>
      <c r="D97" s="38"/>
      <c r="E97" s="76">
        <v>10</v>
      </c>
      <c r="F97" s="875" t="s">
        <v>3493</v>
      </c>
      <c r="G97" s="1434"/>
      <c r="H97" s="1435"/>
      <c r="I97" s="1435"/>
      <c r="J97" s="1435"/>
      <c r="K97" s="1436"/>
    </row>
    <row r="98" spans="1:18" customHeight="1" ht="12.75">
      <c r="C98" s="30"/>
      <c r="D98" s="30"/>
      <c r="E98" s="25"/>
      <c r="F98" s="372" t="s">
        <v>3494</v>
      </c>
      <c r="G98" s="1459"/>
      <c r="H98" s="2141"/>
      <c r="I98" s="2141"/>
      <c r="J98" s="2141"/>
      <c r="K98" s="1460"/>
    </row>
    <row r="99" spans="1:18" customHeight="1" ht="12.75">
      <c r="C99" s="30"/>
      <c r="D99" s="30"/>
      <c r="E99" s="25"/>
      <c r="F99" s="333" t="s">
        <v>3495</v>
      </c>
      <c r="G99" s="1459"/>
      <c r="H99" s="2141"/>
      <c r="I99" s="2141"/>
      <c r="J99" s="2141"/>
      <c r="K99" s="1460"/>
    </row>
    <row r="100" spans="1:18" customHeight="1" ht="13.5">
      <c r="C100" s="30"/>
      <c r="D100" s="30"/>
      <c r="E100" s="25"/>
      <c r="F100" s="845" t="s">
        <v>3496</v>
      </c>
      <c r="G100" s="1459"/>
      <c r="H100" s="2141"/>
      <c r="I100" s="2141"/>
      <c r="J100" s="2141"/>
      <c r="K100" s="1460"/>
    </row>
    <row r="101" spans="1:18" customHeight="1" ht="13.5">
      <c r="C101" s="30"/>
      <c r="D101" s="30"/>
      <c r="E101" s="25"/>
      <c r="F101" s="845" t="s">
        <v>3497</v>
      </c>
      <c r="G101" s="1459"/>
      <c r="H101" s="2141"/>
      <c r="I101" s="2141"/>
      <c r="J101" s="2141"/>
      <c r="K101" s="1460"/>
    </row>
    <row r="102" spans="1:18" customHeight="1" ht="12.75">
      <c r="C102" s="30"/>
      <c r="D102" s="30"/>
      <c r="E102" s="25"/>
      <c r="F102" s="333" t="s">
        <v>3498</v>
      </c>
      <c r="G102" s="1459"/>
      <c r="H102" s="2141"/>
      <c r="I102" s="2141"/>
      <c r="J102" s="2141"/>
      <c r="K102" s="1460"/>
    </row>
    <row r="103" spans="1:18" customHeight="1" ht="13.5">
      <c r="C103" s="30"/>
      <c r="D103" s="30"/>
      <c r="E103" s="25"/>
      <c r="F103" s="336" t="s">
        <v>3499</v>
      </c>
      <c r="G103" s="1459"/>
      <c r="H103" s="2141"/>
      <c r="I103" s="2141"/>
      <c r="J103" s="2141"/>
      <c r="K103" s="1460"/>
    </row>
    <row r="104" spans="1:18" customHeight="1" ht="13.5">
      <c r="C104" s="30"/>
      <c r="D104" s="30"/>
      <c r="E104" s="25"/>
      <c r="F104" s="336" t="s">
        <v>3500</v>
      </c>
      <c r="G104" s="1459"/>
      <c r="H104" s="2141"/>
      <c r="I104" s="2141"/>
      <c r="J104" s="2141"/>
      <c r="K104" s="1460"/>
    </row>
    <row r="105" spans="1:18" customHeight="1" ht="25.5">
      <c r="C105" s="30"/>
      <c r="D105" s="30"/>
      <c r="E105" s="25"/>
      <c r="F105" s="333" t="s">
        <v>3501</v>
      </c>
      <c r="G105" s="1459"/>
      <c r="H105" s="2141"/>
      <c r="I105" s="2141"/>
      <c r="J105" s="2141"/>
      <c r="K105" s="1460"/>
    </row>
    <row r="106" spans="1:18" customHeight="1" ht="15">
      <c r="A106" s="124">
        <f>IF(D106="x",C106,IF(D106="n",0,C106))</f>
        <v>8</v>
      </c>
      <c r="B106" s="125">
        <f>IF(D106="x",0,IF(D106="n",0,C106))</f>
        <v>8</v>
      </c>
      <c r="C106" s="40">
        <v>8</v>
      </c>
      <c r="D106" s="1452"/>
      <c r="E106" s="1453"/>
      <c r="F106" s="348" t="s">
        <v>3492</v>
      </c>
      <c r="G106" s="1441"/>
      <c r="H106" s="1441"/>
      <c r="I106" s="1441"/>
      <c r="J106" s="1441"/>
      <c r="K106" s="1442"/>
    </row>
    <row r="107" spans="1:18" customHeight="1" ht="15">
      <c r="C107" s="38"/>
      <c r="D107" s="38"/>
      <c r="E107" s="76">
        <v>11</v>
      </c>
      <c r="F107" s="873" t="s">
        <v>3502</v>
      </c>
      <c r="G107" s="1434"/>
      <c r="H107" s="1435"/>
      <c r="I107" s="1435"/>
      <c r="J107" s="1435"/>
      <c r="K107" s="1436"/>
    </row>
    <row r="108" spans="1:18" customHeight="1" ht="12.75">
      <c r="C108" s="30"/>
      <c r="D108" s="30"/>
      <c r="E108" s="25"/>
      <c r="F108" s="372" t="s">
        <v>3503</v>
      </c>
      <c r="G108" s="1459"/>
      <c r="H108" s="2141"/>
      <c r="I108" s="2141"/>
      <c r="J108" s="2141"/>
      <c r="K108" s="1460"/>
    </row>
    <row r="109" spans="1:18" customHeight="1" ht="13.5">
      <c r="C109" s="30"/>
      <c r="D109" s="30"/>
      <c r="E109" s="25"/>
      <c r="F109" s="336" t="s">
        <v>3504</v>
      </c>
      <c r="G109" s="1459"/>
      <c r="H109" s="2141"/>
      <c r="I109" s="2141"/>
      <c r="J109" s="2141"/>
      <c r="K109" s="1460"/>
    </row>
    <row r="110" spans="1:18" customHeight="1" ht="13.5">
      <c r="C110" s="30"/>
      <c r="D110" s="30"/>
      <c r="E110" s="25"/>
      <c r="F110" s="336" t="s">
        <v>3505</v>
      </c>
      <c r="G110" s="1459"/>
      <c r="H110" s="2141"/>
      <c r="I110" s="2141"/>
      <c r="J110" s="2141"/>
      <c r="K110" s="1460"/>
    </row>
    <row r="111" spans="1:18" customHeight="1" ht="13.5">
      <c r="C111" s="30"/>
      <c r="D111" s="30"/>
      <c r="E111" s="25"/>
      <c r="F111" s="336" t="s">
        <v>3506</v>
      </c>
      <c r="G111" s="1459"/>
      <c r="H111" s="2141"/>
      <c r="I111" s="2141"/>
      <c r="J111" s="2141"/>
      <c r="K111" s="1460"/>
    </row>
    <row r="112" spans="1:18" customHeight="1" ht="13.5">
      <c r="C112" s="30"/>
      <c r="D112" s="30"/>
      <c r="E112" s="25"/>
      <c r="F112" s="336" t="s">
        <v>3507</v>
      </c>
      <c r="G112" s="1459"/>
      <c r="H112" s="2141"/>
      <c r="I112" s="2141"/>
      <c r="J112" s="2141"/>
      <c r="K112" s="1460"/>
    </row>
    <row r="113" spans="1:18" customHeight="1" ht="12.75">
      <c r="C113" s="30"/>
      <c r="D113" s="30"/>
      <c r="E113" s="25"/>
      <c r="F113" s="333" t="s">
        <v>3508</v>
      </c>
      <c r="G113" s="1459"/>
      <c r="H113" s="2141"/>
      <c r="I113" s="2141"/>
      <c r="J113" s="2141"/>
      <c r="K113" s="1460"/>
    </row>
    <row r="114" spans="1:18" customHeight="1" ht="12.75">
      <c r="C114" s="30"/>
      <c r="D114" s="30"/>
      <c r="E114" s="25"/>
      <c r="F114" s="333" t="s">
        <v>3509</v>
      </c>
      <c r="G114" s="1459"/>
      <c r="H114" s="2141"/>
      <c r="I114" s="2141"/>
      <c r="J114" s="2141"/>
      <c r="K114" s="1460"/>
    </row>
    <row r="115" spans="1:18" customHeight="1" ht="12.75">
      <c r="C115" s="30"/>
      <c r="D115" s="30"/>
      <c r="E115" s="25"/>
      <c r="F115" s="333" t="s">
        <v>3510</v>
      </c>
      <c r="G115" s="1459"/>
      <c r="H115" s="2141"/>
      <c r="I115" s="2141"/>
      <c r="J115" s="2141"/>
      <c r="K115" s="1460"/>
    </row>
    <row r="116" spans="1:18" customHeight="1" ht="25.5">
      <c r="C116" s="30"/>
      <c r="D116" s="30"/>
      <c r="E116" s="25"/>
      <c r="F116" s="333" t="s">
        <v>3511</v>
      </c>
      <c r="G116" s="1459"/>
      <c r="H116" s="2141"/>
      <c r="I116" s="2141"/>
      <c r="J116" s="2141"/>
      <c r="K116" s="1460"/>
    </row>
    <row r="117" spans="1:18" customHeight="1" ht="15">
      <c r="A117" s="124">
        <f>IF(D117="x",C117,IF(D117="n",0,C117))</f>
        <v>20</v>
      </c>
      <c r="B117" s="125">
        <f>IF(D117="x",0,IF(D117="n",0,C117))</f>
        <v>20</v>
      </c>
      <c r="C117" s="40">
        <v>20</v>
      </c>
      <c r="D117" s="1452"/>
      <c r="E117" s="1453"/>
      <c r="F117" s="348" t="s">
        <v>3492</v>
      </c>
      <c r="G117" s="1441"/>
      <c r="H117" s="1441"/>
      <c r="I117" s="1441"/>
      <c r="J117" s="1441"/>
      <c r="K117" s="1442"/>
    </row>
    <row r="118" spans="1:18" customHeight="1" ht="15">
      <c r="C118" s="1508"/>
      <c r="D118" s="1509"/>
      <c r="E118" s="1509"/>
      <c r="F118" s="1509"/>
      <c r="G118" s="1509"/>
      <c r="H118" s="1509"/>
      <c r="I118" s="1509"/>
      <c r="J118" s="1509"/>
      <c r="K118" s="1510"/>
    </row>
    <row r="119" spans="1:18" customHeight="1" ht="15">
      <c r="C119" s="1511"/>
      <c r="D119" s="1512"/>
      <c r="E119" s="1512"/>
      <c r="F119" s="1512"/>
      <c r="G119" s="1512"/>
      <c r="H119" s="1512"/>
      <c r="I119" s="1512"/>
      <c r="J119" s="1512"/>
      <c r="K119" s="1513"/>
    </row>
    <row r="120" spans="1:18" customHeight="1" ht="15.75">
      <c r="A120" s="125"/>
      <c r="B120" s="125"/>
      <c r="C120" s="1454" t="s">
        <v>3472</v>
      </c>
      <c r="D120" s="1455"/>
      <c r="E120" s="1455"/>
      <c r="F120" s="1455"/>
      <c r="G120" s="1455"/>
      <c r="H120" s="1455"/>
      <c r="I120" s="1455"/>
      <c r="J120" s="1455"/>
      <c r="K120" s="1456"/>
    </row>
    <row r="121" spans="1:18" customHeight="1" ht="15.75">
      <c r="A121" s="125"/>
      <c r="B121" s="125"/>
      <c r="C121" s="697" t="s">
        <v>150</v>
      </c>
      <c r="D121" s="1461" t="s">
        <v>151</v>
      </c>
      <c r="E121" s="1462"/>
      <c r="F121" s="692" t="s">
        <v>3446</v>
      </c>
      <c r="G121" s="1461" t="s">
        <v>4</v>
      </c>
      <c r="H121" s="1514"/>
      <c r="I121" s="1514"/>
      <c r="J121" s="1514"/>
      <c r="K121" s="1462"/>
    </row>
    <row r="122" spans="1:18" customHeight="1" ht="15">
      <c r="C122" s="49"/>
      <c r="D122" s="38"/>
      <c r="E122" s="76">
        <v>12</v>
      </c>
      <c r="F122" s="859" t="s">
        <v>3512</v>
      </c>
      <c r="G122" s="1434"/>
      <c r="H122" s="1435"/>
      <c r="I122" s="1435"/>
      <c r="J122" s="1435"/>
      <c r="K122" s="1436"/>
    </row>
    <row r="123" spans="1:18" customHeight="1" ht="15">
      <c r="C123" s="42"/>
      <c r="D123" s="30"/>
      <c r="E123" s="311"/>
      <c r="F123" s="915" t="s">
        <v>3513</v>
      </c>
      <c r="G123" s="1438"/>
      <c r="H123" s="1438"/>
      <c r="I123" s="1438"/>
      <c r="J123" s="1438"/>
      <c r="K123" s="1439"/>
    </row>
    <row r="124" spans="1:18" customHeight="1" ht="15">
      <c r="C124" s="42"/>
      <c r="D124" s="30"/>
      <c r="E124" s="311"/>
      <c r="F124" s="915" t="s">
        <v>3514</v>
      </c>
      <c r="G124" s="1438"/>
      <c r="H124" s="1438"/>
      <c r="I124" s="1438"/>
      <c r="J124" s="1438"/>
      <c r="K124" s="1439"/>
    </row>
    <row r="125" spans="1:18" customHeight="1" ht="26.25">
      <c r="C125" s="42"/>
      <c r="D125" s="30"/>
      <c r="E125" s="311"/>
      <c r="F125" s="917" t="s">
        <v>3515</v>
      </c>
      <c r="G125" s="1438"/>
      <c r="H125" s="1438"/>
      <c r="I125" s="1438"/>
      <c r="J125" s="1438"/>
      <c r="K125" s="1439"/>
    </row>
    <row r="126" spans="1:18" customHeight="1" ht="13.5">
      <c r="C126" s="42"/>
      <c r="D126" s="30"/>
      <c r="E126" s="311"/>
      <c r="F126" s="917" t="s">
        <v>3516</v>
      </c>
      <c r="G126" s="1438"/>
      <c r="H126" s="1438"/>
      <c r="I126" s="1438"/>
      <c r="J126" s="1438"/>
      <c r="K126" s="1439"/>
    </row>
    <row r="127" spans="1:18" customHeight="1" ht="15">
      <c r="C127" s="42"/>
      <c r="D127" s="30"/>
      <c r="E127" s="311"/>
      <c r="F127" s="915" t="s">
        <v>3517</v>
      </c>
      <c r="G127" s="1438"/>
      <c r="H127" s="1438"/>
      <c r="I127" s="1438"/>
      <c r="J127" s="1438"/>
      <c r="K127" s="1439"/>
    </row>
    <row r="128" spans="1:18" customHeight="1" ht="26.25">
      <c r="C128" s="42"/>
      <c r="D128" s="30"/>
      <c r="E128" s="311"/>
      <c r="F128" s="917" t="s">
        <v>3518</v>
      </c>
      <c r="G128" s="1438"/>
      <c r="H128" s="1438"/>
      <c r="I128" s="1438"/>
      <c r="J128" s="1438"/>
      <c r="K128" s="1439"/>
    </row>
    <row r="129" spans="1:18" customHeight="1" ht="15">
      <c r="C129" s="42"/>
      <c r="D129" s="30"/>
      <c r="E129" s="311"/>
      <c r="F129" s="915" t="s">
        <v>3519</v>
      </c>
      <c r="G129" s="1438"/>
      <c r="H129" s="1438"/>
      <c r="I129" s="1438"/>
      <c r="J129" s="1438"/>
      <c r="K129" s="1439"/>
    </row>
    <row r="130" spans="1:18" customHeight="1" ht="13.5">
      <c r="C130" s="42"/>
      <c r="D130" s="30"/>
      <c r="E130" s="311"/>
      <c r="F130" s="917" t="s">
        <v>3520</v>
      </c>
      <c r="G130" s="1438"/>
      <c r="H130" s="1438"/>
      <c r="I130" s="1438"/>
      <c r="J130" s="1438"/>
      <c r="K130" s="1439"/>
    </row>
    <row r="131" spans="1:18" customHeight="1" ht="12.75">
      <c r="C131" s="42"/>
      <c r="D131" s="30"/>
      <c r="E131" s="311"/>
      <c r="F131" s="915" t="s">
        <v>3521</v>
      </c>
      <c r="G131" s="1438"/>
      <c r="H131" s="1438"/>
      <c r="I131" s="1438"/>
      <c r="J131" s="1438"/>
      <c r="K131" s="1439"/>
    </row>
    <row r="132" spans="1:18" customHeight="1" ht="26.25">
      <c r="A132" s="124">
        <f>IF(D132="x",C132,IF(D132="n",0,C132))</f>
        <v>20</v>
      </c>
      <c r="B132" s="125">
        <f>IF(D132="x",0,IF(D132="n",0,C132))</f>
        <v>20</v>
      </c>
      <c r="C132" s="40">
        <v>20</v>
      </c>
      <c r="D132" s="1452"/>
      <c r="E132" s="1453"/>
      <c r="F132" s="920" t="s">
        <v>3522</v>
      </c>
      <c r="G132" s="1441"/>
      <c r="H132" s="1441"/>
      <c r="I132" s="1441"/>
      <c r="J132" s="1441"/>
      <c r="K132" s="1442"/>
    </row>
    <row r="133" spans="1:18" customHeight="1" ht="15">
      <c r="C133" s="61"/>
      <c r="D133" s="63"/>
      <c r="E133" s="73">
        <v>13</v>
      </c>
      <c r="F133" s="872" t="s">
        <v>3523</v>
      </c>
      <c r="G133" s="1434"/>
      <c r="H133" s="1435"/>
      <c r="I133" s="1435"/>
      <c r="J133" s="1435"/>
      <c r="K133" s="1436"/>
    </row>
    <row r="134" spans="1:18" customHeight="1" ht="12.75" s="96" customFormat="1">
      <c r="C134" s="30"/>
      <c r="D134" s="30"/>
      <c r="E134" s="25"/>
      <c r="F134" s="372" t="s">
        <v>3524</v>
      </c>
      <c r="G134" s="1459"/>
      <c r="H134" s="2141"/>
      <c r="I134" s="2141"/>
      <c r="J134" s="2141"/>
      <c r="K134" s="1460"/>
    </row>
    <row r="135" spans="1:18" customHeight="1" ht="12.75" s="96" customFormat="1">
      <c r="C135" s="30"/>
      <c r="D135" s="30"/>
      <c r="E135" s="25"/>
      <c r="F135" s="333" t="s">
        <v>3525</v>
      </c>
      <c r="G135" s="1459"/>
      <c r="H135" s="2141"/>
      <c r="I135" s="2141"/>
      <c r="J135" s="2141"/>
      <c r="K135" s="1460"/>
    </row>
    <row r="136" spans="1:18" customHeight="1" ht="13.5" s="96" customFormat="1">
      <c r="C136" s="30"/>
      <c r="D136" s="30"/>
      <c r="E136" s="25"/>
      <c r="F136" s="336" t="s">
        <v>3526</v>
      </c>
      <c r="G136" s="1459"/>
      <c r="H136" s="2141"/>
      <c r="I136" s="2141"/>
      <c r="J136" s="2141"/>
      <c r="K136" s="1460"/>
    </row>
    <row r="137" spans="1:18" customHeight="1" ht="13.5" s="96" customFormat="1">
      <c r="C137" s="30"/>
      <c r="D137" s="30"/>
      <c r="E137" s="25"/>
      <c r="F137" s="336" t="s">
        <v>3527</v>
      </c>
      <c r="G137" s="1459"/>
      <c r="H137" s="2141"/>
      <c r="I137" s="2141"/>
      <c r="J137" s="2141"/>
      <c r="K137" s="1460"/>
    </row>
    <row r="138" spans="1:18" customHeight="1" ht="39" s="96" customFormat="1">
      <c r="C138" s="30"/>
      <c r="D138" s="30"/>
      <c r="E138" s="25"/>
      <c r="F138" s="336" t="s">
        <v>3528</v>
      </c>
      <c r="G138" s="1459"/>
      <c r="H138" s="2141"/>
      <c r="I138" s="2141"/>
      <c r="J138" s="2141"/>
      <c r="K138" s="1460"/>
    </row>
    <row r="139" spans="1:18" customHeight="1" ht="15">
      <c r="A139" s="124">
        <f>IF(D139="x",C139,IF(D139="n",0,C139))</f>
        <v>20</v>
      </c>
      <c r="B139" s="125">
        <f>IF(D139="x",0,IF(D139="n",0,C139))</f>
        <v>20</v>
      </c>
      <c r="C139" s="40">
        <v>20</v>
      </c>
      <c r="D139" s="1452"/>
      <c r="E139" s="1453"/>
      <c r="F139" s="348" t="s">
        <v>3529</v>
      </c>
      <c r="G139" s="1441"/>
      <c r="H139" s="1441"/>
      <c r="I139" s="1441"/>
      <c r="J139" s="1441"/>
      <c r="K139" s="1442"/>
    </row>
    <row r="140" spans="1:18" customHeight="1" ht="15">
      <c r="C140" s="38"/>
      <c r="D140" s="38"/>
      <c r="E140" s="76">
        <v>14</v>
      </c>
      <c r="F140" s="876" t="s">
        <v>843</v>
      </c>
      <c r="G140" s="1434"/>
      <c r="H140" s="1435"/>
      <c r="I140" s="1435"/>
      <c r="J140" s="1435"/>
      <c r="K140" s="1436"/>
    </row>
    <row r="141" spans="1:18" customHeight="1" ht="25.5">
      <c r="C141" s="30"/>
      <c r="D141" s="30"/>
      <c r="E141" s="25"/>
      <c r="F141" s="406" t="s">
        <v>3530</v>
      </c>
      <c r="G141" s="1459"/>
      <c r="H141" s="2141"/>
      <c r="I141" s="2141"/>
      <c r="J141" s="2141"/>
      <c r="K141" s="1460"/>
    </row>
    <row r="142" spans="1:18" customHeight="1" ht="12.75">
      <c r="C142" s="30"/>
      <c r="D142" s="30"/>
      <c r="E142" s="25"/>
      <c r="F142" s="404" t="s">
        <v>3531</v>
      </c>
      <c r="G142" s="1459"/>
      <c r="H142" s="2141"/>
      <c r="I142" s="2141"/>
      <c r="J142" s="2141"/>
      <c r="K142" s="1460"/>
    </row>
    <row r="143" spans="1:18" customHeight="1" ht="27.75">
      <c r="A143" s="124">
        <f>IF(D143="x",C143,IF(D143="n",0,C143))</f>
        <v>15</v>
      </c>
      <c r="B143" s="125">
        <f>IF(D143="x",0,IF(D143="n",0,C143))</f>
        <v>15</v>
      </c>
      <c r="C143" s="40">
        <v>15</v>
      </c>
      <c r="D143" s="1452"/>
      <c r="E143" s="1453"/>
      <c r="F143" s="732" t="s">
        <v>3532</v>
      </c>
      <c r="G143" s="1441"/>
      <c r="H143" s="1441"/>
      <c r="I143" s="1441"/>
      <c r="J143" s="1441"/>
      <c r="K143" s="1442"/>
    </row>
    <row r="144" spans="1:18" customHeight="1" ht="15">
      <c r="C144" s="61"/>
      <c r="D144" s="61"/>
      <c r="E144" s="73">
        <v>15</v>
      </c>
      <c r="F144" s="877" t="s">
        <v>3533</v>
      </c>
      <c r="G144" s="1434"/>
      <c r="H144" s="1435"/>
      <c r="I144" s="1435"/>
      <c r="J144" s="1435"/>
      <c r="K144" s="1436"/>
    </row>
    <row r="145" spans="1:18" customHeight="1" ht="12.75">
      <c r="C145" s="30"/>
      <c r="D145" s="30"/>
      <c r="E145" s="25"/>
      <c r="F145" s="869" t="s">
        <v>3534</v>
      </c>
      <c r="G145" s="1459"/>
      <c r="H145" s="2141"/>
      <c r="I145" s="2141"/>
      <c r="J145" s="2141"/>
      <c r="K145" s="1460"/>
    </row>
    <row r="146" spans="1:18" customHeight="1" ht="15">
      <c r="C146" s="30"/>
      <c r="D146" s="30"/>
      <c r="E146" s="25"/>
      <c r="F146" s="326" t="s">
        <v>3535</v>
      </c>
      <c r="G146" s="1459"/>
      <c r="H146" s="2141"/>
      <c r="I146" s="2141"/>
      <c r="J146" s="2141"/>
      <c r="K146" s="1460"/>
    </row>
    <row r="147" spans="1:18" customHeight="1" ht="15">
      <c r="A147" s="124">
        <f>IF(D147="x",C147,IF(D147="n",0,C147))</f>
        <v>4</v>
      </c>
      <c r="B147" s="125">
        <f>IF(D147="x",0,IF(D147="n",0,C147))</f>
        <v>4</v>
      </c>
      <c r="C147" s="40">
        <v>4</v>
      </c>
      <c r="D147" s="1452"/>
      <c r="E147" s="1453"/>
      <c r="F147" s="349" t="s">
        <v>3536</v>
      </c>
      <c r="G147" s="1441"/>
      <c r="H147" s="1441"/>
      <c r="I147" s="1441"/>
      <c r="J147" s="1441"/>
      <c r="K147" s="1442"/>
    </row>
    <row r="148" spans="1:18" customHeight="1" ht="15">
      <c r="C148" s="49" t="s">
        <v>21</v>
      </c>
      <c r="D148" s="51"/>
      <c r="E148" s="76">
        <v>16</v>
      </c>
      <c r="F148" s="830" t="s">
        <v>360</v>
      </c>
      <c r="G148" s="1434"/>
      <c r="H148" s="1435"/>
      <c r="I148" s="1435"/>
      <c r="J148" s="1435"/>
      <c r="K148" s="1436"/>
    </row>
    <row r="149" spans="1:18" customHeight="1" ht="15">
      <c r="C149" s="42"/>
      <c r="D149" s="44"/>
      <c r="E149" s="24"/>
      <c r="F149" s="326" t="s">
        <v>361</v>
      </c>
      <c r="G149" s="1458"/>
      <c r="H149" s="2141"/>
      <c r="I149" s="2141"/>
      <c r="J149" s="2141"/>
      <c r="K149" s="1460"/>
    </row>
    <row r="150" spans="1:18" customHeight="1" ht="15">
      <c r="C150" s="42"/>
      <c r="D150" s="44"/>
      <c r="E150" s="24"/>
      <c r="F150" s="326" t="s">
        <v>362</v>
      </c>
      <c r="G150" s="1458"/>
      <c r="H150" s="2141"/>
      <c r="I150" s="2141"/>
      <c r="J150" s="2141"/>
      <c r="K150" s="1460"/>
    </row>
    <row r="151" spans="1:18" customHeight="1" ht="15">
      <c r="C151" s="30"/>
      <c r="D151" s="30"/>
      <c r="E151" s="25"/>
      <c r="F151" s="916" t="s">
        <v>3537</v>
      </c>
      <c r="G151" s="1458"/>
      <c r="H151" s="2141"/>
      <c r="I151" s="2141"/>
      <c r="J151" s="2141"/>
      <c r="K151" s="1460"/>
    </row>
    <row r="152" spans="1:18" customHeight="1" ht="15" s="96" customFormat="1">
      <c r="A152" s="124">
        <f>IF(D152="x",C152,IF(D152="n",0,C152))</f>
        <v>20</v>
      </c>
      <c r="B152" s="125">
        <f>IF(D152="x",0,IF(D152="n",0,C152))</f>
        <v>20</v>
      </c>
      <c r="C152" s="40">
        <v>20</v>
      </c>
      <c r="D152" s="1452"/>
      <c r="E152" s="1453"/>
      <c r="F152" s="349" t="s">
        <v>3538</v>
      </c>
      <c r="G152" s="1440"/>
      <c r="H152" s="1441"/>
      <c r="I152" s="1441"/>
      <c r="J152" s="1441"/>
      <c r="K152" s="1442"/>
    </row>
    <row r="153" spans="1:18" customHeight="1" ht="15">
      <c r="C153" s="49"/>
      <c r="D153" s="38"/>
      <c r="E153" s="76">
        <v>17</v>
      </c>
      <c r="F153" s="826" t="s">
        <v>3539</v>
      </c>
      <c r="G153" s="1434"/>
      <c r="H153" s="1435"/>
      <c r="I153" s="1435"/>
      <c r="J153" s="1435"/>
      <c r="K153" s="1436"/>
    </row>
    <row r="154" spans="1:18" customHeight="1" ht="12.75">
      <c r="C154" s="42"/>
      <c r="D154" s="30"/>
      <c r="E154" s="25"/>
      <c r="F154" s="372" t="s">
        <v>3540</v>
      </c>
      <c r="G154" s="1459"/>
      <c r="H154" s="2141"/>
      <c r="I154" s="2141"/>
      <c r="J154" s="2141"/>
      <c r="K154" s="1460"/>
    </row>
    <row r="155" spans="1:18" customHeight="1" ht="26.25">
      <c r="A155" s="124">
        <f>IF(D155="x",C155,IF(D155="n",0,C155))</f>
        <v>4</v>
      </c>
      <c r="B155" s="125">
        <f>IF(D155="x",0,IF(D155="n",0,C155))</f>
        <v>4</v>
      </c>
      <c r="C155" s="40">
        <v>4</v>
      </c>
      <c r="D155" s="1452"/>
      <c r="E155" s="1453"/>
      <c r="F155" s="358" t="s">
        <v>3541</v>
      </c>
      <c r="G155" s="1441"/>
      <c r="H155" s="1441"/>
      <c r="I155" s="1441"/>
      <c r="J155" s="1441"/>
      <c r="K155" s="1442"/>
    </row>
    <row r="156" spans="1:18" customHeight="1" ht="15" s="96" customFormat="1">
      <c r="C156" s="56"/>
      <c r="D156" s="56"/>
      <c r="E156" s="73">
        <v>18</v>
      </c>
      <c r="F156" s="872" t="s">
        <v>3542</v>
      </c>
      <c r="G156" s="1434" t="s">
        <v>3543</v>
      </c>
      <c r="H156" s="1548"/>
      <c r="I156" s="1548"/>
      <c r="J156" s="1548"/>
      <c r="K156" s="1549"/>
    </row>
    <row r="157" spans="1:18" customHeight="1" ht="15">
      <c r="C157" s="42"/>
      <c r="D157" s="44"/>
      <c r="E157" s="25"/>
      <c r="F157" s="371" t="s">
        <v>3544</v>
      </c>
      <c r="G157" s="1459"/>
      <c r="H157" s="2141"/>
      <c r="I157" s="2141"/>
      <c r="J157" s="2141"/>
      <c r="K157" s="1460"/>
    </row>
    <row r="158" spans="1:18" customHeight="1" ht="15" s="96" customFormat="1">
      <c r="A158" s="124">
        <f>IF(D158="x",C158,IF(D158="n",0,C158))</f>
        <v>6</v>
      </c>
      <c r="B158" s="125">
        <f>IF(D158="x",0,IF(D158="n",0,C158))</f>
        <v>0</v>
      </c>
      <c r="C158" s="40">
        <v>6</v>
      </c>
      <c r="D158" s="1452" t="s">
        <v>896</v>
      </c>
      <c r="E158" s="1453"/>
      <c r="F158" s="349" t="s">
        <v>3411</v>
      </c>
      <c r="G158" s="1441"/>
      <c r="H158" s="1441"/>
      <c r="I158" s="1441"/>
      <c r="J158" s="1441"/>
      <c r="K158" s="1442"/>
    </row>
    <row r="159" spans="1:18" customHeight="1" ht="15" s="96" customFormat="1">
      <c r="C159" s="38"/>
      <c r="D159" s="38"/>
      <c r="E159" s="76">
        <v>19</v>
      </c>
      <c r="F159" s="872" t="s">
        <v>368</v>
      </c>
      <c r="G159" s="1434"/>
      <c r="H159" s="1435"/>
      <c r="I159" s="1435"/>
      <c r="J159" s="1435"/>
      <c r="K159" s="1436"/>
    </row>
    <row r="160" spans="1:18" customHeight="1" ht="12.75">
      <c r="C160" s="30"/>
      <c r="D160" s="30"/>
      <c r="E160" s="24"/>
      <c r="F160" s="372" t="s">
        <v>3545</v>
      </c>
      <c r="G160" s="1458"/>
      <c r="H160" s="2141"/>
      <c r="I160" s="2141"/>
      <c r="J160" s="2141"/>
      <c r="K160" s="1460"/>
    </row>
    <row r="161" spans="1:18" customHeight="1" ht="25.5">
      <c r="C161" s="30"/>
      <c r="D161" s="30"/>
      <c r="E161" s="24"/>
      <c r="F161" s="333" t="s">
        <v>681</v>
      </c>
      <c r="G161" s="1458"/>
      <c r="H161" s="2141"/>
      <c r="I161" s="2141"/>
      <c r="J161" s="2141"/>
      <c r="K161" s="1460"/>
    </row>
    <row r="162" spans="1:18" customHeight="1" ht="15">
      <c r="A162" s="124">
        <f>IF(D162="x",C162,IF(D162="n",0,C162))</f>
        <v>0</v>
      </c>
      <c r="B162" s="125">
        <f>IF(D162="x",0,IF(D162="n",0,C162))</f>
        <v>0</v>
      </c>
      <c r="C162" s="40">
        <v>4</v>
      </c>
      <c r="D162" s="1452" t="s">
        <v>863</v>
      </c>
      <c r="E162" s="1453"/>
      <c r="F162" s="349" t="s">
        <v>1113</v>
      </c>
      <c r="G162" s="1440"/>
      <c r="H162" s="1441"/>
      <c r="I162" s="1441"/>
      <c r="J162" s="1441"/>
      <c r="K162" s="1442"/>
    </row>
    <row r="163" spans="1:18" customHeight="1" ht="15">
      <c r="C163" s="42"/>
      <c r="D163" s="30"/>
      <c r="E163" s="73">
        <v>20</v>
      </c>
      <c r="F163" s="876" t="s">
        <v>904</v>
      </c>
      <c r="G163" s="1434"/>
      <c r="H163" s="1435"/>
      <c r="I163" s="1435"/>
      <c r="J163" s="1435"/>
      <c r="K163" s="1436"/>
    </row>
    <row r="164" spans="1:18" customHeight="1" ht="15">
      <c r="C164" s="42"/>
      <c r="D164" s="30"/>
      <c r="E164" s="25"/>
      <c r="F164" s="372" t="s">
        <v>905</v>
      </c>
      <c r="G164" s="1458"/>
      <c r="H164" s="2141"/>
      <c r="I164" s="2141"/>
      <c r="J164" s="2141"/>
      <c r="K164" s="1460"/>
    </row>
    <row r="165" spans="1:18" customHeight="1" ht="15">
      <c r="C165" s="42"/>
      <c r="D165" s="30"/>
      <c r="E165" s="25"/>
      <c r="F165" s="333" t="s">
        <v>906</v>
      </c>
      <c r="G165" s="1458"/>
      <c r="H165" s="2141"/>
      <c r="I165" s="2141"/>
      <c r="J165" s="2141"/>
      <c r="K165" s="1460"/>
    </row>
    <row r="166" spans="1:18" customHeight="1" ht="15">
      <c r="C166" s="42"/>
      <c r="D166" s="30"/>
      <c r="E166" s="25"/>
      <c r="F166" s="333" t="s">
        <v>907</v>
      </c>
      <c r="G166" s="1458"/>
      <c r="H166" s="2141"/>
      <c r="I166" s="2141"/>
      <c r="J166" s="2141"/>
      <c r="K166" s="1460"/>
    </row>
    <row r="167" spans="1:18" customHeight="1" ht="15">
      <c r="C167" s="42"/>
      <c r="D167" s="30"/>
      <c r="E167" s="25"/>
      <c r="F167" s="333" t="s">
        <v>908</v>
      </c>
      <c r="G167" s="1458"/>
      <c r="H167" s="2141"/>
      <c r="I167" s="2141"/>
      <c r="J167" s="2141"/>
      <c r="K167" s="1460"/>
    </row>
    <row r="168" spans="1:18" customHeight="1" ht="15">
      <c r="A168" s="124">
        <f>IF(D168="x",C168,IF(D168="n",0,C168))</f>
        <v>20</v>
      </c>
      <c r="B168" s="125">
        <f>IF(D168="x",0,IF(D168="n",0,C168))</f>
        <v>20</v>
      </c>
      <c r="C168" s="40">
        <v>20</v>
      </c>
      <c r="D168" s="1452"/>
      <c r="E168" s="1453"/>
      <c r="F168" s="358" t="s">
        <v>3546</v>
      </c>
      <c r="G168" s="1440"/>
      <c r="H168" s="1441"/>
      <c r="I168" s="1441"/>
      <c r="J168" s="1441"/>
      <c r="K168" s="1442"/>
    </row>
    <row r="169" spans="1:18" customHeight="1" ht="15">
      <c r="C169" s="42"/>
      <c r="D169" s="30"/>
      <c r="E169" s="75">
        <v>21</v>
      </c>
      <c r="F169" s="879" t="s">
        <v>3547</v>
      </c>
      <c r="G169" s="1434"/>
      <c r="H169" s="1435"/>
      <c r="I169" s="1435"/>
      <c r="J169" s="1435"/>
      <c r="K169" s="1436"/>
    </row>
    <row r="170" spans="1:18" customHeight="1" ht="15">
      <c r="C170" s="44"/>
      <c r="D170" s="44"/>
      <c r="E170" s="25"/>
      <c r="F170" s="372" t="s">
        <v>3367</v>
      </c>
      <c r="G170" s="1459"/>
      <c r="H170" s="2141"/>
      <c r="I170" s="2141"/>
      <c r="J170" s="2141"/>
      <c r="K170" s="1460"/>
    </row>
    <row r="171" spans="1:18" customHeight="1" ht="15">
      <c r="A171" s="124">
        <f>IF(D171="x",C171,IF(D171="n",0,C171))</f>
        <v>4</v>
      </c>
      <c r="B171" s="125">
        <f>IF(D171="x",0,IF(D171="n",0,C171))</f>
        <v>4</v>
      </c>
      <c r="C171" s="40">
        <v>4</v>
      </c>
      <c r="D171" s="1452"/>
      <c r="E171" s="1453"/>
      <c r="F171" s="348" t="s">
        <v>3548</v>
      </c>
      <c r="G171" s="1441"/>
      <c r="H171" s="1441"/>
      <c r="I171" s="1441"/>
      <c r="J171" s="1441"/>
      <c r="K171" s="1442"/>
    </row>
    <row r="172" spans="1:18" customHeight="1" ht="15">
      <c r="A172" s="402"/>
      <c r="B172" s="402"/>
      <c r="C172" s="42"/>
      <c r="D172" s="30"/>
      <c r="E172" s="73">
        <v>22</v>
      </c>
      <c r="F172" s="876" t="s">
        <v>3549</v>
      </c>
      <c r="G172" s="1434"/>
      <c r="H172" s="1435"/>
      <c r="I172" s="1435"/>
      <c r="J172" s="1435"/>
      <c r="K172" s="1436"/>
    </row>
    <row r="173" spans="1:18" customHeight="1" ht="15">
      <c r="A173" s="402"/>
      <c r="B173" s="402"/>
      <c r="C173" s="42"/>
      <c r="D173" s="30"/>
      <c r="E173" s="25"/>
      <c r="F173" s="371" t="s">
        <v>3550</v>
      </c>
      <c r="G173" s="1459"/>
      <c r="H173" s="2141"/>
      <c r="I173" s="2141"/>
      <c r="J173" s="2141"/>
      <c r="K173" s="1460"/>
    </row>
    <row r="174" spans="1:18" customHeight="1" ht="15">
      <c r="A174" s="402"/>
      <c r="B174" s="402"/>
      <c r="C174" s="42"/>
      <c r="D174" s="30"/>
      <c r="E174" s="25"/>
      <c r="F174" s="326" t="s">
        <v>3551</v>
      </c>
      <c r="G174" s="1459"/>
      <c r="H174" s="2141"/>
      <c r="I174" s="2141"/>
      <c r="J174" s="2141"/>
      <c r="K174" s="1460"/>
    </row>
    <row r="175" spans="1:18" customHeight="1" ht="15">
      <c r="A175" s="402"/>
      <c r="B175" s="402"/>
      <c r="C175" s="42"/>
      <c r="D175" s="30"/>
      <c r="E175" s="25"/>
      <c r="F175" s="326" t="s">
        <v>3552</v>
      </c>
      <c r="G175" s="1459"/>
      <c r="H175" s="2141"/>
      <c r="I175" s="2141"/>
      <c r="J175" s="2141"/>
      <c r="K175" s="1460"/>
    </row>
    <row r="176" spans="1:18" customHeight="1" ht="15">
      <c r="A176" s="124">
        <f>IF(D176="x",C176,IF(D176="n",0,C176))</f>
        <v>10</v>
      </c>
      <c r="B176" s="125">
        <f>IF(D176="x",0,IF(D176="n",0,C176))</f>
        <v>10</v>
      </c>
      <c r="C176" s="40">
        <v>10</v>
      </c>
      <c r="D176" s="1452"/>
      <c r="E176" s="1453"/>
      <c r="F176" s="349" t="s">
        <v>3553</v>
      </c>
      <c r="G176" s="1441"/>
      <c r="H176" s="1441"/>
      <c r="I176" s="1441"/>
      <c r="J176" s="1441"/>
      <c r="K176" s="1442"/>
    </row>
    <row r="177" spans="1:18" customHeight="1" ht="15">
      <c r="C177" s="1508"/>
      <c r="D177" s="1509"/>
      <c r="E177" s="1509"/>
      <c r="F177" s="1509"/>
      <c r="G177" s="1509"/>
      <c r="H177" s="1509"/>
      <c r="I177" s="1509"/>
      <c r="J177" s="1509"/>
      <c r="K177" s="1510"/>
    </row>
    <row r="178" spans="1:18" customHeight="1" ht="15">
      <c r="C178" s="1511"/>
      <c r="D178" s="1512"/>
      <c r="E178" s="1512"/>
      <c r="F178" s="1512"/>
      <c r="G178" s="1512"/>
      <c r="H178" s="1512"/>
      <c r="I178" s="1512"/>
      <c r="J178" s="1512"/>
      <c r="K178" s="1513"/>
    </row>
    <row r="179" spans="1:18" customHeight="1" ht="15.75">
      <c r="A179" s="693"/>
      <c r="B179" s="694"/>
      <c r="C179" s="1454" t="s">
        <v>3472</v>
      </c>
      <c r="D179" s="1455"/>
      <c r="E179" s="1455"/>
      <c r="F179" s="1455"/>
      <c r="G179" s="1455"/>
      <c r="H179" s="1455"/>
      <c r="I179" s="1455"/>
      <c r="J179" s="1455"/>
      <c r="K179" s="1456"/>
    </row>
    <row r="180" spans="1:18" customHeight="1" ht="15.75">
      <c r="A180" s="693"/>
      <c r="B180" s="694"/>
      <c r="C180" s="697" t="s">
        <v>150</v>
      </c>
      <c r="D180" s="1461" t="s">
        <v>151</v>
      </c>
      <c r="E180" s="1462"/>
      <c r="F180" s="692" t="s">
        <v>3446</v>
      </c>
      <c r="G180" s="1461" t="s">
        <v>4</v>
      </c>
      <c r="H180" s="1514"/>
      <c r="I180" s="1514"/>
      <c r="J180" s="1514"/>
      <c r="K180" s="1462"/>
    </row>
    <row r="181" spans="1:18" customHeight="1" ht="15">
      <c r="A181" s="402"/>
      <c r="B181" s="402"/>
      <c r="C181" s="42"/>
      <c r="D181" s="30"/>
      <c r="E181" s="73">
        <v>23</v>
      </c>
      <c r="F181" s="876" t="s">
        <v>3554</v>
      </c>
      <c r="G181" s="1434"/>
      <c r="H181" s="1435"/>
      <c r="I181" s="1435"/>
      <c r="J181" s="1435"/>
      <c r="K181" s="1436"/>
    </row>
    <row r="182" spans="1:18" customHeight="1" ht="25.5">
      <c r="A182" s="402"/>
      <c r="B182" s="402"/>
      <c r="C182" s="42"/>
      <c r="D182" s="30"/>
      <c r="E182" s="25"/>
      <c r="F182" s="372" t="s">
        <v>3555</v>
      </c>
      <c r="G182" s="1459"/>
      <c r="H182" s="2141"/>
      <c r="I182" s="2141"/>
      <c r="J182" s="2141"/>
      <c r="K182" s="1460"/>
    </row>
    <row r="183" spans="1:18" customHeight="1" ht="15">
      <c r="A183" s="402"/>
      <c r="B183" s="402"/>
      <c r="C183" s="42"/>
      <c r="D183" s="30"/>
      <c r="E183" s="25"/>
      <c r="F183" s="333" t="s">
        <v>3556</v>
      </c>
      <c r="G183" s="1459"/>
      <c r="H183" s="2141"/>
      <c r="I183" s="2141"/>
      <c r="J183" s="2141"/>
      <c r="K183" s="1460"/>
    </row>
    <row r="184" spans="1:18" customHeight="1" ht="15">
      <c r="A184" s="402"/>
      <c r="B184" s="402"/>
      <c r="C184" s="42"/>
      <c r="D184" s="30"/>
      <c r="E184" s="25"/>
      <c r="F184" s="333" t="s">
        <v>3557</v>
      </c>
      <c r="G184" s="1459"/>
      <c r="H184" s="2141"/>
      <c r="I184" s="2141"/>
      <c r="J184" s="2141"/>
      <c r="K184" s="1460"/>
    </row>
    <row r="185" spans="1:18" customHeight="1" ht="15">
      <c r="A185" s="402"/>
      <c r="B185" s="402"/>
      <c r="C185" s="42"/>
      <c r="D185" s="30"/>
      <c r="E185" s="25"/>
      <c r="F185" s="336" t="s">
        <v>3558</v>
      </c>
      <c r="G185" s="1459"/>
      <c r="H185" s="2141"/>
      <c r="I185" s="2141"/>
      <c r="J185" s="2141"/>
      <c r="K185" s="1460"/>
    </row>
    <row r="186" spans="1:18" customHeight="1" ht="15">
      <c r="A186" s="402"/>
      <c r="B186" s="402"/>
      <c r="C186" s="42"/>
      <c r="D186" s="30"/>
      <c r="E186" s="25"/>
      <c r="F186" s="336" t="s">
        <v>3559</v>
      </c>
      <c r="G186" s="1459"/>
      <c r="H186" s="2141"/>
      <c r="I186" s="2141"/>
      <c r="J186" s="2141"/>
      <c r="K186" s="1460"/>
    </row>
    <row r="187" spans="1:18" customHeight="1" ht="15">
      <c r="A187" s="402"/>
      <c r="B187" s="402"/>
      <c r="C187" s="30"/>
      <c r="D187" s="30"/>
      <c r="E187" s="25"/>
      <c r="F187" s="336" t="s">
        <v>3560</v>
      </c>
      <c r="G187" s="1459"/>
      <c r="H187" s="2141"/>
      <c r="I187" s="2141"/>
      <c r="J187" s="2141"/>
      <c r="K187" s="1460"/>
    </row>
    <row r="188" spans="1:18" customHeight="1" ht="15">
      <c r="A188" s="124">
        <f>IF(D188="x",C188,IF(D188="n",0,C188))</f>
        <v>6</v>
      </c>
      <c r="B188" s="125">
        <f>IF(D188="x",0,IF(D188="n",0,C188))</f>
        <v>6</v>
      </c>
      <c r="C188" s="40">
        <v>6</v>
      </c>
      <c r="D188" s="1452"/>
      <c r="E188" s="1453"/>
      <c r="F188" s="436" t="s">
        <v>3561</v>
      </c>
      <c r="G188" s="1441"/>
      <c r="H188" s="1441"/>
      <c r="I188" s="1441"/>
      <c r="J188" s="1441"/>
      <c r="K188" s="1442"/>
    </row>
    <row r="189" spans="1:18" customHeight="1" ht="15">
      <c r="A189" s="138"/>
      <c r="B189" s="96"/>
      <c r="C189" s="49"/>
      <c r="D189" s="38"/>
      <c r="E189" s="76">
        <v>24</v>
      </c>
      <c r="F189" s="876" t="s">
        <v>618</v>
      </c>
      <c r="G189" s="1434"/>
      <c r="H189" s="1435"/>
      <c r="I189" s="1435"/>
      <c r="J189" s="1435"/>
      <c r="K189" s="1436"/>
    </row>
    <row r="190" spans="1:18" customHeight="1" ht="15">
      <c r="A190" s="138"/>
      <c r="B190" s="96"/>
      <c r="C190" s="42"/>
      <c r="D190" s="30"/>
      <c r="E190" s="24"/>
      <c r="F190" s="372" t="s">
        <v>619</v>
      </c>
      <c r="G190" s="1458"/>
      <c r="H190" s="1459"/>
      <c r="I190" s="1459"/>
      <c r="J190" s="1459"/>
      <c r="K190" s="1460"/>
    </row>
    <row r="191" spans="1:18" customHeight="1" ht="27.75">
      <c r="A191" s="550">
        <f>IF(D191="x",C191,IF(D191="n",0,C191))</f>
        <v>10</v>
      </c>
      <c r="B191" s="125">
        <f>IF(D191="x",0,IF(D191="n",0,C191))</f>
        <v>10</v>
      </c>
      <c r="C191" s="45">
        <v>10</v>
      </c>
      <c r="D191" s="1452"/>
      <c r="E191" s="1453"/>
      <c r="F191" s="348" t="s">
        <v>620</v>
      </c>
      <c r="G191" s="1440"/>
      <c r="H191" s="1441"/>
      <c r="I191" s="1441"/>
      <c r="J191" s="1441"/>
      <c r="K191" s="1442"/>
    </row>
    <row r="192" spans="1:18" customHeight="1" ht="15" s="96" customFormat="1">
      <c r="C192" s="38"/>
      <c r="D192" s="38"/>
      <c r="E192" s="73">
        <v>25</v>
      </c>
      <c r="F192" s="876" t="s">
        <v>28</v>
      </c>
      <c r="G192" s="1434"/>
      <c r="H192" s="1435"/>
      <c r="I192" s="1435"/>
      <c r="J192" s="1435"/>
      <c r="K192" s="1436"/>
    </row>
    <row r="193" spans="1:18" customHeight="1" ht="15" s="96" customFormat="1">
      <c r="C193" s="30"/>
      <c r="D193" s="30"/>
      <c r="E193" s="25"/>
      <c r="F193" s="531" t="s">
        <v>687</v>
      </c>
      <c r="G193" s="1458"/>
      <c r="H193" s="2141"/>
      <c r="I193" s="2141"/>
      <c r="J193" s="2141"/>
      <c r="K193" s="1460"/>
    </row>
    <row r="194" spans="1:18" customHeight="1" ht="26.25" s="96" customFormat="1">
      <c r="A194" s="124">
        <f>IF(D194="x",C194,IF(D194="n",0,C194))</f>
        <v>10</v>
      </c>
      <c r="B194" s="125">
        <f>IF(D194="x",0,IF(D194="n",0,C194))</f>
        <v>10</v>
      </c>
      <c r="C194" s="40">
        <v>10</v>
      </c>
      <c r="D194" s="1452"/>
      <c r="E194" s="1453"/>
      <c r="F194" s="358" t="s">
        <v>1129</v>
      </c>
      <c r="G194" s="1440"/>
      <c r="H194" s="1441"/>
      <c r="I194" s="1441"/>
      <c r="J194" s="1441"/>
      <c r="K194" s="1442"/>
    </row>
    <row r="195" spans="1:18" customHeight="1" ht="14.1">
      <c r="C195" s="61"/>
      <c r="D195" s="61"/>
      <c r="E195" s="76">
        <v>26</v>
      </c>
      <c r="F195" s="908" t="s">
        <v>278</v>
      </c>
      <c r="G195" s="1434"/>
      <c r="H195" s="1435"/>
      <c r="I195" s="1435"/>
      <c r="J195" s="1435"/>
      <c r="K195" s="1436"/>
    </row>
    <row r="196" spans="1:18" customHeight="1" ht="14.1">
      <c r="C196" s="42"/>
      <c r="D196" s="1471" t="s">
        <v>21</v>
      </c>
      <c r="E196" s="1472"/>
      <c r="F196" s="574" t="s">
        <v>279</v>
      </c>
      <c r="G196" s="1437"/>
      <c r="H196" s="1438"/>
      <c r="I196" s="1438"/>
      <c r="J196" s="1438"/>
      <c r="K196" s="1439"/>
    </row>
    <row r="197" spans="1:18" customHeight="1" ht="14.1">
      <c r="C197" s="42"/>
      <c r="D197" s="1471"/>
      <c r="E197" s="1472"/>
      <c r="F197" s="618" t="s">
        <v>615</v>
      </c>
      <c r="G197" s="1437"/>
      <c r="H197" s="1438"/>
      <c r="I197" s="1438"/>
      <c r="J197" s="1438"/>
      <c r="K197" s="1439"/>
    </row>
    <row r="198" spans="1:18" customHeight="1" ht="14.1">
      <c r="C198" s="42"/>
      <c r="D198" s="1471"/>
      <c r="E198" s="1472"/>
      <c r="F198" s="618" t="s">
        <v>616</v>
      </c>
      <c r="G198" s="1437"/>
      <c r="H198" s="1438"/>
      <c r="I198" s="1438"/>
      <c r="J198" s="1438"/>
      <c r="K198" s="1439"/>
    </row>
    <row r="199" spans="1:18" customHeight="1" ht="13.5">
      <c r="A199" s="29"/>
      <c r="B199" s="31"/>
      <c r="C199" s="30"/>
      <c r="D199" s="1471"/>
      <c r="E199" s="1472"/>
      <c r="F199" s="918" t="s">
        <v>281</v>
      </c>
      <c r="G199" s="1437"/>
      <c r="H199" s="1438"/>
      <c r="I199" s="1438"/>
      <c r="J199" s="1438"/>
      <c r="K199" s="1439"/>
      <c r="L199" s="96"/>
      <c r="M199" s="96"/>
      <c r="N199" s="96"/>
      <c r="O199" s="96"/>
      <c r="P199" s="96"/>
      <c r="Q199" s="96"/>
      <c r="R199" s="96"/>
    </row>
    <row r="200" spans="1:18" customHeight="1" ht="14.1">
      <c r="C200" s="42"/>
      <c r="D200" s="1471"/>
      <c r="E200" s="1472"/>
      <c r="F200" s="572" t="s">
        <v>282</v>
      </c>
      <c r="G200" s="1437"/>
      <c r="H200" s="1438"/>
      <c r="I200" s="1438"/>
      <c r="J200" s="1438"/>
      <c r="K200" s="1439"/>
    </row>
    <row r="201" spans="1:18" customHeight="1" ht="14.1">
      <c r="C201" s="6"/>
      <c r="D201" s="7"/>
      <c r="E201" s="21"/>
      <c r="F201" s="324" t="s">
        <v>3562</v>
      </c>
      <c r="G201" s="1437"/>
      <c r="H201" s="1438"/>
      <c r="I201" s="1438"/>
      <c r="J201" s="1438"/>
      <c r="K201" s="1439"/>
    </row>
    <row r="202" spans="1:18" customHeight="1" ht="14.1">
      <c r="C202" s="30"/>
      <c r="D202" s="912"/>
      <c r="E202" s="913"/>
      <c r="F202" s="404" t="s">
        <v>284</v>
      </c>
      <c r="G202" s="1437"/>
      <c r="H202" s="1438"/>
      <c r="I202" s="1438"/>
      <c r="J202" s="1438"/>
      <c r="K202" s="1439"/>
    </row>
    <row r="203" spans="1:18" customHeight="1" ht="15">
      <c r="A203" s="124">
        <f>IF(D203="x",C203,IF(D203="n",0,C203))</f>
        <v>10</v>
      </c>
      <c r="B203" s="125">
        <f>IF(D203="x",0,IF(D203="n",0,C203))</f>
        <v>10</v>
      </c>
      <c r="C203" s="45">
        <v>10</v>
      </c>
      <c r="D203" s="1452"/>
      <c r="E203" s="1453"/>
      <c r="F203" s="573" t="s">
        <v>285</v>
      </c>
      <c r="G203" s="1437"/>
      <c r="H203" s="1438"/>
      <c r="I203" s="1438"/>
      <c r="J203" s="1438"/>
      <c r="K203" s="1439"/>
    </row>
    <row r="204" spans="1:18" customHeight="1" ht="15">
      <c r="A204" s="138"/>
      <c r="B204" s="96"/>
      <c r="C204" s="5"/>
      <c r="D204" s="8"/>
      <c r="E204" s="76">
        <v>27</v>
      </c>
      <c r="F204" s="876" t="s">
        <v>398</v>
      </c>
      <c r="G204" s="1576"/>
      <c r="H204" s="1548"/>
      <c r="I204" s="1548"/>
      <c r="J204" s="1548"/>
      <c r="K204" s="1549"/>
    </row>
    <row r="205" spans="1:18" customHeight="1" ht="12.75">
      <c r="A205" s="138"/>
      <c r="B205" s="96"/>
      <c r="C205" s="42"/>
      <c r="D205" s="30"/>
      <c r="E205" s="24"/>
      <c r="F205" s="372" t="s">
        <v>399</v>
      </c>
      <c r="G205" s="1458"/>
      <c r="H205" s="1459"/>
      <c r="I205" s="1459"/>
      <c r="J205" s="1459"/>
      <c r="K205" s="1460"/>
    </row>
    <row r="206" spans="1:18" customHeight="1" ht="25.5">
      <c r="A206" s="138"/>
      <c r="B206" s="96"/>
      <c r="C206" s="42"/>
      <c r="D206" s="30"/>
      <c r="E206" s="24"/>
      <c r="F206" s="333" t="s">
        <v>400</v>
      </c>
      <c r="G206" s="1458"/>
      <c r="H206" s="1459"/>
      <c r="I206" s="1459"/>
      <c r="J206" s="1459"/>
      <c r="K206" s="1460"/>
    </row>
    <row r="207" spans="1:18" customHeight="1" ht="27.75">
      <c r="A207" s="138"/>
      <c r="B207" s="96"/>
      <c r="C207" s="42"/>
      <c r="D207" s="30"/>
      <c r="E207" s="24"/>
      <c r="F207" s="347" t="s">
        <v>690</v>
      </c>
      <c r="G207" s="1458"/>
      <c r="H207" s="1459"/>
      <c r="I207" s="1459"/>
      <c r="J207" s="1459"/>
      <c r="K207" s="1460"/>
    </row>
    <row r="208" spans="1:18" customHeight="1" ht="15">
      <c r="A208" s="124">
        <f>IF(D208="x",C208,IF(D208="n",0,C208))</f>
        <v>20</v>
      </c>
      <c r="B208" s="125">
        <f>IF(D208="x",0,IF(D208="n",0,C208))</f>
        <v>20</v>
      </c>
      <c r="C208" s="45">
        <v>20</v>
      </c>
      <c r="D208" s="2235"/>
      <c r="E208" s="2236"/>
      <c r="F208" s="339" t="s">
        <v>3563</v>
      </c>
      <c r="G208" s="1440"/>
      <c r="H208" s="1441"/>
      <c r="I208" s="1441"/>
      <c r="J208" s="1441"/>
      <c r="K208" s="1442"/>
    </row>
    <row r="209" spans="1:18" customHeight="1" ht="15">
      <c r="A209" s="446"/>
      <c r="B209" s="96"/>
      <c r="C209" s="38"/>
      <c r="D209" s="38"/>
      <c r="E209" s="76">
        <v>28</v>
      </c>
      <c r="F209" s="877" t="s">
        <v>3564</v>
      </c>
      <c r="G209" s="1576"/>
      <c r="H209" s="1548"/>
      <c r="I209" s="1548"/>
      <c r="J209" s="1548"/>
      <c r="K209" s="1549"/>
    </row>
    <row r="210" spans="1:18" customHeight="1" ht="15">
      <c r="A210" s="446"/>
      <c r="B210" s="96"/>
      <c r="C210" s="30"/>
      <c r="D210" s="1471"/>
      <c r="E210" s="1472"/>
      <c r="F210" s="372" t="s">
        <v>3565</v>
      </c>
      <c r="G210" s="1459"/>
      <c r="H210" s="1459"/>
      <c r="I210" s="1459"/>
      <c r="J210" s="1459"/>
      <c r="K210" s="1460"/>
    </row>
    <row r="211" spans="1:18" customHeight="1" ht="25.5">
      <c r="A211" s="446"/>
      <c r="B211" s="96"/>
      <c r="C211" s="30"/>
      <c r="D211" s="1471"/>
      <c r="E211" s="1472"/>
      <c r="F211" s="333" t="s">
        <v>3566</v>
      </c>
      <c r="G211" s="1459"/>
      <c r="H211" s="1459"/>
      <c r="I211" s="1459"/>
      <c r="J211" s="1459"/>
      <c r="K211" s="1460"/>
    </row>
    <row r="212" spans="1:18" customHeight="1" ht="15">
      <c r="A212" s="446"/>
      <c r="B212" s="96"/>
      <c r="C212" s="30"/>
      <c r="D212" s="1471"/>
      <c r="E212" s="1472"/>
      <c r="F212" s="333" t="s">
        <v>3567</v>
      </c>
      <c r="G212" s="1459"/>
      <c r="H212" s="1459"/>
      <c r="I212" s="1459"/>
      <c r="J212" s="1459"/>
      <c r="K212" s="1460"/>
    </row>
    <row r="213" spans="1:18" customHeight="1" ht="15">
      <c r="A213" s="446"/>
      <c r="B213" s="96"/>
      <c r="C213" s="30"/>
      <c r="D213" s="552"/>
      <c r="E213" s="553"/>
      <c r="F213" s="333" t="s">
        <v>3441</v>
      </c>
      <c r="G213" s="1459"/>
      <c r="H213" s="1459"/>
      <c r="I213" s="1459"/>
      <c r="J213" s="1459"/>
      <c r="K213" s="1460"/>
    </row>
    <row r="214" spans="1:18" customHeight="1" ht="15">
      <c r="A214" s="124">
        <f>IF(D214="x",C214,IF(D214="n",0,C214))</f>
        <v>15</v>
      </c>
      <c r="B214" s="125">
        <f>IF(D214="x",0,IF(D214="n",0,C214))</f>
        <v>15</v>
      </c>
      <c r="C214" s="40">
        <v>15</v>
      </c>
      <c r="D214" s="1452"/>
      <c r="E214" s="1453"/>
      <c r="F214" s="348" t="s">
        <v>3442</v>
      </c>
      <c r="G214" s="1441"/>
      <c r="H214" s="1441"/>
      <c r="I214" s="1441"/>
      <c r="J214" s="1441"/>
      <c r="K214" s="1442"/>
    </row>
    <row r="215" spans="1:18" customHeight="1" ht="15">
      <c r="A215" s="446"/>
      <c r="B215" s="96"/>
      <c r="C215" s="42"/>
      <c r="D215" s="373"/>
      <c r="E215" s="76">
        <v>29</v>
      </c>
      <c r="F215" s="907" t="s">
        <v>3568</v>
      </c>
      <c r="G215" s="1548"/>
      <c r="H215" s="1548"/>
      <c r="I215" s="1548"/>
      <c r="J215" s="1548"/>
      <c r="K215" s="1549"/>
    </row>
    <row r="216" spans="1:18" customHeight="1" ht="25.5">
      <c r="A216" s="138"/>
      <c r="B216" s="96"/>
      <c r="C216" s="42"/>
      <c r="D216" s="30"/>
      <c r="E216" s="25"/>
      <c r="F216" s="406" t="s">
        <v>3569</v>
      </c>
      <c r="G216" s="1459"/>
      <c r="H216" s="1459"/>
      <c r="I216" s="1459"/>
      <c r="J216" s="1459"/>
      <c r="K216" s="1460"/>
    </row>
    <row r="217" spans="1:18" customHeight="1" ht="15">
      <c r="A217" s="138"/>
      <c r="B217" s="96"/>
      <c r="C217" s="42"/>
      <c r="D217" s="30"/>
      <c r="E217" s="25"/>
      <c r="F217" s="404" t="s">
        <v>3570</v>
      </c>
      <c r="G217" s="1459"/>
      <c r="H217" s="1459"/>
      <c r="I217" s="1459"/>
      <c r="J217" s="1459"/>
      <c r="K217" s="1460"/>
    </row>
    <row r="218" spans="1:18" customHeight="1" ht="15">
      <c r="A218" s="138"/>
      <c r="B218" s="96"/>
      <c r="C218" s="42"/>
      <c r="D218" s="30"/>
      <c r="E218" s="25"/>
      <c r="F218" s="404" t="s">
        <v>3571</v>
      </c>
      <c r="G218" s="1459"/>
      <c r="H218" s="1459"/>
      <c r="I218" s="1459"/>
      <c r="J218" s="1459"/>
      <c r="K218" s="1460"/>
    </row>
    <row r="219" spans="1:18" customHeight="1" ht="15">
      <c r="A219" s="124">
        <f>IF(D219="x",C219,IF(D219="n",0,C219))</f>
        <v>0</v>
      </c>
      <c r="B219" s="125">
        <f>IF(D219="x",0,IF(D219="n",0,C219))</f>
        <v>0</v>
      </c>
      <c r="C219" s="45">
        <v>15</v>
      </c>
      <c r="D219" s="1452" t="s">
        <v>863</v>
      </c>
      <c r="E219" s="1453"/>
      <c r="F219" s="405" t="s">
        <v>3572</v>
      </c>
      <c r="G219" s="1441"/>
      <c r="H219" s="1441"/>
      <c r="I219" s="1441"/>
      <c r="J219" s="1441"/>
      <c r="K219" s="1442"/>
    </row>
    <row r="220" spans="1:18" customHeight="1" ht="15">
      <c r="C220" s="38"/>
      <c r="D220" s="38"/>
      <c r="E220" s="76">
        <v>30</v>
      </c>
      <c r="F220" s="877" t="s">
        <v>3573</v>
      </c>
      <c r="G220" s="1434"/>
      <c r="H220" s="1435"/>
      <c r="I220" s="1435"/>
      <c r="J220" s="1435"/>
      <c r="K220" s="1436"/>
    </row>
    <row r="221" spans="1:18" customHeight="1" ht="15">
      <c r="C221" s="30"/>
      <c r="D221" s="1471"/>
      <c r="E221" s="1515"/>
      <c r="F221" s="372" t="s">
        <v>3574</v>
      </c>
      <c r="G221" s="1459"/>
      <c r="H221" s="1459"/>
      <c r="I221" s="1459"/>
      <c r="J221" s="1459"/>
      <c r="K221" s="1460"/>
    </row>
    <row r="222" spans="1:18" customHeight="1" ht="15">
      <c r="C222" s="30"/>
      <c r="D222" s="306"/>
      <c r="E222" s="555"/>
      <c r="F222" s="333" t="s">
        <v>3575</v>
      </c>
      <c r="G222" s="1459"/>
      <c r="H222" s="1459"/>
      <c r="I222" s="1459"/>
      <c r="J222" s="1459"/>
      <c r="K222" s="1460"/>
    </row>
    <row r="223" spans="1:18" customHeight="1" ht="15">
      <c r="A223" s="124">
        <f>IF(D223="x",C223,IF(D223="n",0,C223))</f>
        <v>15</v>
      </c>
      <c r="B223" s="125">
        <f>IF(D223="x",0,IF(D223="n",0,C223))</f>
        <v>15</v>
      </c>
      <c r="C223" s="40">
        <v>15</v>
      </c>
      <c r="D223" s="1452"/>
      <c r="E223" s="1453"/>
      <c r="F223" s="358" t="s">
        <v>3576</v>
      </c>
      <c r="G223" s="1441"/>
      <c r="H223" s="1441"/>
      <c r="I223" s="1441"/>
      <c r="J223" s="1441"/>
      <c r="K223" s="1442"/>
    </row>
    <row r="224" spans="1:18" customHeight="1" ht="15">
      <c r="C224" s="2135" t="s">
        <v>3577</v>
      </c>
      <c r="D224" s="2136"/>
      <c r="E224" s="2136"/>
      <c r="F224" s="2137"/>
      <c r="G224" s="2136"/>
      <c r="H224" s="2136"/>
      <c r="I224" s="2136"/>
      <c r="J224" s="2136"/>
      <c r="K224" s="2138"/>
    </row>
    <row r="225" spans="1:18" customHeight="1" ht="15">
      <c r="C225" s="2162"/>
      <c r="D225" s="2163"/>
      <c r="E225" s="2163"/>
      <c r="F225" s="2163"/>
      <c r="G225" s="2163"/>
      <c r="H225" s="2163"/>
      <c r="I225" s="2163"/>
      <c r="J225" s="2163"/>
      <c r="K225" s="2164"/>
    </row>
    <row r="226" spans="1:18" customHeight="1" ht="15">
      <c r="C226" s="1489"/>
      <c r="D226" s="1490"/>
      <c r="E226" s="1490"/>
      <c r="F226" s="1490"/>
      <c r="G226" s="1490"/>
      <c r="H226" s="1490"/>
      <c r="I226" s="1490"/>
      <c r="J226" s="1490"/>
      <c r="K226" s="1491"/>
    </row>
    <row r="227" spans="1:18" customHeight="1" ht="15">
      <c r="C227" s="1492"/>
      <c r="D227" s="1493"/>
      <c r="E227" s="1493"/>
      <c r="F227" s="1493"/>
      <c r="G227" s="1493"/>
      <c r="H227" s="1493"/>
      <c r="I227" s="1493"/>
      <c r="J227" s="1493"/>
      <c r="K227" s="1494"/>
    </row>
    <row r="228" spans="1:18" customHeight="1" ht="15">
      <c r="C228" s="1489"/>
      <c r="D228" s="1490"/>
      <c r="E228" s="1490"/>
      <c r="F228" s="1490"/>
      <c r="G228" s="1490"/>
      <c r="H228" s="1490"/>
      <c r="I228" s="1490"/>
      <c r="J228" s="1490"/>
      <c r="K228" s="1491"/>
    </row>
    <row r="229" spans="1:18" customHeight="1" ht="15">
      <c r="C229" s="1492"/>
      <c r="D229" s="1493"/>
      <c r="E229" s="1493"/>
      <c r="F229" s="1493"/>
      <c r="G229" s="1493"/>
      <c r="H229" s="1493"/>
      <c r="I229" s="1493"/>
      <c r="J229" s="1493"/>
      <c r="K229" s="1494"/>
    </row>
    <row r="230" spans="1:18" customHeight="1" ht="15">
      <c r="C230" s="1489"/>
      <c r="D230" s="1490"/>
      <c r="E230" s="1490"/>
      <c r="F230" s="1490"/>
      <c r="G230" s="1490"/>
      <c r="H230" s="1490"/>
      <c r="I230" s="1490"/>
      <c r="J230" s="1490"/>
      <c r="K230" s="1491"/>
    </row>
    <row r="231" spans="1:18" customHeight="1" ht="15">
      <c r="C231" s="1492"/>
      <c r="D231" s="1493"/>
      <c r="E231" s="1493"/>
      <c r="F231" s="1493"/>
      <c r="G231" s="1493"/>
      <c r="H231" s="1493"/>
      <c r="I231" s="1493"/>
      <c r="J231" s="1493"/>
      <c r="K231" s="1494"/>
    </row>
    <row r="232" spans="1:18" customHeight="1" ht="15">
      <c r="C232" s="1489"/>
      <c r="D232" s="1490"/>
      <c r="E232" s="1490"/>
      <c r="F232" s="1490"/>
      <c r="G232" s="1490"/>
      <c r="H232" s="1490"/>
      <c r="I232" s="1490"/>
      <c r="J232" s="1490"/>
      <c r="K232" s="1491"/>
    </row>
    <row r="233" spans="1:18" customHeight="1" ht="15">
      <c r="C233" s="1492"/>
      <c r="D233" s="1493"/>
      <c r="E233" s="1493"/>
      <c r="F233" s="1493"/>
      <c r="G233" s="1493"/>
      <c r="H233" s="1493"/>
      <c r="I233" s="1493"/>
      <c r="J233" s="1493"/>
      <c r="K233" s="1494"/>
    </row>
    <row r="234" spans="1:18" customHeight="1" ht="15">
      <c r="C234" s="1489"/>
      <c r="D234" s="1490"/>
      <c r="E234" s="1490"/>
      <c r="F234" s="1490"/>
      <c r="G234" s="1490"/>
      <c r="H234" s="1490"/>
      <c r="I234" s="1490"/>
      <c r="J234" s="1490"/>
      <c r="K234" s="1491"/>
    </row>
    <row r="235" spans="1:18" customHeight="1" ht="15">
      <c r="C235" s="1492"/>
      <c r="D235" s="1493"/>
      <c r="E235" s="1493"/>
      <c r="F235" s="1493"/>
      <c r="G235" s="1493"/>
      <c r="H235" s="1493"/>
      <c r="I235" s="1493"/>
      <c r="J235" s="1493"/>
      <c r="K235" s="1494"/>
    </row>
    <row r="236" spans="1:18" customHeight="1" ht="15">
      <c r="C236" s="1489"/>
      <c r="D236" s="1490"/>
      <c r="E236" s="1490"/>
      <c r="F236" s="1490"/>
      <c r="G236" s="1490"/>
      <c r="H236" s="1490"/>
      <c r="I236" s="1490"/>
      <c r="J236" s="1490"/>
      <c r="K236" s="1491"/>
    </row>
    <row r="237" spans="1:18" customHeight="1" ht="15">
      <c r="C237" s="1492"/>
      <c r="D237" s="1493"/>
      <c r="E237" s="1493"/>
      <c r="F237" s="1493"/>
      <c r="G237" s="1493"/>
      <c r="H237" s="1493"/>
      <c r="I237" s="1493"/>
      <c r="J237" s="1493"/>
      <c r="K237" s="1494"/>
    </row>
    <row r="238" spans="1:18" customHeight="1" ht="15.75">
      <c r="A238" s="693"/>
      <c r="B238" s="694"/>
      <c r="C238" s="1454" t="s">
        <v>3472</v>
      </c>
      <c r="D238" s="1455"/>
      <c r="E238" s="1455"/>
      <c r="F238" s="1455"/>
      <c r="G238" s="1455"/>
      <c r="H238" s="1455"/>
      <c r="I238" s="1455"/>
      <c r="J238" s="1455"/>
      <c r="K238" s="1456"/>
    </row>
  </sheetData>
  <sheetProtection password="CC59" sheet="true" objects="true" scenarios="true" formatCells="true" formatColumns="true" formatRows="true" insertColumns="true" insertRows="true" insertHyperlinks="true" deleteColumns="true" deleteRows="true" selectLockedCells="true" sort="true" autoFilter="true" pivotTables="true" selectUnlockedCells="false"/>
  <mergeCells>
    <mergeCell ref="G215:K219"/>
    <mergeCell ref="G220:K223"/>
    <mergeCell ref="D221:E221"/>
    <mergeCell ref="D223:E223"/>
    <mergeCell ref="C236:K237"/>
    <mergeCell ref="D219:E219"/>
    <mergeCell ref="C224:K225"/>
    <mergeCell ref="C228:K229"/>
    <mergeCell ref="C230:K231"/>
    <mergeCell ref="C232:K233"/>
    <mergeCell ref="C234:K235"/>
    <mergeCell ref="C226:K227"/>
    <mergeCell ref="D176:E176"/>
    <mergeCell ref="D171:E171"/>
    <mergeCell ref="G209:K214"/>
    <mergeCell ref="D210:E212"/>
    <mergeCell ref="D214:E214"/>
    <mergeCell ref="G195:K203"/>
    <mergeCell ref="D208:E208"/>
    <mergeCell ref="D203:E203"/>
    <mergeCell ref="G204:K208"/>
    <mergeCell ref="D191:E191"/>
    <mergeCell ref="D155:E155"/>
    <mergeCell ref="D162:E162"/>
    <mergeCell ref="G159:K162"/>
    <mergeCell ref="C179:K179"/>
    <mergeCell ref="G153:K155"/>
    <mergeCell ref="G172:K176"/>
    <mergeCell ref="D168:E168"/>
    <mergeCell ref="G156:K158"/>
    <mergeCell ref="G192:K194"/>
    <mergeCell ref="D194:E194"/>
    <mergeCell ref="D196:E200"/>
    <mergeCell ref="G163:K168"/>
    <mergeCell ref="G169:K171"/>
    <mergeCell ref="D188:E188"/>
    <mergeCell ref="G181:K188"/>
    <mergeCell ref="D180:E180"/>
    <mergeCell ref="G180:K180"/>
    <mergeCell ref="G189:K191"/>
    <mergeCell ref="D152:E152"/>
    <mergeCell ref="D147:E147"/>
    <mergeCell ref="G133:K139"/>
    <mergeCell ref="G148:K152"/>
    <mergeCell ref="D143:E143"/>
    <mergeCell ref="D139:E139"/>
    <mergeCell ref="G140:K143"/>
    <mergeCell ref="G144:K147"/>
    <mergeCell ref="D158:E158"/>
    <mergeCell ref="C2:E2"/>
    <mergeCell ref="G2:H2"/>
    <mergeCell ref="D11:E11"/>
    <mergeCell ref="G12:K26"/>
    <mergeCell ref="C5:K5"/>
    <mergeCell ref="C6:K6"/>
    <mergeCell ref="G59:K59"/>
    <mergeCell ref="C58:K58"/>
    <mergeCell ref="D59:E59"/>
    <mergeCell ref="G1:H1"/>
    <mergeCell ref="G8:K11"/>
    <mergeCell ref="G3:H3"/>
    <mergeCell ref="G49:K57"/>
    <mergeCell ref="D26:E26"/>
    <mergeCell ref="C1:E1"/>
    <mergeCell ref="D7:E7"/>
    <mergeCell ref="B3:E4"/>
    <mergeCell ref="G7:K7"/>
    <mergeCell ref="G4:K4"/>
    <mergeCell ref="D43:E43"/>
    <mergeCell ref="D57:E57"/>
    <mergeCell ref="G27:K43"/>
    <mergeCell ref="G44:K48"/>
    <mergeCell ref="D45:E47"/>
    <mergeCell ref="D48:E48"/>
    <mergeCell ref="G78:K88"/>
    <mergeCell ref="D132:E132"/>
    <mergeCell ref="G107:K117"/>
    <mergeCell ref="G122:K132"/>
    <mergeCell ref="D106:E106"/>
    <mergeCell ref="G121:K121"/>
    <mergeCell ref="D96:E96"/>
    <mergeCell ref="G97:K106"/>
    <mergeCell ref="C118:K119"/>
    <mergeCell ref="D117:E117"/>
    <mergeCell ref="C238:K238"/>
    <mergeCell ref="C177:K178"/>
    <mergeCell ref="G60:K72"/>
    <mergeCell ref="G89:K96"/>
    <mergeCell ref="G73:K77"/>
    <mergeCell ref="D77:E77"/>
    <mergeCell ref="C120:K120"/>
    <mergeCell ref="D121:E121"/>
    <mergeCell ref="D72:E72"/>
    <mergeCell ref="D88:E88"/>
  </mergeCells>
  <dataValidations count="1">
    <dataValidation type="none" errorStyle="stop" operator="between" allowBlank="1" showDropDown="0" showInputMessage="1" showErrorMessage="1" prompt="Enter Self-Audit Date Here" sqref="F1"/>
  </dataValidations>
  <printOptions gridLines="false" gridLinesSet="true" horizontalCentered="true"/>
  <pageMargins left="0" right="0" top="0.75" bottom="0.25" header="0" footer="0"/>
  <pageSetup paperSize="1" orientation="portrait" scale="76" fitToHeight="0" fitToWidth="1"/>
  <headerFooter differentOddEven="false" differentFirst="false" scaleWithDoc="true" alignWithMargins="true">
    <oddHeader>&amp;C&amp;16&amp;A</oddHeader>
    <oddFooter>&amp;L__________/__________         Brodley&amp;CPage &amp;P of &amp;N     &amp;D&amp;R&amp;F</oddFooter>
    <evenHeader>&amp;C&amp;16&amp;A</evenHeader>
    <evenFooter>&amp;L__________/__________         Brodley&amp;CPage &amp;P of &amp;N     &amp;D&amp;R&amp;F</evenFooter>
    <firstHeader/>
    <firstFooter/>
  </headerFooter>
  <rowBreaks count="2" manualBreakCount="2">
    <brk id="58" man="1"/>
    <brk id="120" man="1"/>
  </rowBreaks>
  <legacyDrawing r:id="rId_comments_vml1"/>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pageSetUpPr fitToPage="1"/>
  </sheetPr>
  <dimension ref="A1:R177"/>
  <sheetViews>
    <sheetView tabSelected="0" workbookViewId="0" showGridLines="false" showRowColHeaders="1">
      <pane ySplit="5" topLeftCell="A6" activePane="bottomLeft" state="frozen"/>
      <selection pane="bottomLeft" activeCell="A6" sqref="A6"/>
    </sheetView>
  </sheetViews>
  <sheetFormatPr customHeight="true" defaultRowHeight="15" defaultColWidth="9.140625" outlineLevelRow="0" outlineLevelCol="0"/>
  <cols>
    <col min="1" max="1" width="5.28515625" hidden="true" customWidth="true" style="72"/>
    <col min="2" max="2" width="3" hidden="true" customWidth="true" style="72"/>
    <col min="3" max="3" width="4.7109375" customWidth="true" style="4"/>
    <col min="4" max="4" width="4.7109375" customWidth="true" style="4"/>
    <col min="5" max="5" width="4.7109375" customWidth="true" style="22"/>
    <col min="6" max="6" width="87.7109375" customWidth="true" style="1"/>
    <col min="7" max="7" width="6.7109375" customWidth="true" style="100"/>
    <col min="8" max="8" width="8.7109375" customWidth="true" style="100"/>
    <col min="9" max="9" width="6.7109375" customWidth="true" style="100"/>
    <col min="10" max="10" width="6.7109375" customWidth="true" style="100"/>
    <col min="11" max="11" width="7.28515625" customWidth="true" style="100"/>
  </cols>
  <sheetData>
    <row r="1" spans="1:18" customHeight="1" ht="15" s="12" customFormat="1">
      <c r="A1" s="28"/>
      <c r="B1" s="32"/>
      <c r="C1" s="2238"/>
      <c r="D1" s="2239"/>
      <c r="E1" s="2240"/>
      <c r="F1" s="771" t="s">
        <v>132</v>
      </c>
      <c r="G1" s="2243" t="s">
        <v>133</v>
      </c>
      <c r="H1" s="2244"/>
      <c r="I1" s="678" t="s">
        <v>76</v>
      </c>
      <c r="J1" s="679" t="s">
        <v>77</v>
      </c>
      <c r="K1" s="680" t="s">
        <v>69</v>
      </c>
    </row>
    <row r="2" spans="1:18" customHeight="1" ht="15" s="12" customFormat="1">
      <c r="A2" s="29"/>
      <c r="B2" s="31"/>
      <c r="C2" s="2247">
        <f>TODAY()</f>
        <v>44200</v>
      </c>
      <c r="D2" s="2248"/>
      <c r="E2" s="2249"/>
      <c r="F2" s="772"/>
      <c r="G2" s="2245" t="s">
        <v>66</v>
      </c>
      <c r="H2" s="2246"/>
      <c r="I2" s="676">
        <f>A16</f>
        <v>20</v>
      </c>
      <c r="J2" s="676">
        <f>B16</f>
        <v>20</v>
      </c>
      <c r="K2" s="677">
        <f>J2/I2</f>
        <v>1</v>
      </c>
    </row>
    <row r="3" spans="1:18" customHeight="1" ht="15" s="12" customFormat="1">
      <c r="A3" s="29"/>
      <c r="B3" s="31"/>
      <c r="C3" s="2250" t="str">
        <f>TEXT((C2-DATEVALUE("1/1/"&amp;TEXT(C2,"yy"))+1),"000")</f>
        <v>7289</v>
      </c>
      <c r="D3" s="2248"/>
      <c r="E3" s="2249"/>
      <c r="F3" s="770" t="s">
        <v>135</v>
      </c>
      <c r="G3" s="2241" t="s">
        <v>67</v>
      </c>
      <c r="H3" s="2242"/>
      <c r="I3" s="675">
        <f>A21 + A26</f>
        <v>19</v>
      </c>
      <c r="J3" s="675">
        <f>B21 + B26</f>
        <v>19</v>
      </c>
      <c r="K3" s="674">
        <f>J3/I3</f>
        <v>1</v>
      </c>
    </row>
    <row r="4" spans="1:18" customHeight="1" ht="15" s="12" customFormat="1">
      <c r="A4" s="29"/>
      <c r="B4" s="31"/>
      <c r="C4" s="2251"/>
      <c r="D4" s="2252"/>
      <c r="E4" s="2253"/>
      <c r="F4" s="773"/>
      <c r="G4" s="2241" t="s">
        <v>1547</v>
      </c>
      <c r="H4" s="2242"/>
      <c r="I4" s="675">
        <f>A34+A45+A52+A64+A71+A76+A78+A83+A88+A90+A93+A98+A101+A115+A131+A139+ A123 + A150+ A147</f>
        <v>224</v>
      </c>
      <c r="J4" s="675">
        <f>B34+B45+B52+B64+B71+B76+B78+B83+B88+B90+B93+B98+B101+B115+B131+B139+ B123 + B150+ B147</f>
        <v>224</v>
      </c>
      <c r="K4" s="674">
        <f>J4/I4</f>
        <v>1</v>
      </c>
    </row>
    <row r="5" spans="1:18" customHeight="1" ht="14.85" s="225" customFormat="1">
      <c r="A5" s="219"/>
      <c r="B5" s="220"/>
      <c r="C5" s="1645"/>
      <c r="D5" s="1582"/>
      <c r="E5" s="1582"/>
      <c r="F5" s="981" t="s">
        <v>3446</v>
      </c>
      <c r="G5" s="1523" t="s">
        <v>60</v>
      </c>
      <c r="H5" s="1524"/>
      <c r="I5" s="656">
        <f>SUM(I2+I3+I4)</f>
        <v>263</v>
      </c>
      <c r="J5" s="656">
        <f>SUM(J2+J3+J4)</f>
        <v>263</v>
      </c>
      <c r="K5" s="658">
        <f>J5/I5</f>
        <v>1</v>
      </c>
    </row>
    <row r="6" spans="1:18" customHeight="1" ht="15" s="0" customFormat="1">
      <c r="B6" s="996"/>
      <c r="C6" s="2233" t="s">
        <v>148</v>
      </c>
      <c r="D6" s="2234"/>
      <c r="E6" s="2234"/>
      <c r="F6" s="1521"/>
      <c r="G6" s="1521"/>
      <c r="H6" s="1521"/>
      <c r="I6" s="1521"/>
      <c r="J6" s="1521"/>
      <c r="K6" s="1522"/>
    </row>
    <row r="7" spans="1:18" customHeight="1" ht="15" s="0" customFormat="1">
      <c r="B7" s="996"/>
      <c r="C7" s="1545" t="s">
        <v>149</v>
      </c>
      <c r="D7" s="1546"/>
      <c r="E7" s="1546"/>
      <c r="F7" s="1546"/>
      <c r="G7" s="1546"/>
      <c r="H7" s="1546"/>
      <c r="I7" s="1546"/>
      <c r="J7" s="1546"/>
      <c r="K7" s="1547"/>
    </row>
    <row r="8" spans="1:18" customHeight="1" ht="13.5" s="96" customFormat="1">
      <c r="C8" s="697" t="s">
        <v>150</v>
      </c>
      <c r="D8" s="1461" t="s">
        <v>151</v>
      </c>
      <c r="E8" s="1462"/>
      <c r="F8" s="65" t="s">
        <v>66</v>
      </c>
      <c r="G8" s="1461" t="s">
        <v>4</v>
      </c>
      <c r="H8" s="1514"/>
      <c r="I8" s="1514"/>
      <c r="J8" s="1514"/>
      <c r="K8" s="1462"/>
    </row>
    <row r="9" spans="1:18" customHeight="1" ht="14.85">
      <c r="A9" s="29"/>
      <c r="B9" s="31"/>
      <c r="C9" s="63"/>
      <c r="D9" s="61"/>
      <c r="E9" s="75">
        <v>1</v>
      </c>
      <c r="F9" s="876" t="s">
        <v>3578</v>
      </c>
      <c r="G9" s="1458"/>
      <c r="H9" s="1459"/>
      <c r="I9" s="1459"/>
      <c r="J9" s="1459"/>
      <c r="K9" s="1460"/>
    </row>
    <row r="10" spans="1:18" customHeight="1" ht="14.85">
      <c r="A10" s="29"/>
      <c r="B10" s="31"/>
      <c r="C10" s="30"/>
      <c r="D10" s="30"/>
      <c r="E10" s="25"/>
      <c r="F10" s="371" t="s">
        <v>3579</v>
      </c>
      <c r="G10" s="1459"/>
      <c r="H10" s="2141"/>
      <c r="I10" s="2141"/>
      <c r="J10" s="2141"/>
      <c r="K10" s="1460"/>
    </row>
    <row r="11" spans="1:18" customHeight="1" ht="25.5">
      <c r="A11" s="224"/>
      <c r="B11" s="173"/>
      <c r="C11" s="30"/>
      <c r="D11" s="30"/>
      <c r="E11" s="25"/>
      <c r="F11" s="333" t="s">
        <v>3580</v>
      </c>
      <c r="G11" s="1459"/>
      <c r="H11" s="2141"/>
      <c r="I11" s="2141"/>
      <c r="J11" s="2141"/>
      <c r="K11" s="1460"/>
    </row>
    <row r="12" spans="1:18" customHeight="1" ht="14.85">
      <c r="A12" s="224"/>
      <c r="B12" s="173"/>
      <c r="C12" s="30"/>
      <c r="D12" s="30"/>
      <c r="E12" s="25"/>
      <c r="F12" s="326" t="s">
        <v>202</v>
      </c>
      <c r="G12" s="1459"/>
      <c r="H12" s="2141"/>
      <c r="I12" s="2141"/>
      <c r="J12" s="2141"/>
      <c r="K12" s="1460"/>
    </row>
    <row r="13" spans="1:18" customHeight="1" ht="14.85">
      <c r="A13" s="224"/>
      <c r="B13" s="173"/>
      <c r="C13" s="30"/>
      <c r="D13" s="30"/>
      <c r="E13" s="25"/>
      <c r="F13" s="364" t="s">
        <v>3581</v>
      </c>
      <c r="G13" s="1459"/>
      <c r="H13" s="2141"/>
      <c r="I13" s="2141"/>
      <c r="J13" s="2141"/>
      <c r="K13" s="1460"/>
    </row>
    <row r="14" spans="1:18" customHeight="1" ht="14.85">
      <c r="A14" s="224"/>
      <c r="B14" s="173"/>
      <c r="C14" s="30"/>
      <c r="D14" s="30"/>
      <c r="E14" s="25"/>
      <c r="F14" s="364" t="s">
        <v>3582</v>
      </c>
      <c r="G14" s="1459"/>
      <c r="H14" s="2141"/>
      <c r="I14" s="2141"/>
      <c r="J14" s="2141"/>
      <c r="K14" s="1460"/>
    </row>
    <row r="15" spans="1:18" customHeight="1" ht="14.85">
      <c r="A15" s="224"/>
      <c r="B15" s="173"/>
      <c r="C15" s="30"/>
      <c r="D15" s="30"/>
      <c r="E15" s="25"/>
      <c r="F15" s="326" t="s">
        <v>3583</v>
      </c>
      <c r="G15" s="1459"/>
      <c r="H15" s="2141"/>
      <c r="I15" s="2141"/>
      <c r="J15" s="2141"/>
      <c r="K15" s="1460"/>
      <c r="N15" s="152"/>
    </row>
    <row r="16" spans="1:18" customHeight="1" ht="14.85">
      <c r="A16" s="70">
        <f>IF(D16="x",C16,IF(D16="n",0,C16))</f>
        <v>20</v>
      </c>
      <c r="B16" s="71">
        <f>IF(D16="x",0,IF(D16="n",0,C16))</f>
        <v>20</v>
      </c>
      <c r="C16" s="40">
        <v>20</v>
      </c>
      <c r="D16" s="1504"/>
      <c r="E16" s="1505"/>
      <c r="F16" s="349" t="s">
        <v>1527</v>
      </c>
      <c r="G16" s="1441"/>
      <c r="H16" s="1441"/>
      <c r="I16" s="1441"/>
      <c r="J16" s="1441"/>
      <c r="K16" s="1442"/>
    </row>
    <row r="17" spans="1:18" customHeight="1" ht="14.85" s="225" customFormat="1">
      <c r="A17" s="224"/>
      <c r="B17" s="173"/>
      <c r="C17" s="1678"/>
      <c r="D17" s="2237"/>
      <c r="E17" s="2237"/>
      <c r="F17" s="392" t="s">
        <v>67</v>
      </c>
      <c r="G17" s="1582"/>
      <c r="H17" s="1582"/>
      <c r="I17" s="1582"/>
      <c r="J17" s="1582"/>
      <c r="K17" s="1583"/>
    </row>
    <row r="18" spans="1:18" customHeight="1" ht="14.85">
      <c r="A18" s="224"/>
      <c r="B18" s="173"/>
      <c r="C18" s="63" t="s">
        <v>21</v>
      </c>
      <c r="D18" s="63" t="s">
        <v>21</v>
      </c>
      <c r="E18" s="76">
        <v>2</v>
      </c>
      <c r="F18" s="739" t="s">
        <v>3584</v>
      </c>
      <c r="G18" s="1576"/>
      <c r="H18" s="1548"/>
      <c r="I18" s="1548"/>
      <c r="J18" s="1548"/>
      <c r="K18" s="1549"/>
    </row>
    <row r="19" spans="1:18" customHeight="1" ht="14.85">
      <c r="A19" s="224"/>
      <c r="B19" s="173"/>
      <c r="C19" s="53"/>
      <c r="D19" s="53"/>
      <c r="E19" s="311"/>
      <c r="F19" s="371" t="s">
        <v>3585</v>
      </c>
      <c r="G19" s="1459"/>
      <c r="H19" s="1459"/>
      <c r="I19" s="1459"/>
      <c r="J19" s="1459"/>
      <c r="K19" s="1460"/>
    </row>
    <row r="20" spans="1:18" customHeight="1" ht="14.85">
      <c r="A20" s="224"/>
      <c r="B20" s="173"/>
      <c r="C20" s="30"/>
      <c r="D20" s="30"/>
      <c r="E20" s="25"/>
      <c r="F20" s="1042" t="s">
        <v>3586</v>
      </c>
      <c r="G20" s="1459"/>
      <c r="H20" s="2141"/>
      <c r="I20" s="2141"/>
      <c r="J20" s="2141"/>
      <c r="K20" s="1460"/>
    </row>
    <row r="21" spans="1:18" customHeight="1" ht="14.85">
      <c r="A21" s="70">
        <f>IF(D21="x",C21,IF(D21="n",0,C21))</f>
        <v>15</v>
      </c>
      <c r="B21" s="71">
        <f>IF(D21="x",0,IF(D21="n",0,C21))</f>
        <v>15</v>
      </c>
      <c r="C21" s="40">
        <v>15</v>
      </c>
      <c r="D21" s="1504"/>
      <c r="E21" s="1505"/>
      <c r="F21" s="349" t="s">
        <v>3587</v>
      </c>
      <c r="G21" s="1441"/>
      <c r="H21" s="1441"/>
      <c r="I21" s="1441"/>
      <c r="J21" s="1441"/>
      <c r="K21" s="1442"/>
    </row>
    <row r="22" spans="1:18" customHeight="1" ht="15" s="96" customFormat="1">
      <c r="A22" s="224"/>
      <c r="B22" s="173"/>
      <c r="C22" s="61" t="s">
        <v>21</v>
      </c>
      <c r="D22" s="63" t="s">
        <v>21</v>
      </c>
      <c r="E22" s="76">
        <v>3</v>
      </c>
      <c r="F22" s="879" t="s">
        <v>227</v>
      </c>
      <c r="G22" s="1576"/>
      <c r="H22" s="1548"/>
      <c r="I22" s="1548"/>
      <c r="J22" s="1548"/>
      <c r="K22" s="1549"/>
    </row>
    <row r="23" spans="1:18" customHeight="1" ht="15" s="96" customFormat="1">
      <c r="A23" s="224"/>
      <c r="B23" s="173"/>
      <c r="C23" s="30"/>
      <c r="D23" s="30"/>
      <c r="E23" s="25"/>
      <c r="F23" s="371" t="s">
        <v>3588</v>
      </c>
      <c r="G23" s="1459"/>
      <c r="H23" s="2141"/>
      <c r="I23" s="2141"/>
      <c r="J23" s="2141"/>
      <c r="K23" s="1460"/>
    </row>
    <row r="24" spans="1:18" customHeight="1" ht="15" s="96" customFormat="1">
      <c r="A24" s="224"/>
      <c r="B24" s="173"/>
      <c r="C24" s="30"/>
      <c r="D24" s="30"/>
      <c r="E24" s="25"/>
      <c r="F24" s="326" t="s">
        <v>3589</v>
      </c>
      <c r="G24" s="1459"/>
      <c r="H24" s="2141"/>
      <c r="I24" s="2141"/>
      <c r="J24" s="2141"/>
      <c r="K24" s="1460"/>
    </row>
    <row r="25" spans="1:18" customHeight="1" ht="15" s="96" customFormat="1">
      <c r="A25" s="224"/>
      <c r="B25" s="173"/>
      <c r="C25" s="30"/>
      <c r="D25" s="30"/>
      <c r="E25" s="25"/>
      <c r="F25" s="326" t="s">
        <v>3590</v>
      </c>
      <c r="G25" s="1459"/>
      <c r="H25" s="2141"/>
      <c r="I25" s="2141"/>
      <c r="J25" s="2141"/>
      <c r="K25" s="1460"/>
    </row>
    <row r="26" spans="1:18" customHeight="1" ht="15" s="96" customFormat="1">
      <c r="A26" s="70">
        <f>IF(D26="x",C26,IF(D26="n",0,C26))</f>
        <v>4</v>
      </c>
      <c r="B26" s="71">
        <f>IF(D26="x",0,IF(D26="n",0,C26))</f>
        <v>4</v>
      </c>
      <c r="C26" s="40">
        <v>4</v>
      </c>
      <c r="D26" s="1504"/>
      <c r="E26" s="1505"/>
      <c r="F26" s="349" t="s">
        <v>568</v>
      </c>
      <c r="G26" s="1441"/>
      <c r="H26" s="1441"/>
      <c r="I26" s="1441"/>
      <c r="J26" s="1441"/>
      <c r="K26" s="1442"/>
    </row>
    <row r="27" spans="1:18" customHeight="1" ht="15" s="225" customFormat="1">
      <c r="A27" s="224"/>
      <c r="B27" s="173"/>
      <c r="C27" s="1678"/>
      <c r="D27" s="1679"/>
      <c r="E27" s="1679"/>
      <c r="F27" s="392" t="s">
        <v>68</v>
      </c>
      <c r="G27" s="2160"/>
      <c r="H27" s="2160"/>
      <c r="I27" s="2160"/>
      <c r="J27" s="2160"/>
      <c r="K27" s="2161"/>
    </row>
    <row r="28" spans="1:18" customHeight="1" ht="14.25" s="12" customFormat="1">
      <c r="A28" s="72"/>
      <c r="B28" s="72"/>
      <c r="C28" s="61" t="s">
        <v>21</v>
      </c>
      <c r="D28" s="63" t="s">
        <v>21</v>
      </c>
      <c r="E28" s="75">
        <v>4</v>
      </c>
      <c r="F28" s="910" t="s">
        <v>3591</v>
      </c>
      <c r="G28" s="1576"/>
      <c r="H28" s="1548"/>
      <c r="I28" s="1548"/>
      <c r="J28" s="1548"/>
      <c r="K28" s="1549"/>
    </row>
    <row r="29" spans="1:18" customHeight="1" ht="25.5" s="12" customFormat="1">
      <c r="A29" s="29"/>
      <c r="B29" s="31"/>
      <c r="C29" s="227"/>
      <c r="D29" s="173"/>
      <c r="E29" s="577"/>
      <c r="F29" s="372" t="s">
        <v>3592</v>
      </c>
      <c r="G29" s="1459"/>
      <c r="H29" s="2141"/>
      <c r="I29" s="2141"/>
      <c r="J29" s="2141"/>
      <c r="K29" s="1460"/>
    </row>
    <row r="30" spans="1:18" customHeight="1" ht="25.5" s="12" customFormat="1">
      <c r="A30" s="224"/>
      <c r="B30" s="173"/>
      <c r="C30" s="227"/>
      <c r="D30" s="173"/>
      <c r="E30" s="577"/>
      <c r="F30" s="333" t="s">
        <v>3593</v>
      </c>
      <c r="G30" s="1459"/>
      <c r="H30" s="2141"/>
      <c r="I30" s="2141"/>
      <c r="J30" s="2141"/>
      <c r="K30" s="1460"/>
    </row>
    <row r="31" spans="1:18" customHeight="1" ht="25.5" s="12" customFormat="1">
      <c r="A31" s="224"/>
      <c r="B31" s="173"/>
      <c r="C31" s="227"/>
      <c r="D31" s="173"/>
      <c r="E31" s="577"/>
      <c r="F31" s="333" t="s">
        <v>3594</v>
      </c>
      <c r="G31" s="1459"/>
      <c r="H31" s="2141"/>
      <c r="I31" s="2141"/>
      <c r="J31" s="2141"/>
      <c r="K31" s="1460"/>
    </row>
    <row r="32" spans="1:18" customHeight="1" ht="12.75" s="12" customFormat="1">
      <c r="A32" s="72"/>
      <c r="B32" s="72"/>
      <c r="C32" s="227"/>
      <c r="D32" s="173"/>
      <c r="E32" s="577"/>
      <c r="F32" s="333" t="s">
        <v>3595</v>
      </c>
      <c r="G32" s="1459"/>
      <c r="H32" s="2141"/>
      <c r="I32" s="2141"/>
      <c r="J32" s="2141"/>
      <c r="K32" s="1460"/>
    </row>
    <row r="33" spans="1:18" customHeight="1" ht="25.5" s="12" customFormat="1">
      <c r="A33" s="29"/>
      <c r="B33" s="31"/>
      <c r="C33" s="227"/>
      <c r="D33" s="173"/>
      <c r="E33" s="577"/>
      <c r="F33" s="333" t="s">
        <v>3596</v>
      </c>
      <c r="G33" s="1459"/>
      <c r="H33" s="2141"/>
      <c r="I33" s="2141"/>
      <c r="J33" s="2141"/>
      <c r="K33" s="1460"/>
    </row>
    <row r="34" spans="1:18" customHeight="1" ht="15" s="12" customFormat="1">
      <c r="A34" s="70">
        <f>IF(D34="x",C34,IF(D34="n",0,C34))</f>
        <v>6</v>
      </c>
      <c r="B34" s="71">
        <f>IF(D34="x",0,IF(D34="n",0,C34))</f>
        <v>6</v>
      </c>
      <c r="C34" s="40">
        <v>6</v>
      </c>
      <c r="D34" s="1504"/>
      <c r="E34" s="1505"/>
      <c r="F34" s="348" t="s">
        <v>3597</v>
      </c>
      <c r="G34" s="1441"/>
      <c r="H34" s="1441"/>
      <c r="I34" s="1441"/>
      <c r="J34" s="1441"/>
      <c r="K34" s="1442"/>
    </row>
    <row r="35" spans="1:18" customHeight="1" ht="14.25" s="96" customFormat="1">
      <c r="A35" s="72"/>
      <c r="B35" s="72"/>
      <c r="C35" s="61" t="s">
        <v>21</v>
      </c>
      <c r="D35" s="63" t="s">
        <v>21</v>
      </c>
      <c r="E35" s="73">
        <v>5</v>
      </c>
      <c r="F35" s="876" t="s">
        <v>3598</v>
      </c>
      <c r="G35" s="1576"/>
      <c r="H35" s="1548"/>
      <c r="I35" s="1548"/>
      <c r="J35" s="1548"/>
      <c r="K35" s="1549"/>
    </row>
    <row r="36" spans="1:18" customHeight="1" ht="25.5" s="96" customFormat="1">
      <c r="A36" s="173"/>
      <c r="B36" s="173"/>
      <c r="C36" s="30"/>
      <c r="D36" s="30"/>
      <c r="E36" s="25"/>
      <c r="F36" s="1040" t="s">
        <v>3599</v>
      </c>
      <c r="G36" s="1459"/>
      <c r="H36" s="2141"/>
      <c r="I36" s="2141"/>
      <c r="J36" s="2141"/>
      <c r="K36" s="1460"/>
    </row>
    <row r="37" spans="1:18" customHeight="1" ht="14.25" s="96" customFormat="1">
      <c r="A37" s="72"/>
      <c r="B37" s="72"/>
      <c r="C37" s="30"/>
      <c r="D37" s="30"/>
      <c r="E37" s="25"/>
      <c r="F37" s="1041" t="s">
        <v>3600</v>
      </c>
      <c r="G37" s="1459"/>
      <c r="H37" s="2141"/>
      <c r="I37" s="2141"/>
      <c r="J37" s="2141"/>
      <c r="K37" s="1460"/>
    </row>
    <row r="38" spans="1:18" customHeight="1" ht="14.25" s="96" customFormat="1">
      <c r="A38" s="72"/>
      <c r="B38" s="72"/>
      <c r="C38" s="30"/>
      <c r="D38" s="30"/>
      <c r="E38" s="25"/>
      <c r="F38" s="333" t="s">
        <v>3601</v>
      </c>
      <c r="G38" s="1459"/>
      <c r="H38" s="2141"/>
      <c r="I38" s="2141"/>
      <c r="J38" s="2141"/>
      <c r="K38" s="1460"/>
    </row>
    <row r="39" spans="1:18" customHeight="1" ht="14.25" s="96" customFormat="1">
      <c r="A39" s="72"/>
      <c r="B39" s="72"/>
      <c r="C39" s="30"/>
      <c r="D39" s="30"/>
      <c r="E39" s="25"/>
      <c r="F39" s="333" t="s">
        <v>3602</v>
      </c>
      <c r="G39" s="1459"/>
      <c r="H39" s="2141"/>
      <c r="I39" s="2141"/>
      <c r="J39" s="2141"/>
      <c r="K39" s="1460"/>
    </row>
    <row r="40" spans="1:18" customHeight="1" ht="14.25" s="96" customFormat="1">
      <c r="A40" s="224"/>
      <c r="B40" s="173"/>
      <c r="C40" s="30"/>
      <c r="D40" s="30"/>
      <c r="E40" s="25"/>
      <c r="F40" s="336" t="s">
        <v>3603</v>
      </c>
      <c r="G40" s="1459"/>
      <c r="H40" s="2141"/>
      <c r="I40" s="2141"/>
      <c r="J40" s="2141"/>
      <c r="K40" s="1460"/>
    </row>
    <row r="41" spans="1:18" customHeight="1" ht="14.25" s="96" customFormat="1">
      <c r="A41" s="173"/>
      <c r="B41" s="173"/>
      <c r="C41" s="30"/>
      <c r="D41" s="30"/>
      <c r="E41" s="25"/>
      <c r="F41" s="336" t="s">
        <v>3604</v>
      </c>
      <c r="G41" s="1459"/>
      <c r="H41" s="2141"/>
      <c r="I41" s="2141"/>
      <c r="J41" s="2141"/>
      <c r="K41" s="1460"/>
    </row>
    <row r="42" spans="1:18" customHeight="1" ht="14.25" s="96" customFormat="1">
      <c r="A42" s="29"/>
      <c r="B42" s="31"/>
      <c r="C42" s="44"/>
      <c r="D42" s="44"/>
      <c r="E42" s="27"/>
      <c r="F42" s="336" t="s">
        <v>3605</v>
      </c>
      <c r="G42" s="1459"/>
      <c r="H42" s="2141"/>
      <c r="I42" s="2141"/>
      <c r="J42" s="2141"/>
      <c r="K42" s="1460"/>
    </row>
    <row r="43" spans="1:18" customHeight="1" ht="14.25" s="96" customFormat="1">
      <c r="A43" s="29"/>
      <c r="B43" s="31"/>
      <c r="C43" s="30"/>
      <c r="D43" s="30"/>
      <c r="E43" s="25"/>
      <c r="F43" s="333" t="s">
        <v>3606</v>
      </c>
      <c r="G43" s="1459"/>
      <c r="H43" s="2141"/>
      <c r="I43" s="2141"/>
      <c r="J43" s="2141"/>
      <c r="K43" s="1460"/>
    </row>
    <row r="44" spans="1:18" customHeight="1" ht="14.25" s="96" customFormat="1">
      <c r="A44" s="29"/>
      <c r="B44" s="31"/>
      <c r="C44" s="30"/>
      <c r="D44" s="30"/>
      <c r="E44" s="25"/>
      <c r="F44" s="333" t="s">
        <v>3607</v>
      </c>
      <c r="G44" s="1459"/>
      <c r="H44" s="2141"/>
      <c r="I44" s="2141"/>
      <c r="J44" s="2141"/>
      <c r="K44" s="1460"/>
    </row>
    <row r="45" spans="1:18" customHeight="1" ht="15" s="96" customFormat="1">
      <c r="A45" s="70">
        <f>IF(D45="x",C45,IF(D45="n",0,C45))</f>
        <v>10</v>
      </c>
      <c r="B45" s="71">
        <f>IF(D45="x",0,IF(D45="n",0,C45))</f>
        <v>10</v>
      </c>
      <c r="C45" s="40">
        <v>10</v>
      </c>
      <c r="D45" s="1788"/>
      <c r="E45" s="2254"/>
      <c r="F45" s="348" t="s">
        <v>3608</v>
      </c>
      <c r="G45" s="1441"/>
      <c r="H45" s="1441"/>
      <c r="I45" s="1441"/>
      <c r="J45" s="1441"/>
      <c r="K45" s="1442"/>
    </row>
    <row r="46" spans="1:18" customHeight="1" ht="15">
      <c r="A46" s="29"/>
      <c r="B46" s="31"/>
      <c r="C46" s="63" t="s">
        <v>21</v>
      </c>
      <c r="D46" s="63" t="s">
        <v>21</v>
      </c>
      <c r="E46" s="76">
        <v>6</v>
      </c>
      <c r="F46" s="738" t="s">
        <v>3609</v>
      </c>
      <c r="G46" s="1576"/>
      <c r="H46" s="1548"/>
      <c r="I46" s="1548"/>
      <c r="J46" s="1548"/>
      <c r="K46" s="1549"/>
    </row>
    <row r="47" spans="1:18" customHeight="1" ht="12.75">
      <c r="A47" s="29"/>
      <c r="B47" s="31"/>
      <c r="C47" s="30"/>
      <c r="D47" s="30"/>
      <c r="E47" s="25"/>
      <c r="F47" s="372" t="s">
        <v>361</v>
      </c>
      <c r="G47" s="1459"/>
      <c r="H47" s="2141"/>
      <c r="I47" s="2141"/>
      <c r="J47" s="2141"/>
      <c r="K47" s="1460"/>
    </row>
    <row r="48" spans="1:18" customHeight="1" ht="25.5">
      <c r="A48" s="29"/>
      <c r="B48" s="31"/>
      <c r="C48" s="30"/>
      <c r="D48" s="30"/>
      <c r="E48" s="25"/>
      <c r="F48" s="333" t="s">
        <v>3610</v>
      </c>
      <c r="G48" s="1459"/>
      <c r="H48" s="2141"/>
      <c r="I48" s="2141"/>
      <c r="J48" s="2141"/>
      <c r="K48" s="1460"/>
    </row>
    <row r="49" spans="1:18" customHeight="1" ht="12.75">
      <c r="A49" s="29"/>
      <c r="B49" s="31"/>
      <c r="C49" s="30"/>
      <c r="D49" s="30"/>
      <c r="E49" s="25"/>
      <c r="F49" s="326" t="s">
        <v>3611</v>
      </c>
      <c r="G49" s="1459"/>
      <c r="H49" s="2141"/>
      <c r="I49" s="2141"/>
      <c r="J49" s="2141"/>
      <c r="K49" s="1460"/>
    </row>
    <row r="50" spans="1:18" customHeight="1" ht="25.5">
      <c r="A50" s="29"/>
      <c r="B50" s="31"/>
      <c r="C50" s="30"/>
      <c r="D50" s="30"/>
      <c r="E50" s="25"/>
      <c r="F50" s="990" t="s">
        <v>3612</v>
      </c>
      <c r="G50" s="1459"/>
      <c r="H50" s="2141"/>
      <c r="I50" s="2141"/>
      <c r="J50" s="2141"/>
      <c r="K50" s="1460"/>
    </row>
    <row r="51" spans="1:18" customHeight="1" ht="12.75">
      <c r="A51" s="29"/>
      <c r="B51" s="31"/>
      <c r="C51" s="30"/>
      <c r="D51" s="30"/>
      <c r="E51" s="25"/>
      <c r="F51" s="326" t="s">
        <v>3613</v>
      </c>
      <c r="G51" s="1459"/>
      <c r="H51" s="2141"/>
      <c r="I51" s="2141"/>
      <c r="J51" s="2141"/>
      <c r="K51" s="1460"/>
    </row>
    <row r="52" spans="1:18" customHeight="1" ht="27.75">
      <c r="A52" s="70">
        <f>IF(D52="x",C52,IF(D52="n",0,C52))</f>
        <v>15</v>
      </c>
      <c r="B52" s="71">
        <f>IF(D52="x",0,IF(D52="n",0,C52))</f>
        <v>15</v>
      </c>
      <c r="C52" s="40">
        <v>15</v>
      </c>
      <c r="D52" s="1504"/>
      <c r="E52" s="1505"/>
      <c r="F52" s="348" t="s">
        <v>3614</v>
      </c>
      <c r="G52" s="1441"/>
      <c r="H52" s="1441"/>
      <c r="I52" s="1441"/>
      <c r="J52" s="1441"/>
      <c r="K52" s="1442"/>
    </row>
    <row r="53" spans="1:18" customHeight="1" ht="15">
      <c r="C53" s="1744"/>
      <c r="D53" s="1745"/>
      <c r="E53" s="1745"/>
      <c r="F53" s="1745"/>
      <c r="G53" s="1745"/>
      <c r="H53" s="1745"/>
      <c r="I53" s="1745"/>
      <c r="J53" s="1745"/>
      <c r="K53" s="1746"/>
    </row>
    <row r="54" spans="1:18" customHeight="1" ht="15">
      <c r="C54" s="2224"/>
      <c r="D54" s="2225"/>
      <c r="E54" s="2225"/>
      <c r="F54" s="2225"/>
      <c r="G54" s="2225"/>
      <c r="H54" s="2225"/>
      <c r="I54" s="2225"/>
      <c r="J54" s="2225"/>
      <c r="K54" s="2226"/>
    </row>
    <row r="55" spans="1:18" customHeight="1" ht="15">
      <c r="C55" s="1744"/>
      <c r="D55" s="1745"/>
      <c r="E55" s="1745"/>
      <c r="F55" s="1745"/>
      <c r="G55" s="1745"/>
      <c r="H55" s="1745"/>
      <c r="I55" s="1745"/>
      <c r="J55" s="1745"/>
      <c r="K55" s="1746"/>
    </row>
    <row r="56" spans="1:18" customHeight="1" ht="15">
      <c r="C56" s="2224"/>
      <c r="D56" s="2225"/>
      <c r="E56" s="2225"/>
      <c r="F56" s="2225"/>
      <c r="G56" s="2225"/>
      <c r="H56" s="2225"/>
      <c r="I56" s="2225"/>
      <c r="J56" s="2225"/>
      <c r="K56" s="2226"/>
    </row>
    <row r="57" spans="1:18" customHeight="1" ht="15">
      <c r="C57" s="1744"/>
      <c r="D57" s="1745"/>
      <c r="E57" s="1745"/>
      <c r="F57" s="1745"/>
      <c r="G57" s="1745"/>
      <c r="H57" s="1745"/>
      <c r="I57" s="1745"/>
      <c r="J57" s="1745"/>
      <c r="K57" s="1746"/>
    </row>
    <row r="58" spans="1:18" customHeight="1" ht="15">
      <c r="C58" s="2224"/>
      <c r="D58" s="2225"/>
      <c r="E58" s="2225"/>
      <c r="F58" s="2225"/>
      <c r="G58" s="2225"/>
      <c r="H58" s="2225"/>
      <c r="I58" s="2225"/>
      <c r="J58" s="2225"/>
      <c r="K58" s="2226"/>
    </row>
    <row r="59" spans="1:18" customHeight="1" ht="14.25" s="96" customFormat="1">
      <c r="C59" s="1454" t="s">
        <v>3472</v>
      </c>
      <c r="D59" s="1455"/>
      <c r="E59" s="1455"/>
      <c r="F59" s="1455"/>
      <c r="G59" s="1455"/>
      <c r="H59" s="1455"/>
      <c r="I59" s="1455"/>
      <c r="J59" s="1455"/>
      <c r="K59" s="1456"/>
    </row>
    <row r="60" spans="1:18" customHeight="1" ht="15.75" s="96" customFormat="1">
      <c r="C60" s="697" t="s">
        <v>150</v>
      </c>
      <c r="D60" s="1461" t="s">
        <v>151</v>
      </c>
      <c r="E60" s="1462"/>
      <c r="F60" s="692" t="s">
        <v>3446</v>
      </c>
      <c r="G60" s="1461" t="s">
        <v>4</v>
      </c>
      <c r="H60" s="1514"/>
      <c r="I60" s="1514"/>
      <c r="J60" s="1514"/>
      <c r="K60" s="1462"/>
    </row>
    <row r="61" spans="1:18" customHeight="1" ht="15" s="225" customFormat="1">
      <c r="A61" s="29"/>
      <c r="B61" s="31"/>
      <c r="C61" s="1678"/>
      <c r="D61" s="1679"/>
      <c r="E61" s="1679"/>
      <c r="F61" s="392" t="s">
        <v>3615</v>
      </c>
      <c r="G61" s="1582"/>
      <c r="H61" s="1582"/>
      <c r="I61" s="1582"/>
      <c r="J61" s="1582"/>
      <c r="K61" s="1583"/>
    </row>
    <row r="62" spans="1:18" customHeight="1" ht="15" s="96" customFormat="1">
      <c r="A62" s="29"/>
      <c r="B62" s="31"/>
      <c r="C62" s="61" t="s">
        <v>21</v>
      </c>
      <c r="D62" s="63" t="s">
        <v>21</v>
      </c>
      <c r="E62" s="73">
        <v>7</v>
      </c>
      <c r="F62" s="872" t="s">
        <v>366</v>
      </c>
      <c r="G62" s="1576"/>
      <c r="H62" s="1548"/>
      <c r="I62" s="1548"/>
      <c r="J62" s="1548"/>
      <c r="K62" s="1549"/>
    </row>
    <row r="63" spans="1:18" customHeight="1" ht="15" s="96" customFormat="1">
      <c r="A63" s="29"/>
      <c r="B63" s="31"/>
      <c r="C63" s="30"/>
      <c r="D63" s="30"/>
      <c r="E63" s="25"/>
      <c r="F63" s="371" t="s">
        <v>3410</v>
      </c>
      <c r="G63" s="1459"/>
      <c r="H63" s="2141"/>
      <c r="I63" s="2141"/>
      <c r="J63" s="2141"/>
      <c r="K63" s="1460"/>
    </row>
    <row r="64" spans="1:18" customHeight="1" ht="15" s="96" customFormat="1">
      <c r="A64" s="70">
        <f>IF(D64="x",C64,IF(D64="n",0,C64))</f>
        <v>6</v>
      </c>
      <c r="B64" s="71">
        <f>IF(D64="x",0,IF(D64="n",0,C64))</f>
        <v>6</v>
      </c>
      <c r="C64" s="40">
        <v>6</v>
      </c>
      <c r="D64" s="1504"/>
      <c r="E64" s="1505"/>
      <c r="F64" s="349" t="s">
        <v>3411</v>
      </c>
      <c r="G64" s="1441"/>
      <c r="H64" s="1441"/>
      <c r="I64" s="1441"/>
      <c r="J64" s="1441"/>
      <c r="K64" s="1442"/>
    </row>
    <row r="65" spans="1:18" customHeight="1" ht="15" s="96" customFormat="1">
      <c r="A65" s="29"/>
      <c r="B65" s="31"/>
      <c r="C65" s="61" t="s">
        <v>21</v>
      </c>
      <c r="D65" s="63" t="s">
        <v>21</v>
      </c>
      <c r="E65" s="73">
        <v>8</v>
      </c>
      <c r="F65" s="876" t="s">
        <v>3616</v>
      </c>
      <c r="G65" s="1576"/>
      <c r="H65" s="1548"/>
      <c r="I65" s="1548"/>
      <c r="J65" s="1548"/>
      <c r="K65" s="1549"/>
    </row>
    <row r="66" spans="1:18" customHeight="1" ht="12.75" s="96" customFormat="1">
      <c r="A66" s="29"/>
      <c r="B66" s="31"/>
      <c r="C66" s="30"/>
      <c r="D66" s="30"/>
      <c r="E66" s="25"/>
      <c r="F66" s="372" t="s">
        <v>3617</v>
      </c>
      <c r="G66" s="1459"/>
      <c r="H66" s="2141"/>
      <c r="I66" s="2141"/>
      <c r="J66" s="2141"/>
      <c r="K66" s="1460"/>
    </row>
    <row r="67" spans="1:18" customHeight="1" ht="25.5" s="96" customFormat="1">
      <c r="A67" s="29"/>
      <c r="B67" s="31"/>
      <c r="C67" s="30"/>
      <c r="D67" s="30"/>
      <c r="E67" s="25"/>
      <c r="F67" s="915" t="s">
        <v>3618</v>
      </c>
      <c r="G67" s="1459"/>
      <c r="H67" s="2141"/>
      <c r="I67" s="2141"/>
      <c r="J67" s="2141"/>
      <c r="K67" s="1460"/>
    </row>
    <row r="68" spans="1:18" customHeight="1" ht="25.5" s="96" customFormat="1">
      <c r="A68" s="29"/>
      <c r="B68" s="31"/>
      <c r="C68" s="30"/>
      <c r="D68" s="30"/>
      <c r="E68" s="25"/>
      <c r="F68" s="333" t="s">
        <v>3619</v>
      </c>
      <c r="G68" s="1459"/>
      <c r="H68" s="2141"/>
      <c r="I68" s="2141"/>
      <c r="J68" s="2141"/>
      <c r="K68" s="1460"/>
    </row>
    <row r="69" spans="1:18" customHeight="1" ht="12.75" s="96" customFormat="1">
      <c r="A69" s="29"/>
      <c r="B69" s="31"/>
      <c r="C69" s="30"/>
      <c r="D69" s="30"/>
      <c r="E69" s="25"/>
      <c r="F69" s="333" t="s">
        <v>3620</v>
      </c>
      <c r="G69" s="1459"/>
      <c r="H69" s="2141"/>
      <c r="I69" s="2141"/>
      <c r="J69" s="2141"/>
      <c r="K69" s="1460"/>
    </row>
    <row r="70" spans="1:18" customHeight="1" ht="25.5" s="96" customFormat="1">
      <c r="A70" s="29"/>
      <c r="B70" s="31"/>
      <c r="C70" s="30"/>
      <c r="D70" s="30"/>
      <c r="E70" s="25"/>
      <c r="F70" s="333" t="s">
        <v>3621</v>
      </c>
      <c r="G70" s="1459"/>
      <c r="H70" s="2141"/>
      <c r="I70" s="2141"/>
      <c r="J70" s="2141"/>
      <c r="K70" s="1460"/>
    </row>
    <row r="71" spans="1:18" customHeight="1" ht="15" s="96" customFormat="1">
      <c r="A71" s="70">
        <f>IF(D71="x",C71,IF(D71="n",0,C71))</f>
        <v>10</v>
      </c>
      <c r="B71" s="71">
        <f>IF(D71="x",0,IF(D71="n",0,C71))</f>
        <v>10</v>
      </c>
      <c r="C71" s="40">
        <v>10</v>
      </c>
      <c r="D71" s="1504"/>
      <c r="E71" s="1505"/>
      <c r="F71" s="348" t="s">
        <v>3622</v>
      </c>
      <c r="G71" s="1441"/>
      <c r="H71" s="1441"/>
      <c r="I71" s="1441"/>
      <c r="J71" s="1441"/>
      <c r="K71" s="1442"/>
    </row>
    <row r="72" spans="1:18" customHeight="1" ht="15" s="96" customFormat="1">
      <c r="A72" s="29"/>
      <c r="B72" s="31"/>
      <c r="C72" s="63"/>
      <c r="D72" s="61"/>
      <c r="E72" s="73">
        <v>9</v>
      </c>
      <c r="F72" s="733" t="s">
        <v>3623</v>
      </c>
      <c r="G72" s="1576"/>
      <c r="H72" s="1548"/>
      <c r="I72" s="1548"/>
      <c r="J72" s="1548"/>
      <c r="K72" s="1549"/>
    </row>
    <row r="73" spans="1:18" customHeight="1" ht="15" s="96" customFormat="1">
      <c r="A73" s="29"/>
      <c r="B73" s="31"/>
      <c r="C73" s="30"/>
      <c r="D73" s="30"/>
      <c r="E73" s="25"/>
      <c r="F73" s="371" t="s">
        <v>3624</v>
      </c>
      <c r="G73" s="1459"/>
      <c r="H73" s="2141"/>
      <c r="I73" s="2141"/>
      <c r="J73" s="2141"/>
      <c r="K73" s="1460"/>
    </row>
    <row r="74" spans="1:18" customHeight="1" ht="15" s="96" customFormat="1">
      <c r="A74" s="29"/>
      <c r="B74" s="31"/>
      <c r="C74" s="30"/>
      <c r="D74" s="30"/>
      <c r="E74" s="25"/>
      <c r="F74" s="326" t="s">
        <v>3625</v>
      </c>
      <c r="G74" s="1459"/>
      <c r="H74" s="2141"/>
      <c r="I74" s="2141"/>
      <c r="J74" s="2141"/>
      <c r="K74" s="1460"/>
    </row>
    <row r="75" spans="1:18" customHeight="1" ht="15" s="96" customFormat="1">
      <c r="A75" s="29"/>
      <c r="B75" s="31"/>
      <c r="C75" s="30"/>
      <c r="D75" s="30"/>
      <c r="E75" s="25"/>
      <c r="F75" s="326" t="s">
        <v>3626</v>
      </c>
      <c r="G75" s="1459"/>
      <c r="H75" s="2141"/>
      <c r="I75" s="2141"/>
      <c r="J75" s="2141"/>
      <c r="K75" s="1460"/>
    </row>
    <row r="76" spans="1:18" customHeight="1" ht="15" s="96" customFormat="1">
      <c r="A76" s="70">
        <f>IF(D76="x",C76,IF(D76="n",0,C76))</f>
        <v>15</v>
      </c>
      <c r="B76" s="71">
        <f>IF(D76="x",0,IF(D76="n",0,C76))</f>
        <v>15</v>
      </c>
      <c r="C76" s="40">
        <v>15</v>
      </c>
      <c r="D76" s="1504"/>
      <c r="E76" s="1505"/>
      <c r="F76" s="349" t="s">
        <v>3627</v>
      </c>
      <c r="G76" s="1441"/>
      <c r="H76" s="1441"/>
      <c r="I76" s="1441"/>
      <c r="J76" s="1441"/>
      <c r="K76" s="1442"/>
    </row>
    <row r="77" spans="1:18" customHeight="1" ht="15" s="96" customFormat="1">
      <c r="A77" s="70"/>
      <c r="B77" s="71"/>
      <c r="C77" s="523"/>
      <c r="D77" s="575"/>
      <c r="E77" s="76">
        <v>10</v>
      </c>
      <c r="F77" s="872" t="s">
        <v>3628</v>
      </c>
      <c r="G77" s="1576"/>
      <c r="H77" s="1548"/>
      <c r="I77" s="1548"/>
      <c r="J77" s="1548"/>
      <c r="K77" s="1549"/>
    </row>
    <row r="78" spans="1:18" customHeight="1" ht="15" s="96" customFormat="1">
      <c r="A78" s="70">
        <f>IF(D78="x",C78,IF(D78="n",0,C78))</f>
        <v>4</v>
      </c>
      <c r="B78" s="71">
        <f>IF(D78="x",0,IF(D78="n",0,C78))</f>
        <v>4</v>
      </c>
      <c r="C78" s="40">
        <v>4</v>
      </c>
      <c r="D78" s="1504"/>
      <c r="E78" s="2255"/>
      <c r="F78" s="582" t="s">
        <v>3425</v>
      </c>
      <c r="G78" s="1441"/>
      <c r="H78" s="1441"/>
      <c r="I78" s="1441"/>
      <c r="J78" s="1441"/>
      <c r="K78" s="1442"/>
    </row>
    <row r="79" spans="1:18" customHeight="1" ht="15">
      <c r="C79" s="61" t="s">
        <v>21</v>
      </c>
      <c r="D79" s="63" t="s">
        <v>21</v>
      </c>
      <c r="E79" s="226">
        <v>11</v>
      </c>
      <c r="F79" s="911" t="s">
        <v>3629</v>
      </c>
      <c r="G79" s="1576"/>
      <c r="H79" s="1548"/>
      <c r="I79" s="1548"/>
      <c r="J79" s="1548"/>
      <c r="K79" s="1549"/>
    </row>
    <row r="80" spans="1:18" customHeight="1" ht="15">
      <c r="C80" s="42"/>
      <c r="D80" s="30"/>
      <c r="E80" s="25"/>
      <c r="F80" s="1039" t="s">
        <v>3630</v>
      </c>
      <c r="G80" s="1459"/>
      <c r="H80" s="1459"/>
      <c r="I80" s="1459"/>
      <c r="J80" s="1459"/>
      <c r="K80" s="1460"/>
    </row>
    <row r="81" spans="1:18" customHeight="1" ht="15">
      <c r="C81" s="42"/>
      <c r="D81" s="30"/>
      <c r="E81" s="25"/>
      <c r="F81" s="579" t="s">
        <v>3631</v>
      </c>
      <c r="G81" s="1459"/>
      <c r="H81" s="1459"/>
      <c r="I81" s="1459"/>
      <c r="J81" s="1459"/>
      <c r="K81" s="1460"/>
    </row>
    <row r="82" spans="1:18" customHeight="1" ht="15">
      <c r="C82" s="42"/>
      <c r="D82" s="30"/>
      <c r="E82" s="25"/>
      <c r="F82" s="579" t="s">
        <v>3632</v>
      </c>
      <c r="G82" s="1459"/>
      <c r="H82" s="1459"/>
      <c r="I82" s="1459"/>
      <c r="J82" s="1459"/>
      <c r="K82" s="1460"/>
    </row>
    <row r="83" spans="1:18" customHeight="1" ht="15">
      <c r="A83" s="70">
        <f>IF(D83="x",C83,IF(D83="n",0,C83))</f>
        <v>4</v>
      </c>
      <c r="B83" s="71">
        <f>IF(D83="x",0,IF(D83="n",0,C83))</f>
        <v>4</v>
      </c>
      <c r="C83" s="40">
        <v>4</v>
      </c>
      <c r="D83" s="1504"/>
      <c r="E83" s="1505"/>
      <c r="F83" s="339" t="s">
        <v>3633</v>
      </c>
      <c r="G83" s="1441"/>
      <c r="H83" s="1441"/>
      <c r="I83" s="1441"/>
      <c r="J83" s="1441"/>
      <c r="K83" s="1442"/>
    </row>
    <row r="84" spans="1:18" customHeight="1" ht="15" s="96" customFormat="1">
      <c r="A84" s="72"/>
      <c r="B84" s="72"/>
      <c r="C84" s="121" t="s">
        <v>21</v>
      </c>
      <c r="D84" s="53" t="s">
        <v>21</v>
      </c>
      <c r="E84" s="74">
        <v>12</v>
      </c>
      <c r="F84" s="874" t="s">
        <v>337</v>
      </c>
      <c r="G84" s="1458"/>
      <c r="H84" s="1459"/>
      <c r="I84" s="1459"/>
      <c r="J84" s="1459"/>
      <c r="K84" s="1460"/>
    </row>
    <row r="85" spans="1:18" customHeight="1" ht="25.5" s="96" customFormat="1">
      <c r="A85" s="72"/>
      <c r="B85" s="72"/>
      <c r="C85" s="30"/>
      <c r="D85" s="1471"/>
      <c r="E85" s="1515"/>
      <c r="F85" s="1038" t="s">
        <v>3634</v>
      </c>
      <c r="G85" s="1459"/>
      <c r="H85" s="1459"/>
      <c r="I85" s="1459"/>
      <c r="J85" s="1459"/>
      <c r="K85" s="1460"/>
    </row>
    <row r="86" spans="1:18" customHeight="1" ht="25.5" s="96" customFormat="1">
      <c r="A86" s="72"/>
      <c r="B86" s="72"/>
      <c r="C86" s="30"/>
      <c r="D86" s="1471"/>
      <c r="E86" s="1515"/>
      <c r="F86" s="580" t="s">
        <v>339</v>
      </c>
      <c r="G86" s="1459"/>
      <c r="H86" s="1459"/>
      <c r="I86" s="1459"/>
      <c r="J86" s="1459"/>
      <c r="K86" s="1460"/>
    </row>
    <row r="87" spans="1:18" customHeight="1" ht="12.75" s="96" customFormat="1">
      <c r="A87" s="72"/>
      <c r="B87" s="72"/>
      <c r="C87" s="30"/>
      <c r="D87" s="1471"/>
      <c r="E87" s="1515"/>
      <c r="F87" s="580" t="s">
        <v>340</v>
      </c>
      <c r="G87" s="1459"/>
      <c r="H87" s="1459"/>
      <c r="I87" s="1459"/>
      <c r="J87" s="1459"/>
      <c r="K87" s="1460"/>
    </row>
    <row r="88" spans="1:18" customHeight="1" ht="15" s="96" customFormat="1">
      <c r="A88" s="70">
        <f>IF(D88="x",C88,IF(D88="n",0,C88))</f>
        <v>15</v>
      </c>
      <c r="B88" s="71">
        <f>IF(D88="x",0,IF(D88="n",0,C88))</f>
        <v>15</v>
      </c>
      <c r="C88" s="30">
        <v>15</v>
      </c>
      <c r="D88" s="1788"/>
      <c r="E88" s="2254"/>
      <c r="F88" s="348" t="s">
        <v>341</v>
      </c>
      <c r="G88" s="1459"/>
      <c r="H88" s="1459"/>
      <c r="I88" s="1459"/>
      <c r="J88" s="1459"/>
      <c r="K88" s="1460"/>
    </row>
    <row r="89" spans="1:18" customHeight="1" ht="15" s="96" customFormat="1">
      <c r="A89" s="70"/>
      <c r="B89" s="71"/>
      <c r="C89" s="38"/>
      <c r="D89" s="576"/>
      <c r="E89" s="76">
        <v>13</v>
      </c>
      <c r="F89" s="879" t="s">
        <v>3635</v>
      </c>
      <c r="G89" s="1576"/>
      <c r="H89" s="1548"/>
      <c r="I89" s="1548"/>
      <c r="J89" s="1548"/>
      <c r="K89" s="1549"/>
    </row>
    <row r="90" spans="1:18" customHeight="1" ht="15" s="96" customFormat="1">
      <c r="A90" s="70">
        <f>IF(D90="x",C90,IF(D90="n",0,C90))</f>
        <v>4</v>
      </c>
      <c r="B90" s="71">
        <f>IF(D90="x",0,IF(D90="n",0,C90))</f>
        <v>4</v>
      </c>
      <c r="C90" s="40">
        <v>4</v>
      </c>
      <c r="D90" s="1504"/>
      <c r="E90" s="1505"/>
      <c r="F90" s="375" t="s">
        <v>3424</v>
      </c>
      <c r="G90" s="1441"/>
      <c r="H90" s="1441"/>
      <c r="I90" s="1441"/>
      <c r="J90" s="1441"/>
      <c r="K90" s="1442"/>
    </row>
    <row r="91" spans="1:18" customHeight="1" ht="15" s="96" customFormat="1">
      <c r="A91" s="72"/>
      <c r="B91" s="72"/>
      <c r="C91" s="61" t="s">
        <v>21</v>
      </c>
      <c r="D91" s="63" t="s">
        <v>21</v>
      </c>
      <c r="E91" s="73">
        <v>14</v>
      </c>
      <c r="F91" s="910" t="s">
        <v>28</v>
      </c>
      <c r="G91" s="1576"/>
      <c r="H91" s="1548"/>
      <c r="I91" s="1548"/>
      <c r="J91" s="1548"/>
      <c r="K91" s="1549"/>
    </row>
    <row r="92" spans="1:18" customHeight="1" ht="15" s="96" customFormat="1">
      <c r="A92" s="72"/>
      <c r="B92" s="72"/>
      <c r="C92" s="30"/>
      <c r="D92" s="1471"/>
      <c r="E92" s="1515"/>
      <c r="F92" s="578" t="s">
        <v>392</v>
      </c>
      <c r="G92" s="1459"/>
      <c r="H92" s="2141"/>
      <c r="I92" s="2141"/>
      <c r="J92" s="2141"/>
      <c r="K92" s="1460"/>
    </row>
    <row r="93" spans="1:18" customHeight="1" ht="15" s="96" customFormat="1">
      <c r="A93" s="70">
        <f>IF(D93="x",C93,IF(D93="n",0,C93))</f>
        <v>10</v>
      </c>
      <c r="B93" s="71">
        <f>IF(D93="x",0,IF(D93="n",0,C93))</f>
        <v>10</v>
      </c>
      <c r="C93" s="30">
        <v>10</v>
      </c>
      <c r="D93" s="1504"/>
      <c r="E93" s="1505"/>
      <c r="F93" s="349" t="s">
        <v>3636</v>
      </c>
      <c r="G93" s="1441"/>
      <c r="H93" s="1441"/>
      <c r="I93" s="1441"/>
      <c r="J93" s="1441"/>
      <c r="K93" s="1442"/>
    </row>
    <row r="94" spans="1:18" customHeight="1" ht="15" s="96" customFormat="1">
      <c r="A94" s="72"/>
      <c r="B94" s="72"/>
      <c r="C94" s="61" t="s">
        <v>21</v>
      </c>
      <c r="D94" s="63" t="s">
        <v>21</v>
      </c>
      <c r="E94" s="73">
        <v>15</v>
      </c>
      <c r="F94" s="876" t="s">
        <v>3549</v>
      </c>
      <c r="G94" s="1576"/>
      <c r="H94" s="1548"/>
      <c r="I94" s="1548"/>
      <c r="J94" s="1548"/>
      <c r="K94" s="1549"/>
    </row>
    <row r="95" spans="1:18" customHeight="1" ht="15" s="96" customFormat="1">
      <c r="A95" s="72"/>
      <c r="B95" s="72"/>
      <c r="C95" s="42"/>
      <c r="D95" s="1515"/>
      <c r="E95" s="1515"/>
      <c r="F95" s="578" t="s">
        <v>3550</v>
      </c>
      <c r="G95" s="1459"/>
      <c r="H95" s="2141"/>
      <c r="I95" s="2141"/>
      <c r="J95" s="2141"/>
      <c r="K95" s="1460"/>
    </row>
    <row r="96" spans="1:18" customHeight="1" ht="15" s="96" customFormat="1">
      <c r="A96" s="72"/>
      <c r="B96" s="72"/>
      <c r="C96" s="42"/>
      <c r="D96" s="1515"/>
      <c r="E96" s="1515"/>
      <c r="F96" s="579" t="s">
        <v>3637</v>
      </c>
      <c r="G96" s="1459"/>
      <c r="H96" s="2141"/>
      <c r="I96" s="2141"/>
      <c r="J96" s="2141"/>
      <c r="K96" s="1460"/>
    </row>
    <row r="97" spans="1:18" customHeight="1" ht="15" s="96" customFormat="1">
      <c r="A97" s="72"/>
      <c r="B97" s="72"/>
      <c r="C97" s="42"/>
      <c r="D97" s="1515"/>
      <c r="E97" s="1515"/>
      <c r="F97" s="579" t="s">
        <v>3552</v>
      </c>
      <c r="G97" s="1459"/>
      <c r="H97" s="2141"/>
      <c r="I97" s="2141"/>
      <c r="J97" s="2141"/>
      <c r="K97" s="1460"/>
    </row>
    <row r="98" spans="1:18" customHeight="1" ht="15" s="96" customFormat="1">
      <c r="A98" s="70">
        <f>IF(D98="x",C98,IF(D98="n",0,C98))</f>
        <v>20</v>
      </c>
      <c r="B98" s="71">
        <f>IF(D98="x",0,IF(D98="n",0,C98))</f>
        <v>20</v>
      </c>
      <c r="C98" s="45">
        <v>20</v>
      </c>
      <c r="D98" s="1505"/>
      <c r="E98" s="1505"/>
      <c r="F98" s="349" t="s">
        <v>3553</v>
      </c>
      <c r="G98" s="1441"/>
      <c r="H98" s="1441"/>
      <c r="I98" s="1441"/>
      <c r="J98" s="1441"/>
      <c r="K98" s="1442"/>
    </row>
    <row r="99" spans="1:18" customHeight="1" ht="15" s="225" customFormat="1">
      <c r="A99" s="138"/>
      <c r="B99" s="96"/>
      <c r="C99" s="42"/>
      <c r="D99" s="38"/>
      <c r="E99" s="76">
        <v>16</v>
      </c>
      <c r="F99" s="876" t="s">
        <v>618</v>
      </c>
      <c r="G99" s="1576"/>
      <c r="H99" s="1548"/>
      <c r="I99" s="1548"/>
      <c r="J99" s="1548"/>
      <c r="K99" s="1549"/>
    </row>
    <row r="100" spans="1:18" customHeight="1" ht="12.75">
      <c r="A100" s="138"/>
      <c r="B100" s="96"/>
      <c r="C100" s="42"/>
      <c r="D100" s="30"/>
      <c r="E100" s="24"/>
      <c r="F100" s="1037" t="s">
        <v>3638</v>
      </c>
      <c r="G100" s="1458"/>
      <c r="H100" s="1459"/>
      <c r="I100" s="1459"/>
      <c r="J100" s="1459"/>
      <c r="K100" s="1460"/>
    </row>
    <row r="101" spans="1:18" customHeight="1" ht="27.75">
      <c r="A101" s="550">
        <f>IF(D101="x",C101,IF(D101="n",0,C101))</f>
        <v>10</v>
      </c>
      <c r="B101" s="125">
        <f>IF(D101="x",0,IF(D101="n",0,C101))</f>
        <v>10</v>
      </c>
      <c r="C101" s="45">
        <v>10</v>
      </c>
      <c r="D101" s="1452"/>
      <c r="E101" s="1453"/>
      <c r="F101" s="348" t="s">
        <v>620</v>
      </c>
      <c r="G101" s="1440"/>
      <c r="H101" s="1441"/>
      <c r="I101" s="1441"/>
      <c r="J101" s="1441"/>
      <c r="K101" s="1442"/>
    </row>
    <row r="102" spans="1:18" customHeight="1" ht="15">
      <c r="A102" s="138"/>
      <c r="B102" s="96"/>
      <c r="C102" s="42"/>
      <c r="D102" s="38"/>
      <c r="E102" s="76">
        <v>17</v>
      </c>
      <c r="F102" s="826" t="s">
        <v>2895</v>
      </c>
      <c r="G102" s="1576"/>
      <c r="H102" s="1548"/>
      <c r="I102" s="1548"/>
      <c r="J102" s="1548"/>
      <c r="K102" s="1549"/>
    </row>
    <row r="103" spans="1:18" customHeight="1" ht="12.75">
      <c r="A103" s="138"/>
      <c r="B103" s="96"/>
      <c r="C103" s="42"/>
      <c r="D103" s="30"/>
      <c r="E103" s="120"/>
      <c r="F103" s="581" t="s">
        <v>3639</v>
      </c>
      <c r="G103" s="1459"/>
      <c r="H103" s="1459"/>
      <c r="I103" s="1459"/>
      <c r="J103" s="1459"/>
      <c r="K103" s="1460"/>
    </row>
    <row r="104" spans="1:18" customHeight="1" ht="25.5">
      <c r="A104" s="138"/>
      <c r="B104" s="96"/>
      <c r="C104" s="42"/>
      <c r="D104" s="30"/>
      <c r="E104" s="25"/>
      <c r="F104" s="580" t="s">
        <v>3640</v>
      </c>
      <c r="G104" s="1459"/>
      <c r="H104" s="1459"/>
      <c r="I104" s="1459"/>
      <c r="J104" s="1459"/>
      <c r="K104" s="1460"/>
    </row>
    <row r="105" spans="1:18" customHeight="1" ht="13.5">
      <c r="A105" s="138"/>
      <c r="B105" s="96"/>
      <c r="C105" s="42"/>
      <c r="D105" s="30"/>
      <c r="E105" s="25"/>
      <c r="F105" s="1036" t="s">
        <v>3641</v>
      </c>
      <c r="G105" s="1459"/>
      <c r="H105" s="1459"/>
      <c r="I105" s="1459"/>
      <c r="J105" s="1459"/>
      <c r="K105" s="1460"/>
    </row>
    <row r="106" spans="1:18" customHeight="1" ht="13.5">
      <c r="A106" s="138"/>
      <c r="B106" s="96"/>
      <c r="C106" s="42"/>
      <c r="D106" s="30"/>
      <c r="E106" s="25"/>
      <c r="F106" s="583" t="s">
        <v>3642</v>
      </c>
      <c r="G106" s="1459"/>
      <c r="H106" s="1459"/>
      <c r="I106" s="1459"/>
      <c r="J106" s="1459"/>
      <c r="K106" s="1460"/>
    </row>
    <row r="107" spans="1:18" customHeight="1" ht="13.5">
      <c r="A107" s="138"/>
      <c r="B107" s="96"/>
      <c r="C107" s="42"/>
      <c r="D107" s="30"/>
      <c r="E107" s="25"/>
      <c r="F107" s="583" t="s">
        <v>3643</v>
      </c>
      <c r="G107" s="1459"/>
      <c r="H107" s="1459"/>
      <c r="I107" s="1459"/>
      <c r="J107" s="1459"/>
      <c r="K107" s="1460"/>
    </row>
    <row r="108" spans="1:18" customHeight="1" ht="13.5">
      <c r="A108" s="138"/>
      <c r="B108" s="96"/>
      <c r="C108" s="42"/>
      <c r="D108" s="30"/>
      <c r="E108" s="25"/>
      <c r="F108" s="583" t="s">
        <v>3644</v>
      </c>
      <c r="G108" s="1459"/>
      <c r="H108" s="1459"/>
      <c r="I108" s="1459"/>
      <c r="J108" s="1459"/>
      <c r="K108" s="1460"/>
    </row>
    <row r="109" spans="1:18" customHeight="1" ht="26.25">
      <c r="A109" s="138"/>
      <c r="B109" s="96"/>
      <c r="C109" s="42"/>
      <c r="D109" s="30"/>
      <c r="E109" s="25"/>
      <c r="F109" s="583" t="s">
        <v>3645</v>
      </c>
      <c r="G109" s="1459"/>
      <c r="H109" s="1459"/>
      <c r="I109" s="1459"/>
      <c r="J109" s="1459"/>
      <c r="K109" s="1460"/>
    </row>
    <row r="110" spans="1:18" customHeight="1" ht="13.5">
      <c r="A110" s="138"/>
      <c r="B110" s="96"/>
      <c r="C110" s="42"/>
      <c r="D110" s="30"/>
      <c r="E110" s="25"/>
      <c r="F110" s="583" t="s">
        <v>3646</v>
      </c>
      <c r="G110" s="1459"/>
      <c r="H110" s="1459"/>
      <c r="I110" s="1459"/>
      <c r="J110" s="1459"/>
      <c r="K110" s="1460"/>
    </row>
    <row r="111" spans="1:18" customHeight="1" ht="13.5">
      <c r="A111" s="446"/>
      <c r="B111" s="96"/>
      <c r="C111" s="42"/>
      <c r="D111" s="30"/>
      <c r="E111" s="25"/>
      <c r="F111" s="583" t="s">
        <v>3647</v>
      </c>
      <c r="G111" s="1459"/>
      <c r="H111" s="1459"/>
      <c r="I111" s="1459"/>
      <c r="J111" s="1459"/>
      <c r="K111" s="1460"/>
    </row>
    <row r="112" spans="1:18" customHeight="1" ht="12.75">
      <c r="A112" s="138"/>
      <c r="B112" s="96"/>
      <c r="C112" s="42"/>
      <c r="D112" s="30"/>
      <c r="E112" s="25"/>
      <c r="F112" s="580" t="s">
        <v>3648</v>
      </c>
      <c r="G112" s="1459"/>
      <c r="H112" s="1459"/>
      <c r="I112" s="1459"/>
      <c r="J112" s="1459"/>
      <c r="K112" s="1460"/>
    </row>
    <row r="113" spans="1:18" customHeight="1" ht="14.25">
      <c r="A113" s="138"/>
      <c r="B113" s="96"/>
      <c r="C113" s="42"/>
      <c r="D113" s="30"/>
      <c r="E113" s="25"/>
      <c r="F113" s="579" t="s">
        <v>3649</v>
      </c>
      <c r="G113" s="1459"/>
      <c r="H113" s="1459"/>
      <c r="I113" s="1459"/>
      <c r="J113" s="1459"/>
      <c r="K113" s="1460"/>
    </row>
    <row r="114" spans="1:18" customHeight="1" ht="25.5">
      <c r="A114" s="138"/>
      <c r="B114" s="96"/>
      <c r="C114" s="42"/>
      <c r="D114" s="30"/>
      <c r="E114" s="25"/>
      <c r="F114" s="580" t="s">
        <v>3650</v>
      </c>
      <c r="G114" s="1459"/>
      <c r="H114" s="1459"/>
      <c r="I114" s="1459"/>
      <c r="J114" s="1459"/>
      <c r="K114" s="1460"/>
    </row>
    <row r="115" spans="1:18" customHeight="1" ht="15">
      <c r="A115" s="550">
        <f>IF(D115="x",C115,IF(D115="n",0,C115))</f>
        <v>15</v>
      </c>
      <c r="B115" s="125">
        <f>IF(D115="x",0,IF(D115="n",0,C115))</f>
        <v>15</v>
      </c>
      <c r="C115" s="45">
        <v>15</v>
      </c>
      <c r="D115" s="1452"/>
      <c r="E115" s="1457"/>
      <c r="F115" s="348" t="s">
        <v>3651</v>
      </c>
      <c r="G115" s="1441"/>
      <c r="H115" s="1441"/>
      <c r="I115" s="1441"/>
      <c r="J115" s="1441"/>
      <c r="K115" s="1442"/>
    </row>
    <row r="116" spans="1:18" customHeight="1" ht="14.25" s="96" customFormat="1">
      <c r="C116" s="1454" t="s">
        <v>3472</v>
      </c>
      <c r="D116" s="1455"/>
      <c r="E116" s="1455"/>
      <c r="F116" s="1455"/>
      <c r="G116" s="1455"/>
      <c r="H116" s="1455"/>
      <c r="I116" s="1455"/>
      <c r="J116" s="1455"/>
      <c r="K116" s="1456"/>
    </row>
    <row r="117" spans="1:18" customHeight="1" ht="15.75" s="96" customFormat="1">
      <c r="C117" s="697" t="s">
        <v>150</v>
      </c>
      <c r="D117" s="1461" t="s">
        <v>151</v>
      </c>
      <c r="E117" s="1462"/>
      <c r="F117" s="692" t="s">
        <v>3446</v>
      </c>
      <c r="G117" s="1461" t="s">
        <v>4</v>
      </c>
      <c r="H117" s="1514"/>
      <c r="I117" s="1514"/>
      <c r="J117" s="1514"/>
      <c r="K117" s="1462"/>
    </row>
    <row r="118" spans="1:18" customHeight="1" ht="15">
      <c r="A118" s="138"/>
      <c r="B118" s="96"/>
      <c r="C118" s="42"/>
      <c r="D118" s="38"/>
      <c r="E118" s="73">
        <v>18</v>
      </c>
      <c r="F118" s="876" t="s">
        <v>3652</v>
      </c>
      <c r="G118" s="1548"/>
      <c r="H118" s="1548"/>
      <c r="I118" s="1548"/>
      <c r="J118" s="1548"/>
      <c r="K118" s="1549"/>
    </row>
    <row r="119" spans="1:18" customHeight="1" ht="12.75">
      <c r="A119" s="138"/>
      <c r="B119" s="96"/>
      <c r="C119" s="42"/>
      <c r="D119" s="30"/>
      <c r="E119" s="25"/>
      <c r="F119" s="581" t="s">
        <v>3653</v>
      </c>
      <c r="G119" s="1459"/>
      <c r="H119" s="1459"/>
      <c r="I119" s="1459"/>
      <c r="J119" s="1459"/>
      <c r="K119" s="1460"/>
    </row>
    <row r="120" spans="1:18" customHeight="1" ht="13.5">
      <c r="A120" s="138"/>
      <c r="B120" s="96"/>
      <c r="C120" s="42"/>
      <c r="D120" s="30"/>
      <c r="E120" s="25"/>
      <c r="F120" s="800" t="s">
        <v>3654</v>
      </c>
      <c r="G120" s="1459"/>
      <c r="H120" s="1459"/>
      <c r="I120" s="1459"/>
      <c r="J120" s="1459"/>
      <c r="K120" s="1460"/>
    </row>
    <row r="121" spans="1:18" customHeight="1" ht="13.5">
      <c r="A121" s="138"/>
      <c r="B121" s="96"/>
      <c r="C121" s="42"/>
      <c r="D121" s="30"/>
      <c r="E121" s="25"/>
      <c r="F121" s="583" t="s">
        <v>3655</v>
      </c>
      <c r="G121" s="1459"/>
      <c r="H121" s="1459"/>
      <c r="I121" s="1459"/>
      <c r="J121" s="1459"/>
      <c r="K121" s="1460"/>
    </row>
    <row r="122" spans="1:18" customHeight="1" ht="12.75">
      <c r="A122" s="138"/>
      <c r="B122" s="96"/>
      <c r="C122" s="42"/>
      <c r="D122" s="30"/>
      <c r="E122" s="25"/>
      <c r="F122" s="580" t="s">
        <v>3656</v>
      </c>
      <c r="G122" s="1459"/>
      <c r="H122" s="1459"/>
      <c r="I122" s="1459"/>
      <c r="J122" s="1459"/>
      <c r="K122" s="1460"/>
    </row>
    <row r="123" spans="1:18" customHeight="1" ht="15">
      <c r="A123" s="550">
        <f>IF(D123="x",C123,IF(D123="n",0,C123))</f>
        <v>10</v>
      </c>
      <c r="B123" s="125">
        <f>IF(D123="x",0,IF(D123="n",0,C123))</f>
        <v>10</v>
      </c>
      <c r="C123" s="45">
        <v>10</v>
      </c>
      <c r="D123" s="1452"/>
      <c r="E123" s="1457"/>
      <c r="F123" s="348" t="s">
        <v>3657</v>
      </c>
      <c r="G123" s="1441"/>
      <c r="H123" s="1441"/>
      <c r="I123" s="1441"/>
      <c r="J123" s="1441"/>
      <c r="K123" s="1442"/>
    </row>
    <row r="124" spans="1:18" customHeight="1" ht="15">
      <c r="A124" s="138"/>
      <c r="B124" s="96"/>
      <c r="C124" s="42"/>
      <c r="D124" s="38"/>
      <c r="E124" s="73">
        <v>19</v>
      </c>
      <c r="F124" s="876" t="s">
        <v>3658</v>
      </c>
      <c r="G124" s="1548"/>
      <c r="H124" s="1548"/>
      <c r="I124" s="1548"/>
      <c r="J124" s="1548"/>
      <c r="K124" s="1549"/>
    </row>
    <row r="125" spans="1:18" customHeight="1" ht="12.75">
      <c r="A125" s="138"/>
      <c r="B125" s="96"/>
      <c r="C125" s="42"/>
      <c r="D125" s="30"/>
      <c r="E125" s="25"/>
      <c r="F125" s="581" t="s">
        <v>3659</v>
      </c>
      <c r="G125" s="1459"/>
      <c r="H125" s="1459"/>
      <c r="I125" s="1459"/>
      <c r="J125" s="1459"/>
      <c r="K125" s="1460"/>
    </row>
    <row r="126" spans="1:18" customHeight="1" ht="26.25">
      <c r="A126" s="138"/>
      <c r="B126" s="96"/>
      <c r="C126" s="42"/>
      <c r="D126" s="30"/>
      <c r="E126" s="25"/>
      <c r="F126" s="583" t="s">
        <v>3660</v>
      </c>
      <c r="G126" s="1459"/>
      <c r="H126" s="1459"/>
      <c r="I126" s="1459"/>
      <c r="J126" s="1459"/>
      <c r="K126" s="1460"/>
    </row>
    <row r="127" spans="1:18" customHeight="1" ht="38.25">
      <c r="A127" s="446"/>
      <c r="B127" s="96"/>
      <c r="C127" s="42"/>
      <c r="D127" s="30"/>
      <c r="E127" s="25"/>
      <c r="F127" s="1034" t="s">
        <v>3661</v>
      </c>
      <c r="G127" s="1459"/>
      <c r="H127" s="1459"/>
      <c r="I127" s="1459"/>
      <c r="J127" s="1459"/>
      <c r="K127" s="1460"/>
    </row>
    <row r="128" spans="1:18" customHeight="1" ht="12.75">
      <c r="A128" s="446"/>
      <c r="B128" s="96"/>
      <c r="C128" s="42"/>
      <c r="D128" s="30"/>
      <c r="E128" s="25"/>
      <c r="F128" s="1035" t="s">
        <v>3662</v>
      </c>
      <c r="G128" s="1459"/>
      <c r="H128" s="1459"/>
      <c r="I128" s="1459"/>
      <c r="J128" s="1459"/>
      <c r="K128" s="1460"/>
    </row>
    <row r="129" spans="1:18" customHeight="1" ht="25.5">
      <c r="A129" s="138"/>
      <c r="B129" s="96"/>
      <c r="C129" s="42"/>
      <c r="D129" s="30"/>
      <c r="E129" s="25"/>
      <c r="F129" s="580" t="s">
        <v>3663</v>
      </c>
      <c r="G129" s="1459"/>
      <c r="H129" s="1459"/>
      <c r="I129" s="1459"/>
      <c r="J129" s="1459"/>
      <c r="K129" s="1460"/>
    </row>
    <row r="130" spans="1:18" customHeight="1" ht="12.75">
      <c r="A130" s="138"/>
      <c r="B130" s="96"/>
      <c r="C130" s="42"/>
      <c r="D130" s="30"/>
      <c r="E130" s="25"/>
      <c r="F130" s="580" t="s">
        <v>3664</v>
      </c>
      <c r="G130" s="1459"/>
      <c r="H130" s="1459"/>
      <c r="I130" s="1459"/>
      <c r="J130" s="1459"/>
      <c r="K130" s="1460"/>
    </row>
    <row r="131" spans="1:18" customHeight="1" ht="26.25">
      <c r="A131" s="550">
        <f>IF(D131="x",C131,IF(D131="n",0,C131))</f>
        <v>10</v>
      </c>
      <c r="B131" s="125">
        <f>IF(D131="x",0,IF(D131="n",0,C131))</f>
        <v>10</v>
      </c>
      <c r="C131" s="45">
        <v>10</v>
      </c>
      <c r="D131" s="1452"/>
      <c r="E131" s="1457"/>
      <c r="F131" s="584" t="s">
        <v>3665</v>
      </c>
      <c r="G131" s="1441"/>
      <c r="H131" s="1441"/>
      <c r="I131" s="1441"/>
      <c r="J131" s="1441"/>
      <c r="K131" s="1442"/>
    </row>
    <row r="132" spans="1:18" customHeight="1" ht="14.1">
      <c r="A132" s="100"/>
      <c r="B132" s="100"/>
      <c r="C132" s="38"/>
      <c r="D132" s="38"/>
      <c r="E132" s="76">
        <v>20</v>
      </c>
      <c r="F132" s="908" t="s">
        <v>278</v>
      </c>
      <c r="G132" s="1576"/>
      <c r="H132" s="1548"/>
      <c r="I132" s="1548"/>
      <c r="J132" s="1548"/>
      <c r="K132" s="1549"/>
    </row>
    <row r="133" spans="1:18" customHeight="1" ht="14.1">
      <c r="A133" s="100"/>
      <c r="B133" s="100"/>
      <c r="C133" s="30"/>
      <c r="D133" s="1471" t="s">
        <v>21</v>
      </c>
      <c r="E133" s="1472"/>
      <c r="F133" s="574" t="s">
        <v>279</v>
      </c>
      <c r="G133" s="1458"/>
      <c r="H133" s="1459"/>
      <c r="I133" s="1459"/>
      <c r="J133" s="1459"/>
      <c r="K133" s="1460"/>
    </row>
    <row r="134" spans="1:18" customHeight="1" ht="14.1">
      <c r="A134" s="100"/>
      <c r="B134" s="100"/>
      <c r="C134" s="30"/>
      <c r="D134" s="1471"/>
      <c r="E134" s="1472"/>
      <c r="F134" s="618" t="s">
        <v>615</v>
      </c>
      <c r="G134" s="1458"/>
      <c r="H134" s="1459"/>
      <c r="I134" s="1459"/>
      <c r="J134" s="1459"/>
      <c r="K134" s="1460"/>
    </row>
    <row r="135" spans="1:18" customHeight="1" ht="14.1">
      <c r="A135" s="100"/>
      <c r="B135" s="100"/>
      <c r="C135" s="30"/>
      <c r="D135" s="1471"/>
      <c r="E135" s="1472"/>
      <c r="F135" s="618" t="s">
        <v>616</v>
      </c>
      <c r="G135" s="1458"/>
      <c r="H135" s="1459"/>
      <c r="I135" s="1459"/>
      <c r="J135" s="1459"/>
      <c r="K135" s="1460"/>
    </row>
    <row r="136" spans="1:18" customHeight="1" ht="13.5">
      <c r="A136" s="29"/>
      <c r="B136" s="31"/>
      <c r="C136" s="30"/>
      <c r="D136" s="1471"/>
      <c r="E136" s="1472"/>
      <c r="F136" s="918" t="s">
        <v>281</v>
      </c>
      <c r="G136" s="1458"/>
      <c r="H136" s="1459"/>
      <c r="I136" s="1459"/>
      <c r="J136" s="1459"/>
      <c r="K136" s="1460"/>
      <c r="L136" s="96"/>
      <c r="M136" s="96"/>
      <c r="N136" s="96"/>
      <c r="O136" s="96"/>
      <c r="P136" s="96"/>
      <c r="Q136" s="96"/>
      <c r="R136" s="96"/>
    </row>
    <row r="137" spans="1:18" customHeight="1" ht="14.1">
      <c r="A137" s="100"/>
      <c r="B137" s="100"/>
      <c r="C137" s="30"/>
      <c r="D137" s="912"/>
      <c r="E137" s="913"/>
      <c r="F137" s="324" t="s">
        <v>3666</v>
      </c>
      <c r="G137" s="1458"/>
      <c r="H137" s="1459"/>
      <c r="I137" s="1459"/>
      <c r="J137" s="1459"/>
      <c r="K137" s="1460"/>
    </row>
    <row r="138" spans="1:18" customHeight="1" ht="14.1">
      <c r="A138" s="100"/>
      <c r="B138" s="100"/>
      <c r="C138" s="30"/>
      <c r="D138" s="293"/>
      <c r="E138" s="294"/>
      <c r="F138" s="990" t="s">
        <v>284</v>
      </c>
      <c r="G138" s="1458"/>
      <c r="H138" s="1459"/>
      <c r="I138" s="1459"/>
      <c r="J138" s="1459"/>
      <c r="K138" s="1460"/>
    </row>
    <row r="139" spans="1:18" customHeight="1" ht="14.1">
      <c r="A139" s="124">
        <f>IF(D139="x",C139,IF(D139="n",0,C139))</f>
        <v>15</v>
      </c>
      <c r="B139" s="125">
        <f>IF(D139="x",0,IF(D139="n",0,C139))</f>
        <v>15</v>
      </c>
      <c r="C139" s="40">
        <v>15</v>
      </c>
      <c r="D139" s="1452"/>
      <c r="E139" s="1453"/>
      <c r="F139" s="573" t="s">
        <v>285</v>
      </c>
      <c r="G139" s="1440"/>
      <c r="H139" s="1441"/>
      <c r="I139" s="1441"/>
      <c r="J139" s="1441"/>
      <c r="K139" s="1442"/>
    </row>
    <row r="140" spans="1:18" customHeight="1" ht="14.1">
      <c r="A140" s="100"/>
      <c r="B140" s="100"/>
      <c r="C140" s="38"/>
      <c r="D140" s="38"/>
      <c r="E140" s="76">
        <v>21</v>
      </c>
      <c r="F140" s="908" t="s">
        <v>3667</v>
      </c>
      <c r="G140" s="1576"/>
      <c r="H140" s="1548"/>
      <c r="I140" s="1548"/>
      <c r="J140" s="1548"/>
      <c r="K140" s="1549"/>
    </row>
    <row r="141" spans="1:18" customHeight="1" ht="25.5">
      <c r="A141" s="100"/>
      <c r="B141" s="100"/>
      <c r="C141" s="30"/>
      <c r="D141" s="1471" t="s">
        <v>21</v>
      </c>
      <c r="E141" s="1472"/>
      <c r="F141" s="1030" t="s">
        <v>3668</v>
      </c>
      <c r="G141" s="1458"/>
      <c r="H141" s="1459"/>
      <c r="I141" s="1459"/>
      <c r="J141" s="1459"/>
      <c r="K141" s="1460"/>
    </row>
    <row r="142" spans="1:18" customHeight="1" ht="13.5">
      <c r="A142" s="100"/>
      <c r="B142" s="100"/>
      <c r="C142" s="30"/>
      <c r="D142" s="1471"/>
      <c r="E142" s="1472"/>
      <c r="F142" s="1031" t="s">
        <v>326</v>
      </c>
      <c r="G142" s="1458"/>
      <c r="H142" s="1459"/>
      <c r="I142" s="1459"/>
      <c r="J142" s="1459"/>
      <c r="K142" s="1460"/>
    </row>
    <row r="143" spans="1:18" customHeight="1" ht="25.5">
      <c r="A143" s="100"/>
      <c r="B143" s="100"/>
      <c r="C143" s="30"/>
      <c r="D143" s="1471"/>
      <c r="E143" s="1472"/>
      <c r="F143" s="404" t="s">
        <v>3669</v>
      </c>
      <c r="G143" s="1458"/>
      <c r="H143" s="1459"/>
      <c r="I143" s="1459"/>
      <c r="J143" s="1459"/>
      <c r="K143" s="1460"/>
    </row>
    <row r="144" spans="1:18" customHeight="1" ht="13.5">
      <c r="A144" s="100"/>
      <c r="B144" s="100"/>
      <c r="C144" s="30"/>
      <c r="D144" s="1471"/>
      <c r="E144" s="1472"/>
      <c r="F144" s="1031" t="s">
        <v>326</v>
      </c>
      <c r="G144" s="1458"/>
      <c r="H144" s="1459"/>
      <c r="I144" s="1459"/>
      <c r="J144" s="1459"/>
      <c r="K144" s="1460"/>
    </row>
    <row r="145" spans="1:18" customHeight="1" ht="12.75">
      <c r="A145" s="100"/>
      <c r="B145" s="100"/>
      <c r="C145" s="30"/>
      <c r="D145" s="1471"/>
      <c r="E145" s="1472"/>
      <c r="F145" s="834" t="s">
        <v>328</v>
      </c>
      <c r="G145" s="1458"/>
      <c r="H145" s="1459"/>
      <c r="I145" s="1459"/>
      <c r="J145" s="1459"/>
      <c r="K145" s="1460"/>
    </row>
    <row r="146" spans="1:18" customHeight="1" ht="25.5">
      <c r="A146" s="100"/>
      <c r="B146" s="100"/>
      <c r="C146" s="30"/>
      <c r="D146" s="1471"/>
      <c r="E146" s="1472"/>
      <c r="F146" s="1032" t="s">
        <v>3670</v>
      </c>
      <c r="G146" s="1458"/>
      <c r="H146" s="1459"/>
      <c r="I146" s="1459"/>
      <c r="J146" s="1459"/>
      <c r="K146" s="1460"/>
    </row>
    <row r="147" spans="1:18" customHeight="1" ht="14.1">
      <c r="A147" s="124">
        <f>IF(D147="x",C147,IF(D147="n",0,C147))</f>
        <v>25</v>
      </c>
      <c r="B147" s="125">
        <f>IF(D147="x",0,IF(D147="n",0,C147))</f>
        <v>25</v>
      </c>
      <c r="C147" s="40">
        <v>25</v>
      </c>
      <c r="D147" s="1452"/>
      <c r="E147" s="1453"/>
      <c r="F147" s="1033" t="s">
        <v>3671</v>
      </c>
      <c r="G147" s="1440"/>
      <c r="H147" s="1441"/>
      <c r="I147" s="1441"/>
      <c r="J147" s="1441"/>
      <c r="K147" s="1442"/>
    </row>
    <row r="148" spans="1:18" customHeight="1" ht="15" s="96" customFormat="1">
      <c r="A148" s="72"/>
      <c r="B148" s="72"/>
      <c r="C148" s="61" t="s">
        <v>21</v>
      </c>
      <c r="D148" s="63" t="s">
        <v>21</v>
      </c>
      <c r="E148" s="73">
        <v>22</v>
      </c>
      <c r="F148" s="909" t="s">
        <v>3672</v>
      </c>
      <c r="G148" s="1576"/>
      <c r="H148" s="1548"/>
      <c r="I148" s="1548"/>
      <c r="J148" s="1548"/>
      <c r="K148" s="1549"/>
    </row>
    <row r="149" spans="1:18" customHeight="1" ht="12.75" s="96" customFormat="1">
      <c r="A149" s="72"/>
      <c r="B149" s="72"/>
      <c r="C149" s="30"/>
      <c r="D149" s="1471"/>
      <c r="E149" s="1515"/>
      <c r="F149" s="581" t="s">
        <v>3673</v>
      </c>
      <c r="G149" s="1459"/>
      <c r="H149" s="2141"/>
      <c r="I149" s="2141"/>
      <c r="J149" s="2141"/>
      <c r="K149" s="1460"/>
    </row>
    <row r="150" spans="1:18" customHeight="1" ht="26.25" s="96" customFormat="1">
      <c r="A150" s="70">
        <f>IF(D150="x",C150,IF(D150="n",0,C150))</f>
        <v>20</v>
      </c>
      <c r="B150" s="71">
        <f>IF(D150="x",0,IF(D150="n",0,C150))</f>
        <v>20</v>
      </c>
      <c r="C150" s="40">
        <v>20</v>
      </c>
      <c r="D150" s="1504"/>
      <c r="E150" s="1505"/>
      <c r="F150" s="584" t="s">
        <v>3674</v>
      </c>
      <c r="G150" s="1441"/>
      <c r="H150" s="1441"/>
      <c r="I150" s="1441"/>
      <c r="J150" s="1441"/>
      <c r="K150" s="1442"/>
    </row>
    <row r="151" spans="1:18" customHeight="1" ht="15">
      <c r="A151" s="224"/>
      <c r="B151" s="173"/>
      <c r="C151" s="2008" t="s">
        <v>1613</v>
      </c>
      <c r="D151" s="1791"/>
      <c r="E151" s="1791"/>
      <c r="F151" s="1791"/>
      <c r="G151" s="1791"/>
      <c r="H151" s="1791"/>
      <c r="I151" s="1791"/>
      <c r="J151" s="1791"/>
      <c r="K151" s="1792"/>
    </row>
    <row r="152" spans="1:18" customHeight="1" ht="15">
      <c r="C152" s="2135" t="s">
        <v>3675</v>
      </c>
      <c r="D152" s="2136"/>
      <c r="E152" s="2136"/>
      <c r="F152" s="2136"/>
      <c r="G152" s="2136"/>
      <c r="H152" s="2136"/>
      <c r="I152" s="2136"/>
      <c r="J152" s="2136"/>
      <c r="K152" s="2138"/>
    </row>
    <row r="153" spans="1:18" customHeight="1" ht="15">
      <c r="C153" s="2162"/>
      <c r="D153" s="2163"/>
      <c r="E153" s="2163"/>
      <c r="F153" s="2163"/>
      <c r="G153" s="2163"/>
      <c r="H153" s="2163"/>
      <c r="I153" s="2163"/>
      <c r="J153" s="2163"/>
      <c r="K153" s="2164"/>
    </row>
    <row r="154" spans="1:18" customHeight="1" ht="15">
      <c r="C154" s="1489"/>
      <c r="D154" s="1490"/>
      <c r="E154" s="1490"/>
      <c r="F154" s="1490"/>
      <c r="G154" s="1490"/>
      <c r="H154" s="1490"/>
      <c r="I154" s="1490"/>
      <c r="J154" s="1490"/>
      <c r="K154" s="1491"/>
    </row>
    <row r="155" spans="1:18" customHeight="1" ht="15">
      <c r="C155" s="1492"/>
      <c r="D155" s="1493"/>
      <c r="E155" s="1493"/>
      <c r="F155" s="1493"/>
      <c r="G155" s="1493"/>
      <c r="H155" s="1493"/>
      <c r="I155" s="1493"/>
      <c r="J155" s="1493"/>
      <c r="K155" s="1494"/>
    </row>
    <row r="156" spans="1:18" customHeight="1" ht="15">
      <c r="C156" s="1489"/>
      <c r="D156" s="1490"/>
      <c r="E156" s="1490"/>
      <c r="F156" s="1490"/>
      <c r="G156" s="1490"/>
      <c r="H156" s="1490"/>
      <c r="I156" s="1490"/>
      <c r="J156" s="1490"/>
      <c r="K156" s="1491"/>
    </row>
    <row r="157" spans="1:18" customHeight="1" ht="15">
      <c r="C157" s="1492"/>
      <c r="D157" s="1493"/>
      <c r="E157" s="1493"/>
      <c r="F157" s="1493"/>
      <c r="G157" s="1493"/>
      <c r="H157" s="1493"/>
      <c r="I157" s="1493"/>
      <c r="J157" s="1493"/>
      <c r="K157" s="1494"/>
    </row>
    <row r="158" spans="1:18" customHeight="1" ht="15">
      <c r="C158" s="1489"/>
      <c r="D158" s="1490"/>
      <c r="E158" s="1490"/>
      <c r="F158" s="1490"/>
      <c r="G158" s="1490"/>
      <c r="H158" s="1490"/>
      <c r="I158" s="1490"/>
      <c r="J158" s="1490"/>
      <c r="K158" s="1491"/>
    </row>
    <row r="159" spans="1:18" customHeight="1" ht="15">
      <c r="C159" s="1492"/>
      <c r="D159" s="1493"/>
      <c r="E159" s="1493"/>
      <c r="F159" s="1493"/>
      <c r="G159" s="1493"/>
      <c r="H159" s="1493"/>
      <c r="I159" s="1493"/>
      <c r="J159" s="1493"/>
      <c r="K159" s="1494"/>
    </row>
    <row r="160" spans="1:18" customHeight="1" ht="15">
      <c r="C160" s="1489"/>
      <c r="D160" s="1490"/>
      <c r="E160" s="1490"/>
      <c r="F160" s="1490"/>
      <c r="G160" s="1490"/>
      <c r="H160" s="1490"/>
      <c r="I160" s="1490"/>
      <c r="J160" s="1490"/>
      <c r="K160" s="1491"/>
    </row>
    <row r="161" spans="1:18" customHeight="1" ht="15">
      <c r="C161" s="1492"/>
      <c r="D161" s="1493"/>
      <c r="E161" s="1493"/>
      <c r="F161" s="1493"/>
      <c r="G161" s="1493"/>
      <c r="H161" s="1493"/>
      <c r="I161" s="1493"/>
      <c r="J161" s="1493"/>
      <c r="K161" s="1494"/>
    </row>
    <row r="162" spans="1:18" customHeight="1" ht="15">
      <c r="C162" s="1489"/>
      <c r="D162" s="1490"/>
      <c r="E162" s="1490"/>
      <c r="F162" s="1490"/>
      <c r="G162" s="1490"/>
      <c r="H162" s="1490"/>
      <c r="I162" s="1490"/>
      <c r="J162" s="1490"/>
      <c r="K162" s="1491"/>
    </row>
    <row r="163" spans="1:18" customHeight="1" ht="15">
      <c r="C163" s="1492"/>
      <c r="D163" s="1493"/>
      <c r="E163" s="1493"/>
      <c r="F163" s="1493"/>
      <c r="G163" s="1493"/>
      <c r="H163" s="1493"/>
      <c r="I163" s="1493"/>
      <c r="J163" s="1493"/>
      <c r="K163" s="1494"/>
    </row>
    <row r="164" spans="1:18" customHeight="1" ht="15">
      <c r="C164" s="1489"/>
      <c r="D164" s="1490"/>
      <c r="E164" s="1490"/>
      <c r="F164" s="1490"/>
      <c r="G164" s="1490"/>
      <c r="H164" s="1490"/>
      <c r="I164" s="1490"/>
      <c r="J164" s="1490"/>
      <c r="K164" s="1491"/>
    </row>
    <row r="165" spans="1:18" customHeight="1" ht="15">
      <c r="C165" s="1492"/>
      <c r="D165" s="1493"/>
      <c r="E165" s="1493"/>
      <c r="F165" s="1493"/>
      <c r="G165" s="1493"/>
      <c r="H165" s="1493"/>
      <c r="I165" s="1493"/>
      <c r="J165" s="1493"/>
      <c r="K165" s="1494"/>
    </row>
    <row r="166" spans="1:18" customHeight="1" ht="15">
      <c r="C166" s="1489"/>
      <c r="D166" s="1490"/>
      <c r="E166" s="1490"/>
      <c r="F166" s="1490"/>
      <c r="G166" s="1490"/>
      <c r="H166" s="1490"/>
      <c r="I166" s="1490"/>
      <c r="J166" s="1490"/>
      <c r="K166" s="1491"/>
    </row>
    <row r="167" spans="1:18" customHeight="1" ht="15">
      <c r="C167" s="1492"/>
      <c r="D167" s="1493"/>
      <c r="E167" s="1493"/>
      <c r="F167" s="1493"/>
      <c r="G167" s="1493"/>
      <c r="H167" s="1493"/>
      <c r="I167" s="1493"/>
      <c r="J167" s="1493"/>
      <c r="K167" s="1494"/>
    </row>
    <row r="168" spans="1:18" customHeight="1" ht="15">
      <c r="C168" s="1489"/>
      <c r="D168" s="1490"/>
      <c r="E168" s="1490"/>
      <c r="F168" s="1490"/>
      <c r="G168" s="1490"/>
      <c r="H168" s="1490"/>
      <c r="I168" s="1490"/>
      <c r="J168" s="1490"/>
      <c r="K168" s="1491"/>
    </row>
    <row r="169" spans="1:18" customHeight="1" ht="15">
      <c r="C169" s="1492"/>
      <c r="D169" s="1493"/>
      <c r="E169" s="1493"/>
      <c r="F169" s="1493"/>
      <c r="G169" s="1493"/>
      <c r="H169" s="1493"/>
      <c r="I169" s="1493"/>
      <c r="J169" s="1493"/>
      <c r="K169" s="1494"/>
    </row>
    <row r="170" spans="1:18" customHeight="1" ht="15">
      <c r="C170" s="1489"/>
      <c r="D170" s="1490"/>
      <c r="E170" s="1490"/>
      <c r="F170" s="1490"/>
      <c r="G170" s="1490"/>
      <c r="H170" s="1490"/>
      <c r="I170" s="1490"/>
      <c r="J170" s="1490"/>
      <c r="K170" s="1491"/>
    </row>
    <row r="171" spans="1:18" customHeight="1" ht="15">
      <c r="C171" s="1492"/>
      <c r="D171" s="1493"/>
      <c r="E171" s="1493"/>
      <c r="F171" s="1493"/>
      <c r="G171" s="1493"/>
      <c r="H171" s="1493"/>
      <c r="I171" s="1493"/>
      <c r="J171" s="1493"/>
      <c r="K171" s="1494"/>
    </row>
    <row r="172" spans="1:18" customHeight="1" ht="15">
      <c r="C172" s="1489"/>
      <c r="D172" s="1490"/>
      <c r="E172" s="1490"/>
      <c r="F172" s="1490"/>
      <c r="G172" s="1490"/>
      <c r="H172" s="1490"/>
      <c r="I172" s="1490"/>
      <c r="J172" s="1490"/>
      <c r="K172" s="1491"/>
    </row>
    <row r="173" spans="1:18" customHeight="1" ht="15">
      <c r="C173" s="1492"/>
      <c r="D173" s="1493"/>
      <c r="E173" s="1493"/>
      <c r="F173" s="1493"/>
      <c r="G173" s="1493"/>
      <c r="H173" s="1493"/>
      <c r="I173" s="1493"/>
      <c r="J173" s="1493"/>
      <c r="K173" s="1494"/>
    </row>
    <row r="174" spans="1:18" customHeight="1" ht="15">
      <c r="C174" s="1489"/>
      <c r="D174" s="1490"/>
      <c r="E174" s="1490"/>
      <c r="F174" s="1490"/>
      <c r="G174" s="1490"/>
      <c r="H174" s="1490"/>
      <c r="I174" s="1490"/>
      <c r="J174" s="1490"/>
      <c r="K174" s="1491"/>
    </row>
    <row r="175" spans="1:18" customHeight="1" ht="15">
      <c r="C175" s="1492"/>
      <c r="D175" s="1493"/>
      <c r="E175" s="1493"/>
      <c r="F175" s="1493"/>
      <c r="G175" s="1493"/>
      <c r="H175" s="1493"/>
      <c r="I175" s="1493"/>
      <c r="J175" s="1493"/>
      <c r="K175" s="1494"/>
    </row>
    <row r="176" spans="1:18" customHeight="1" ht="15">
      <c r="C176" s="1489"/>
      <c r="D176" s="1490"/>
      <c r="E176" s="1490"/>
      <c r="F176" s="1490"/>
      <c r="G176" s="1490"/>
      <c r="H176" s="1490"/>
      <c r="I176" s="1490"/>
      <c r="J176" s="1490"/>
      <c r="K176" s="1491"/>
    </row>
    <row r="177" spans="1:18" customHeight="1" ht="15">
      <c r="C177" s="1492"/>
      <c r="D177" s="1493"/>
      <c r="E177" s="1493"/>
      <c r="F177" s="1493"/>
      <c r="G177" s="1493"/>
      <c r="H177" s="1493"/>
      <c r="I177" s="1493"/>
      <c r="J177" s="1493"/>
      <c r="K177" s="1494"/>
    </row>
  </sheetData>
  <sheetProtection password="CC59" sheet="true" objects="true" scenarios="true" formatCells="true" formatColumns="true" formatRows="true" insertColumns="true" insertRows="true" insertHyperlinks="true" deleteColumns="true" deleteRows="true" selectLockedCells="true" sort="true" autoFilter="true" pivotTables="true" selectUnlockedCells="false"/>
  <mergeCells>
    <mergeCell ref="G89:K90"/>
    <mergeCell ref="G140:K147"/>
    <mergeCell ref="D133:E136"/>
    <mergeCell ref="D141:E146"/>
    <mergeCell ref="D147:E147"/>
    <mergeCell ref="D131:E131"/>
    <mergeCell ref="G117:K117"/>
    <mergeCell ref="G102:K115"/>
    <mergeCell ref="D115:E115"/>
    <mergeCell ref="G99:K101"/>
    <mergeCell ref="G148:K150"/>
    <mergeCell ref="G132:K139"/>
    <mergeCell ref="C170:K171"/>
    <mergeCell ref="C172:K173"/>
    <mergeCell ref="D93:E93"/>
    <mergeCell ref="D88:E88"/>
    <mergeCell ref="G84:K88"/>
    <mergeCell ref="D95:E97"/>
    <mergeCell ref="D150:E150"/>
    <mergeCell ref="G124:K131"/>
    <mergeCell ref="D149:E149"/>
    <mergeCell ref="D92:E92"/>
    <mergeCell ref="C156:K157"/>
    <mergeCell ref="C158:K159"/>
    <mergeCell ref="C160:K161"/>
    <mergeCell ref="C174:K175"/>
    <mergeCell ref="C151:K151"/>
    <mergeCell ref="C116:K116"/>
    <mergeCell ref="D98:E98"/>
    <mergeCell ref="D117:E117"/>
    <mergeCell ref="C176:K177"/>
    <mergeCell ref="C162:K163"/>
    <mergeCell ref="C164:K165"/>
    <mergeCell ref="C166:K167"/>
    <mergeCell ref="C168:K169"/>
    <mergeCell ref="C154:K155"/>
    <mergeCell ref="G5:H5"/>
    <mergeCell ref="G9:K16"/>
    <mergeCell ref="D139:E139"/>
    <mergeCell ref="G72:K76"/>
    <mergeCell ref="D85:E87"/>
    <mergeCell ref="G79:K83"/>
    <mergeCell ref="G77:K78"/>
    <mergeCell ref="D60:E60"/>
    <mergeCell ref="G60:K60"/>
    <mergeCell ref="G91:K93"/>
    <mergeCell ref="G61:K61"/>
    <mergeCell ref="D45:E45"/>
    <mergeCell ref="C152:K153"/>
    <mergeCell ref="D90:E90"/>
    <mergeCell ref="D123:E123"/>
    <mergeCell ref="G118:K123"/>
    <mergeCell ref="D76:E76"/>
    <mergeCell ref="D83:E83"/>
    <mergeCell ref="D78:E78"/>
    <mergeCell ref="C61:E61"/>
    <mergeCell ref="C55:K56"/>
    <mergeCell ref="C57:K58"/>
    <mergeCell ref="C1:E1"/>
    <mergeCell ref="G4:H4"/>
    <mergeCell ref="G1:H1"/>
    <mergeCell ref="G3:H3"/>
    <mergeCell ref="G2:H2"/>
    <mergeCell ref="C2:E2"/>
    <mergeCell ref="C3:E4"/>
    <mergeCell ref="C5:E5"/>
    <mergeCell ref="D52:E52"/>
    <mergeCell ref="G35:K45"/>
    <mergeCell ref="D34:E34"/>
    <mergeCell ref="D71:E71"/>
    <mergeCell ref="G62:K64"/>
    <mergeCell ref="G65:K71"/>
    <mergeCell ref="G46:K52"/>
    <mergeCell ref="D64:E64"/>
    <mergeCell ref="C59:K59"/>
    <mergeCell ref="C53:K54"/>
    <mergeCell ref="G27:K27"/>
    <mergeCell ref="D26:E26"/>
    <mergeCell ref="G28:K34"/>
    <mergeCell ref="D8:E8"/>
    <mergeCell ref="G8:K8"/>
    <mergeCell ref="G17:K17"/>
    <mergeCell ref="G94:K98"/>
    <mergeCell ref="D101:E101"/>
    <mergeCell ref="C6:K6"/>
    <mergeCell ref="C7:K7"/>
    <mergeCell ref="C27:E27"/>
    <mergeCell ref="C17:E17"/>
    <mergeCell ref="D21:E21"/>
    <mergeCell ref="G18:K21"/>
    <mergeCell ref="G22:K26"/>
    <mergeCell ref="D16:E16"/>
  </mergeCells>
  <dataValidations count="1">
    <dataValidation type="none" errorStyle="stop" operator="between" allowBlank="1" showDropDown="0" showInputMessage="1" showErrorMessage="1" prompt="Enter Self-Audit Date Here" sqref="F1"/>
  </dataValidations>
  <printOptions gridLines="false" gridLinesSet="true" horizontalCentered="true" verticalCentered="true"/>
  <pageMargins left="0" right="0" top="0.5" bottom="0.25" header="0" footer="0"/>
  <pageSetup paperSize="1" orientation="portrait" scale="76" fitToHeight="0" fitToWidth="1"/>
  <headerFooter differentOddEven="false" differentFirst="false" scaleWithDoc="true" alignWithMargins="true">
    <oddHeader>&amp;C&amp;A</oddHeader>
    <oddFooter>&amp;L__________/__________          Brodley&amp;CPage &amp;P of &amp;N     &amp;D&amp;R&amp;F</oddFooter>
    <evenHeader>&amp;C&amp;A</evenHeader>
    <evenFooter>&amp;L__________/__________          Brodley&amp;CPage &amp;P of &amp;N     &amp;D&amp;R&amp;F</evenFooter>
    <firstHeader/>
    <firstFooter/>
  </headerFooter>
  <rowBreaks count="2" manualBreakCount="2">
    <brk id="59" man="1"/>
    <brk id="116" man="1"/>
  </rowBreaks>
  <legacyDrawing r:id="rId_comments_vml1"/>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pageSetUpPr fitToPage="1"/>
  </sheetPr>
  <dimension ref="A1:H74"/>
  <sheetViews>
    <sheetView tabSelected="0" workbookViewId="0" showGridLines="true" showRowColHeaders="1">
      <selection activeCell="B10" sqref="B10"/>
    </sheetView>
  </sheetViews>
  <sheetFormatPr customHeight="true" defaultRowHeight="12.75" outlineLevelRow="0" outlineLevelCol="0"/>
  <cols>
    <col min="1" max="1" width="42.42578125" customWidth="true" style="0"/>
    <col min="2" max="2" width="80.42578125" customWidth="true" style="0"/>
  </cols>
  <sheetData>
    <row r="1" spans="1:8" customHeight="1" ht="23.25">
      <c r="A1" s="2256" t="s">
        <v>3676</v>
      </c>
      <c r="B1" s="2256"/>
      <c r="C1" s="813"/>
      <c r="D1" s="813"/>
      <c r="E1" s="813"/>
      <c r="F1" s="813"/>
      <c r="G1" s="813"/>
    </row>
    <row r="2" spans="1:8" customHeight="1" ht="13.5">
      <c r="A2" s="2256"/>
      <c r="B2" s="2256"/>
      <c r="C2" s="813"/>
      <c r="D2" s="813"/>
      <c r="E2" s="813"/>
      <c r="F2" s="813"/>
      <c r="G2" s="813"/>
    </row>
    <row r="3" spans="1:8" customHeight="1" ht="21">
      <c r="A3" s="2257" t="s">
        <v>3677</v>
      </c>
      <c r="B3" s="2257"/>
    </row>
    <row r="4" spans="1:8" customHeight="1" ht="15.75">
      <c r="A4" s="934" t="s">
        <v>3678</v>
      </c>
      <c r="B4" s="935" t="s">
        <v>3679</v>
      </c>
    </row>
    <row r="5" spans="1:8" customHeight="1" ht="12.75">
      <c r="A5" s="810" t="s">
        <v>3680</v>
      </c>
      <c r="B5" s="815" t="s">
        <v>3681</v>
      </c>
    </row>
    <row r="6" spans="1:8" customHeight="1" ht="12.75">
      <c r="A6" s="808" t="s">
        <v>3682</v>
      </c>
      <c r="B6" s="816" t="s">
        <v>3683</v>
      </c>
    </row>
    <row r="7" spans="1:8" customHeight="1" ht="12.75">
      <c r="A7" s="808" t="s">
        <v>3684</v>
      </c>
      <c r="B7" s="816" t="s">
        <v>3685</v>
      </c>
    </row>
    <row r="8" spans="1:8" customHeight="1" ht="12.75">
      <c r="A8" s="808" t="s">
        <v>3686</v>
      </c>
      <c r="B8" s="817" t="s">
        <v>3687</v>
      </c>
    </row>
    <row r="9" spans="1:8" customHeight="1" ht="12.75">
      <c r="A9" s="808" t="s">
        <v>3688</v>
      </c>
      <c r="B9" s="817" t="s">
        <v>3689</v>
      </c>
    </row>
    <row r="10" spans="1:8" customHeight="1" ht="12.75">
      <c r="A10" s="808" t="s">
        <v>3690</v>
      </c>
      <c r="B10" s="817" t="s">
        <v>3687</v>
      </c>
      <c r="D10" s="795"/>
      <c r="E10" s="795"/>
      <c r="F10" s="795"/>
      <c r="G10" s="795"/>
      <c r="H10" s="795"/>
    </row>
    <row r="11" spans="1:8" customHeight="1" ht="12.75">
      <c r="A11" s="964" t="s">
        <v>3691</v>
      </c>
      <c r="B11" s="965" t="s">
        <v>3681</v>
      </c>
    </row>
    <row r="12" spans="1:8" customHeight="1" ht="13.5">
      <c r="A12" s="966" t="s">
        <v>3692</v>
      </c>
      <c r="B12" s="967" t="s">
        <v>3693</v>
      </c>
    </row>
    <row r="13" spans="1:8" customHeight="1" ht="15.75">
      <c r="A13" s="934" t="s">
        <v>3694</v>
      </c>
      <c r="B13" s="935" t="s">
        <v>3679</v>
      </c>
    </row>
    <row r="14" spans="1:8" customHeight="1" ht="12.75">
      <c r="A14" s="810" t="s">
        <v>3695</v>
      </c>
      <c r="B14" s="814" t="s">
        <v>3696</v>
      </c>
    </row>
    <row r="15" spans="1:8" customHeight="1" ht="12.75">
      <c r="A15" s="811" t="s">
        <v>3697</v>
      </c>
      <c r="B15" s="816" t="s">
        <v>3698</v>
      </c>
    </row>
    <row r="16" spans="1:8" customHeight="1" ht="12.75">
      <c r="A16" s="808" t="s">
        <v>3699</v>
      </c>
      <c r="B16" s="817" t="s">
        <v>3700</v>
      </c>
    </row>
    <row r="17" spans="1:8" customHeight="1" ht="13.5">
      <c r="A17" s="809" t="s">
        <v>3701</v>
      </c>
      <c r="B17" s="819" t="s">
        <v>3702</v>
      </c>
    </row>
    <row r="18" spans="1:8" customHeight="1" ht="15.75">
      <c r="A18" s="934" t="s">
        <v>19</v>
      </c>
      <c r="B18" s="935" t="s">
        <v>3679</v>
      </c>
    </row>
    <row r="19" spans="1:8" customHeight="1" ht="12.75">
      <c r="A19" s="810" t="s">
        <v>3684</v>
      </c>
      <c r="B19" s="816" t="s">
        <v>3685</v>
      </c>
    </row>
    <row r="20" spans="1:8" customHeight="1" ht="12.75">
      <c r="A20" s="808" t="s">
        <v>3703</v>
      </c>
      <c r="B20" s="816" t="s">
        <v>3704</v>
      </c>
    </row>
    <row r="21" spans="1:8" customHeight="1" ht="12.75">
      <c r="A21" s="808" t="s">
        <v>3705</v>
      </c>
      <c r="B21" s="816" t="s">
        <v>3706</v>
      </c>
    </row>
    <row r="22" spans="1:8" customHeight="1" ht="12.75">
      <c r="A22" s="808" t="s">
        <v>3707</v>
      </c>
      <c r="B22" s="817" t="s">
        <v>3708</v>
      </c>
    </row>
    <row r="23" spans="1:8" customHeight="1" ht="13.5">
      <c r="A23" s="809" t="s">
        <v>3709</v>
      </c>
      <c r="B23" s="817" t="s">
        <v>3710</v>
      </c>
    </row>
    <row r="24" spans="1:8" customHeight="1" ht="13.5">
      <c r="A24" s="968" t="s">
        <v>3711</v>
      </c>
      <c r="B24" s="817" t="s">
        <v>3710</v>
      </c>
    </row>
    <row r="25" spans="1:8" customHeight="1" ht="15.75">
      <c r="A25" s="934" t="s">
        <v>3712</v>
      </c>
      <c r="B25" s="935" t="s">
        <v>3679</v>
      </c>
    </row>
    <row r="26" spans="1:8" customHeight="1" ht="12.75">
      <c r="A26" s="810" t="s">
        <v>3713</v>
      </c>
      <c r="B26" s="814" t="s">
        <v>3714</v>
      </c>
    </row>
    <row r="27" spans="1:8" customHeight="1" ht="12.75">
      <c r="A27" s="808" t="s">
        <v>3715</v>
      </c>
      <c r="B27" s="817" t="s">
        <v>3716</v>
      </c>
    </row>
    <row r="28" spans="1:8" customHeight="1" ht="13.5">
      <c r="A28" s="812" t="s">
        <v>3717</v>
      </c>
      <c r="B28" s="819" t="s">
        <v>3681</v>
      </c>
    </row>
    <row r="29" spans="1:8" customHeight="1" ht="15.75">
      <c r="A29" s="934" t="s">
        <v>27</v>
      </c>
      <c r="B29" s="935" t="s">
        <v>3679</v>
      </c>
    </row>
    <row r="30" spans="1:8" customHeight="1" ht="13.5">
      <c r="A30" s="810" t="s">
        <v>3718</v>
      </c>
      <c r="B30" s="819" t="s">
        <v>3681</v>
      </c>
    </row>
    <row r="31" spans="1:8" customHeight="1" ht="12.75">
      <c r="A31" s="808" t="s">
        <v>3719</v>
      </c>
      <c r="B31" s="816" t="s">
        <v>3720</v>
      </c>
    </row>
    <row r="32" spans="1:8" customHeight="1" ht="12.75">
      <c r="A32" s="808" t="s">
        <v>3721</v>
      </c>
      <c r="B32" s="816" t="s">
        <v>3722</v>
      </c>
    </row>
    <row r="33" spans="1:8" customHeight="1" ht="12.75">
      <c r="A33" s="808" t="s">
        <v>3723</v>
      </c>
      <c r="B33" s="816" t="s">
        <v>3724</v>
      </c>
    </row>
    <row r="34" spans="1:8" customHeight="1" ht="12.75">
      <c r="A34" s="808" t="s">
        <v>3725</v>
      </c>
      <c r="B34" s="816" t="s">
        <v>3726</v>
      </c>
    </row>
    <row r="35" spans="1:8" customHeight="1" ht="12">
      <c r="A35" s="808" t="s">
        <v>3692</v>
      </c>
      <c r="B35" s="817" t="s">
        <v>3693</v>
      </c>
    </row>
    <row r="36" spans="1:8" customHeight="1" ht="12.75">
      <c r="A36" s="808" t="s">
        <v>3690</v>
      </c>
      <c r="B36" s="817" t="s">
        <v>3687</v>
      </c>
    </row>
    <row r="37" spans="1:8" customHeight="1" ht="12.75">
      <c r="A37" s="811" t="s">
        <v>3727</v>
      </c>
      <c r="B37" s="817" t="s">
        <v>3693</v>
      </c>
    </row>
    <row r="38" spans="1:8" customHeight="1" ht="13.5">
      <c r="A38" s="812" t="s">
        <v>3728</v>
      </c>
      <c r="B38" s="817" t="s">
        <v>3693</v>
      </c>
    </row>
    <row r="39" spans="1:8" customHeight="1" ht="15.75">
      <c r="A39" s="932" t="s">
        <v>26</v>
      </c>
      <c r="B39" s="935" t="s">
        <v>3679</v>
      </c>
    </row>
    <row r="40" spans="1:8" customHeight="1" ht="12.75">
      <c r="A40" s="807" t="s">
        <v>3729</v>
      </c>
      <c r="B40" s="815" t="s">
        <v>3730</v>
      </c>
    </row>
    <row r="41" spans="1:8" customHeight="1" ht="12.75">
      <c r="A41" s="808" t="s">
        <v>3731</v>
      </c>
      <c r="B41" s="816" t="s">
        <v>3685</v>
      </c>
    </row>
    <row r="42" spans="1:8" customHeight="1" ht="12.75">
      <c r="A42" s="808" t="s">
        <v>3732</v>
      </c>
      <c r="B42" s="816" t="s">
        <v>3685</v>
      </c>
    </row>
    <row r="43" spans="1:8" customHeight="1" ht="12.75">
      <c r="A43" s="808" t="s">
        <v>3733</v>
      </c>
      <c r="B43" s="816" t="s">
        <v>3685</v>
      </c>
    </row>
    <row r="44" spans="1:8" customHeight="1" ht="13.5">
      <c r="A44" s="809" t="s">
        <v>3734</v>
      </c>
      <c r="B44" s="818" t="s">
        <v>3735</v>
      </c>
    </row>
    <row r="45" spans="1:8" customHeight="1" ht="15.75">
      <c r="A45" s="934" t="s">
        <v>3736</v>
      </c>
      <c r="B45" s="935" t="s">
        <v>3679</v>
      </c>
    </row>
    <row r="46" spans="1:8" customHeight="1" ht="13.5">
      <c r="A46" s="804" t="s">
        <v>3737</v>
      </c>
      <c r="B46" s="819" t="s">
        <v>3702</v>
      </c>
    </row>
    <row r="47" spans="1:8" customHeight="1" ht="12.75">
      <c r="A47" s="806" t="s">
        <v>3738</v>
      </c>
      <c r="B47" s="820" t="s">
        <v>3739</v>
      </c>
    </row>
    <row r="48" spans="1:8" customHeight="1" ht="13.5">
      <c r="A48" s="805" t="s">
        <v>3718</v>
      </c>
      <c r="B48" s="819" t="s">
        <v>3681</v>
      </c>
    </row>
    <row r="49" spans="1:8" customHeight="1" ht="12.75">
      <c r="A49" s="806" t="s">
        <v>3740</v>
      </c>
      <c r="B49" s="817" t="s">
        <v>3741</v>
      </c>
    </row>
    <row r="50" spans="1:8" customHeight="1" ht="12.75">
      <c r="A50" s="805" t="s">
        <v>3742</v>
      </c>
      <c r="B50" s="817" t="s">
        <v>3687</v>
      </c>
    </row>
    <row r="51" spans="1:8" customHeight="1" ht="12.75">
      <c r="A51" s="805" t="s">
        <v>3684</v>
      </c>
      <c r="B51" s="816" t="s">
        <v>3685</v>
      </c>
    </row>
    <row r="52" spans="1:8" customHeight="1" ht="12.75">
      <c r="A52" s="805" t="s">
        <v>3743</v>
      </c>
      <c r="B52" s="815" t="s">
        <v>3681</v>
      </c>
    </row>
    <row r="53" spans="1:8" customHeight="1" ht="12.75">
      <c r="A53" s="805" t="s">
        <v>3744</v>
      </c>
      <c r="B53" s="817" t="s">
        <v>3700</v>
      </c>
    </row>
    <row r="54" spans="1:8" customHeight="1" ht="12.75">
      <c r="A54" s="805" t="s">
        <v>3745</v>
      </c>
      <c r="B54" s="817" t="s">
        <v>3746</v>
      </c>
    </row>
    <row r="55" spans="1:8" customHeight="1" ht="13.5">
      <c r="A55" s="928" t="s">
        <v>3747</v>
      </c>
      <c r="B55" s="819" t="s">
        <v>3748</v>
      </c>
    </row>
    <row r="56" spans="1:8" customHeight="1" ht="15.75">
      <c r="A56" s="932" t="s">
        <v>3749</v>
      </c>
      <c r="B56" s="933" t="s">
        <v>3679</v>
      </c>
    </row>
    <row r="57" spans="1:8" customHeight="1" ht="12.75">
      <c r="A57" s="969" t="s">
        <v>3750</v>
      </c>
      <c r="B57" s="929" t="s">
        <v>3683</v>
      </c>
    </row>
    <row r="58" spans="1:8" customHeight="1" ht="12.75">
      <c r="A58" s="970" t="s">
        <v>3751</v>
      </c>
      <c r="B58" s="930" t="s">
        <v>3752</v>
      </c>
    </row>
    <row r="59" spans="1:8" customHeight="1" ht="12.75">
      <c r="A59" s="970" t="s">
        <v>3753</v>
      </c>
      <c r="B59" s="930" t="s">
        <v>3752</v>
      </c>
    </row>
    <row r="60" spans="1:8" customHeight="1" ht="12.75">
      <c r="A60" s="970" t="s">
        <v>3754</v>
      </c>
      <c r="B60" s="930" t="s">
        <v>3752</v>
      </c>
    </row>
    <row r="61" spans="1:8" customHeight="1" ht="13.5">
      <c r="A61" s="971" t="s">
        <v>3711</v>
      </c>
      <c r="B61" s="931" t="s">
        <v>3752</v>
      </c>
    </row>
    <row r="62" spans="1:8" customHeight="1" ht="15">
      <c r="A62" s="934" t="s">
        <v>3755</v>
      </c>
      <c r="B62" s="933" t="s">
        <v>3679</v>
      </c>
    </row>
    <row r="63" spans="1:8" customHeight="1" ht="13.5">
      <c r="A63" s="972" t="s">
        <v>3756</v>
      </c>
      <c r="B63" s="960" t="s">
        <v>3757</v>
      </c>
    </row>
    <row r="64" spans="1:8" customHeight="1" ht="15.75">
      <c r="A64" s="934" t="s">
        <v>3758</v>
      </c>
      <c r="B64" s="933" t="s">
        <v>3679</v>
      </c>
    </row>
    <row r="65" spans="1:8" customHeight="1" ht="12.75">
      <c r="A65" s="1023" t="s">
        <v>3759</v>
      </c>
      <c r="B65" s="1024" t="s">
        <v>3760</v>
      </c>
    </row>
    <row r="66" spans="1:8" customHeight="1" ht="12.75">
      <c r="A66" s="1025" t="s">
        <v>3761</v>
      </c>
      <c r="B66" s="1026" t="s">
        <v>3762</v>
      </c>
    </row>
    <row r="67" spans="1:8" customHeight="1" ht="12.75">
      <c r="A67" s="1025" t="s">
        <v>3763</v>
      </c>
      <c r="B67" s="1026" t="s">
        <v>3764</v>
      </c>
    </row>
    <row r="68" spans="1:8" customHeight="1" ht="12.75">
      <c r="A68" s="1025" t="s">
        <v>3765</v>
      </c>
      <c r="B68" s="1026" t="s">
        <v>3766</v>
      </c>
    </row>
    <row r="69" spans="1:8" customHeight="1" ht="12.75">
      <c r="A69" s="1025" t="s">
        <v>3767</v>
      </c>
      <c r="B69" s="1026" t="s">
        <v>3766</v>
      </c>
    </row>
    <row r="70" spans="1:8" customHeight="1" ht="12.75">
      <c r="A70" s="1025" t="s">
        <v>3768</v>
      </c>
      <c r="B70" s="1026" t="s">
        <v>3766</v>
      </c>
    </row>
    <row r="71" spans="1:8" customHeight="1" ht="13.5">
      <c r="A71" s="1027" t="s">
        <v>3769</v>
      </c>
      <c r="B71" s="1028" t="s">
        <v>3770</v>
      </c>
    </row>
    <row r="72" spans="1:8" customHeight="1" ht="15.75">
      <c r="A72" s="934" t="s">
        <v>3758</v>
      </c>
      <c r="B72" s="933" t="s">
        <v>3679</v>
      </c>
    </row>
    <row r="73" spans="1:8" customHeight="1" ht="12.75">
      <c r="A73" s="1023" t="s">
        <v>3771</v>
      </c>
      <c r="B73" s="1024" t="s">
        <v>3772</v>
      </c>
    </row>
    <row r="74" spans="1:8" customHeight="1" ht="13.5">
      <c r="A74" s="1027" t="s">
        <v>3773</v>
      </c>
      <c r="B74" s="1028" t="s">
        <v>3774</v>
      </c>
    </row>
  </sheetData>
  <sheetProtection sheet="false" objects="false" scenarios="false" formatCells="true" formatColumns="true" formatRows="true" insertColumns="true" insertRows="true" insertHyperlinks="true" deleteColumns="true" deleteRows="true" selectLockedCells="true" sort="true" autoFilter="true" pivotTables="true" selectUnlockedCells="false"/>
  <mergeCells>
    <mergeCell ref="A1:B2"/>
    <mergeCell ref="A3:B3"/>
  </mergeCells>
  <printOptions gridLines="false" gridLinesSet="true"/>
  <pageMargins left="0.7" right="0.7" top="0.75" bottom="0.75" header="0.3" footer="0.3"/>
  <pageSetup paperSize="1" orientation="portrait" scale="75" fitToHeight="0" fitToWidth="1"/>
  <headerFooter differentOddEven="false" differentFirst="false" scaleWithDoc="true" alignWithMargins="true">
    <oddHeader/>
    <oddFooter/>
    <evenHeader/>
    <evenFooter/>
    <firstHeader/>
    <firstFooter/>
  </headerFooter>
  <rowBreaks count="1" manualBreakCount="1">
    <brk id="61" man="1"/>
  </rowBreak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pageSetUpPr fitToPage="1"/>
  </sheetPr>
  <dimension ref="A1:R354"/>
  <sheetViews>
    <sheetView tabSelected="0" workbookViewId="0" showGridLines="false" showRowColHeaders="1">
      <pane ySplit="5" topLeftCell="A117" activePane="bottomLeft" state="frozen"/>
      <selection pane="bottomLeft" activeCell="A117" sqref="A117"/>
    </sheetView>
  </sheetViews>
  <sheetFormatPr customHeight="true" defaultRowHeight="15" defaultColWidth="9.140625" outlineLevelRow="0" outlineLevelCol="0"/>
  <cols>
    <col min="1" max="1" width="4" hidden="true" customWidth="true" style="72"/>
    <col min="2" max="2" width="4" hidden="true" customWidth="true" style="72"/>
    <col min="3" max="3" width="4.7109375" customWidth="true" style="4"/>
    <col min="4" max="4" width="4.7109375" customWidth="true" style="4"/>
    <col min="5" max="5" width="4.7109375" customWidth="true" style="22"/>
    <col min="6" max="6" width="87.7109375" customWidth="true" style="1"/>
    <col min="7" max="7" width="6.7109375" customWidth="true" style="100"/>
    <col min="8" max="8" width="8.7109375" customWidth="true" style="100"/>
    <col min="9" max="9" width="6.7109375" customWidth="true" style="100"/>
    <col min="10" max="10" width="6.7109375" customWidth="true" style="100"/>
    <col min="11" max="11" width="6.7109375" customWidth="true" style="100"/>
    <col min="12" max="12" width="4" customWidth="true" style="96"/>
    <col min="13" max="13" width="9.140625" style="96"/>
    <col min="14" max="14" width="9.140625" style="96"/>
    <col min="15" max="15" width="9.140625" style="96"/>
    <col min="16" max="16" width="9.140625" style="96"/>
    <col min="17" max="17" width="9.140625" style="96"/>
    <col min="18" max="18" width="9.140625" style="96"/>
  </cols>
  <sheetData>
    <row r="1" spans="1:18" customHeight="1" ht="15">
      <c r="A1" s="28"/>
      <c r="B1" s="32"/>
      <c r="C1" s="1532">
        <v>44118</v>
      </c>
      <c r="D1" s="1533"/>
      <c r="E1" s="1534"/>
      <c r="F1" s="771" t="s">
        <v>132</v>
      </c>
      <c r="G1" s="1535" t="s">
        <v>133</v>
      </c>
      <c r="H1" s="1536"/>
      <c r="I1" s="641" t="s">
        <v>76</v>
      </c>
      <c r="J1" s="642" t="s">
        <v>77</v>
      </c>
      <c r="K1" s="643" t="s">
        <v>69</v>
      </c>
    </row>
    <row r="2" spans="1:18" customHeight="1" ht="15">
      <c r="A2" s="29"/>
      <c r="B2" s="31"/>
      <c r="C2" s="1561">
        <f>TODAY()</f>
        <v>44200</v>
      </c>
      <c r="D2" s="1562"/>
      <c r="E2" s="1563"/>
      <c r="F2" s="772" t="s">
        <v>134</v>
      </c>
      <c r="G2" s="1537" t="s">
        <v>66</v>
      </c>
      <c r="H2" s="1538"/>
      <c r="I2" s="623">
        <f>A21+A28+A35+A42+A50+A58+A72+A90+A67+A98</f>
        <v>145</v>
      </c>
      <c r="J2" s="623">
        <f>B21+B28+B35+B42+B50+B58+B72+B90+B67+B98</f>
        <v>120</v>
      </c>
      <c r="K2" s="648">
        <f>J2/I2</f>
        <v>0.82758620689655</v>
      </c>
    </row>
    <row r="3" spans="1:18" customHeight="1" ht="15">
      <c r="A3" s="29"/>
      <c r="B3" s="31"/>
      <c r="C3" s="1564"/>
      <c r="D3" s="1565"/>
      <c r="E3" s="1566"/>
      <c r="F3" s="770" t="s">
        <v>135</v>
      </c>
      <c r="G3" s="1541" t="s">
        <v>67</v>
      </c>
      <c r="H3" s="1542"/>
      <c r="I3" s="625">
        <f>A104+A114+A133+A118+A141+A144+A148+A155</f>
        <v>76</v>
      </c>
      <c r="J3" s="625">
        <f>B104+B114+B133+B118+B141+B144+B148+B155</f>
        <v>64</v>
      </c>
      <c r="K3" s="649">
        <f>J3/I3</f>
        <v>0.84210526315789</v>
      </c>
    </row>
    <row r="4" spans="1:18" customHeight="1" ht="15">
      <c r="A4" s="29"/>
      <c r="B4" s="31"/>
      <c r="C4" s="1567" t="str">
        <f>TEXT((C2-DATEVALUE("1/1/"&amp;TEXT(C2,"yy"))+1),"000")</f>
        <v>7289</v>
      </c>
      <c r="D4" s="1568"/>
      <c r="E4" s="1569"/>
      <c r="F4" s="773" t="s">
        <v>136</v>
      </c>
      <c r="G4" s="1541" t="s">
        <v>68</v>
      </c>
      <c r="H4" s="1542"/>
      <c r="I4" s="625">
        <f>A80+A166+A216+A224+A200+A242+A249+A260+A266+A268+A272+A279+A287+A297+A301+A235+A304+A308+A256+A174+A232+A183</f>
        <v>310</v>
      </c>
      <c r="J4" s="625">
        <f>B80+B166+B216+B224+B200+B242+B249+B260+B266+B268+B272+B279+B287+B297+B301+B235+B304+B308+B256+B174+B232+B183</f>
        <v>310</v>
      </c>
      <c r="K4" s="649">
        <f>J4/I4</f>
        <v>1</v>
      </c>
    </row>
    <row r="5" spans="1:18" customHeight="1" ht="15">
      <c r="A5" s="29"/>
      <c r="B5" s="31"/>
      <c r="C5" s="1570"/>
      <c r="D5" s="1571"/>
      <c r="E5" s="1572"/>
      <c r="F5" s="620"/>
      <c r="G5" s="1523" t="s">
        <v>60</v>
      </c>
      <c r="H5" s="1524"/>
      <c r="I5" s="650">
        <f>SUM(I2+I3+I4)</f>
        <v>531</v>
      </c>
      <c r="J5" s="650">
        <f>SUM(J2+J3+J4)</f>
        <v>494</v>
      </c>
      <c r="K5" s="652">
        <f>J5/I5</f>
        <v>0.93032015065913</v>
      </c>
    </row>
    <row r="6" spans="1:18" customHeight="1" ht="15">
      <c r="A6" s="96"/>
      <c r="B6" s="96"/>
      <c r="C6" s="1454" t="s">
        <v>137</v>
      </c>
      <c r="D6" s="1455"/>
      <c r="E6" s="1455"/>
      <c r="F6" s="1455"/>
      <c r="G6" s="1455"/>
      <c r="H6" s="1455"/>
      <c r="I6" s="1455"/>
      <c r="J6" s="1455"/>
      <c r="K6" s="1456"/>
      <c r="L6" s="100"/>
      <c r="M6" s="100"/>
      <c r="N6" s="100"/>
      <c r="O6" s="100"/>
      <c r="P6" s="100"/>
      <c r="Q6" s="100"/>
      <c r="R6" s="100"/>
    </row>
    <row r="7" spans="1:18" customHeight="1" ht="14.1">
      <c r="A7" s="29"/>
      <c r="B7" s="31"/>
      <c r="C7" s="1552"/>
      <c r="D7" s="1553"/>
      <c r="E7" s="1554"/>
      <c r="F7" s="117" t="s">
        <v>138</v>
      </c>
      <c r="G7" s="164" t="s">
        <v>139</v>
      </c>
      <c r="H7" s="1539">
        <v>0.0</v>
      </c>
      <c r="I7" s="1539"/>
      <c r="J7" s="1539"/>
      <c r="K7" s="1540"/>
    </row>
    <row r="8" spans="1:18" customHeight="1" ht="14.1">
      <c r="A8" s="29"/>
      <c r="B8" s="31"/>
      <c r="C8" s="1555"/>
      <c r="D8" s="1556"/>
      <c r="E8" s="1557"/>
      <c r="F8" s="118" t="s">
        <v>140</v>
      </c>
      <c r="G8" s="164" t="s">
        <v>141</v>
      </c>
      <c r="H8" s="1525">
        <v>0.0</v>
      </c>
      <c r="I8" s="1525"/>
      <c r="J8" s="1525"/>
      <c r="K8" s="1526"/>
    </row>
    <row r="9" spans="1:18" customHeight="1" ht="14.1">
      <c r="A9" s="29"/>
      <c r="B9" s="31"/>
      <c r="C9" s="1555"/>
      <c r="D9" s="1556"/>
      <c r="E9" s="1557"/>
      <c r="F9" s="118" t="s">
        <v>142</v>
      </c>
      <c r="G9" s="164" t="s">
        <v>143</v>
      </c>
      <c r="H9" s="1525">
        <v>0.0</v>
      </c>
      <c r="I9" s="1525"/>
      <c r="J9" s="1525"/>
      <c r="K9" s="1526"/>
    </row>
    <row r="10" spans="1:18" customHeight="1" ht="14.1">
      <c r="A10" s="29"/>
      <c r="B10" s="31"/>
      <c r="C10" s="1555"/>
      <c r="D10" s="1556"/>
      <c r="E10" s="1557"/>
      <c r="F10" s="118" t="s">
        <v>144</v>
      </c>
      <c r="G10" s="164" t="s">
        <v>145</v>
      </c>
      <c r="H10" s="1573">
        <v>0.0</v>
      </c>
      <c r="I10" s="1574"/>
      <c r="J10" s="1574"/>
      <c r="K10" s="1575"/>
    </row>
    <row r="11" spans="1:18" customHeight="1" ht="14.1">
      <c r="A11" s="30"/>
      <c r="B11" s="33"/>
      <c r="C11" s="1558"/>
      <c r="D11" s="1559"/>
      <c r="E11" s="1560"/>
      <c r="F11" s="122" t="s">
        <v>146</v>
      </c>
      <c r="G11" s="164" t="s">
        <v>147</v>
      </c>
      <c r="H11" s="1527">
        <v>0.0</v>
      </c>
      <c r="I11" s="1527"/>
      <c r="J11" s="1527"/>
      <c r="K11" s="1528"/>
    </row>
    <row r="12" spans="1:18" customHeight="1" ht="14.1" s="128" customFormat="1">
      <c r="A12" s="30"/>
      <c r="B12" s="33"/>
      <c r="C12" s="1520" t="s">
        <v>148</v>
      </c>
      <c r="D12" s="1521"/>
      <c r="E12" s="1521"/>
      <c r="F12" s="1521"/>
      <c r="G12" s="1521"/>
      <c r="H12" s="1521"/>
      <c r="I12" s="1521"/>
      <c r="J12" s="1521"/>
      <c r="K12" s="1522"/>
      <c r="L12" s="96"/>
      <c r="M12" s="127"/>
      <c r="N12" s="127"/>
      <c r="O12" s="127"/>
      <c r="P12" s="127"/>
      <c r="Q12" s="127"/>
      <c r="R12" s="127"/>
    </row>
    <row r="13" spans="1:18" customHeight="1" ht="14.1" s="128" customFormat="1">
      <c r="A13" s="30"/>
      <c r="B13" s="33"/>
      <c r="C13" s="1545" t="s">
        <v>149</v>
      </c>
      <c r="D13" s="1546"/>
      <c r="E13" s="1546"/>
      <c r="F13" s="1546"/>
      <c r="G13" s="1546"/>
      <c r="H13" s="1546"/>
      <c r="I13" s="1546"/>
      <c r="J13" s="1546"/>
      <c r="K13" s="1547"/>
      <c r="L13" s="96"/>
      <c r="M13" s="127"/>
      <c r="N13" s="127"/>
      <c r="O13" s="127"/>
      <c r="P13" s="127"/>
      <c r="Q13" s="127"/>
      <c r="R13" s="127"/>
    </row>
    <row r="14" spans="1:18" customHeight="1" ht="14.1" s="99" customFormat="1">
      <c r="A14" s="29"/>
      <c r="B14" s="31"/>
      <c r="C14" s="697" t="s">
        <v>150</v>
      </c>
      <c r="D14" s="1530" t="s">
        <v>151</v>
      </c>
      <c r="E14" s="1531"/>
      <c r="F14" s="692" t="s">
        <v>152</v>
      </c>
      <c r="G14" s="1529" t="s">
        <v>4</v>
      </c>
      <c r="H14" s="1530"/>
      <c r="I14" s="1530"/>
      <c r="J14" s="1530"/>
      <c r="K14" s="1531"/>
      <c r="L14" s="96"/>
      <c r="M14" s="96"/>
      <c r="N14" s="96"/>
      <c r="O14" s="96"/>
      <c r="P14" s="96"/>
      <c r="Q14" s="96"/>
      <c r="R14" s="96"/>
    </row>
    <row r="15" spans="1:18" customHeight="1" ht="14.1">
      <c r="A15" s="30"/>
      <c r="B15" s="33"/>
      <c r="C15" s="61"/>
      <c r="D15" s="61"/>
      <c r="E15" s="76">
        <v>1</v>
      </c>
      <c r="F15" s="846" t="s">
        <v>153</v>
      </c>
      <c r="G15" s="1434"/>
      <c r="H15" s="1548"/>
      <c r="I15" s="1548"/>
      <c r="J15" s="1548"/>
      <c r="K15" s="1549"/>
    </row>
    <row r="16" spans="1:18" customHeight="1" ht="14.1">
      <c r="A16" s="30"/>
      <c r="B16" s="33"/>
      <c r="C16" s="30"/>
      <c r="D16" s="30"/>
      <c r="E16" s="24"/>
      <c r="F16" s="853" t="s">
        <v>154</v>
      </c>
      <c r="G16" s="1458"/>
      <c r="H16" s="1459"/>
      <c r="I16" s="1459"/>
      <c r="J16" s="1459"/>
      <c r="K16" s="1460"/>
    </row>
    <row r="17" spans="1:18" customHeight="1" ht="14.1">
      <c r="A17" s="30"/>
      <c r="B17" s="33"/>
      <c r="C17" s="30"/>
      <c r="D17" s="30"/>
      <c r="E17" s="24"/>
      <c r="F17" s="847" t="s">
        <v>155</v>
      </c>
      <c r="G17" s="1458"/>
      <c r="H17" s="1459"/>
      <c r="I17" s="1459"/>
      <c r="J17" s="1459"/>
      <c r="K17" s="1460"/>
    </row>
    <row r="18" spans="1:18" customHeight="1" ht="12.75">
      <c r="A18" s="30"/>
      <c r="B18" s="33"/>
      <c r="C18" s="30"/>
      <c r="D18" s="1550" t="s">
        <v>156</v>
      </c>
      <c r="E18" s="1551"/>
      <c r="F18" s="324" t="s">
        <v>157</v>
      </c>
      <c r="G18" s="1458"/>
      <c r="H18" s="1459"/>
      <c r="I18" s="1459"/>
      <c r="J18" s="1459"/>
      <c r="K18" s="1460"/>
    </row>
    <row r="19" spans="1:18" customHeight="1" ht="14.1">
      <c r="A19" s="30">
        <f>IF(D19&gt;0,1,0)</f>
        <v>0</v>
      </c>
      <c r="B19" s="125">
        <f>IF(D19=0,C21,IF(D19&lt;2,10,IF(D19&lt;4,5,IF(D19&gt;4,0)*IF(D19="E",0))))</f>
        <v>10</v>
      </c>
      <c r="C19" s="30"/>
      <c r="D19" s="1506"/>
      <c r="E19" s="1507"/>
      <c r="F19" s="330" t="s">
        <v>158</v>
      </c>
      <c r="G19" s="1458"/>
      <c r="H19" s="1459"/>
      <c r="I19" s="1459"/>
      <c r="J19" s="1459"/>
      <c r="K19" s="1460"/>
    </row>
    <row r="20" spans="1:18" customHeight="1" ht="14.85">
      <c r="A20" s="30" t="s">
        <v>159</v>
      </c>
      <c r="B20" s="33"/>
      <c r="C20" s="30"/>
      <c r="D20" s="30"/>
      <c r="E20" s="37"/>
      <c r="F20" s="404" t="s">
        <v>160</v>
      </c>
      <c r="G20" s="1458"/>
      <c r="H20" s="1459"/>
      <c r="I20" s="1459"/>
      <c r="J20" s="1459"/>
      <c r="K20" s="1460"/>
      <c r="L20" s="100"/>
      <c r="M20" s="100"/>
      <c r="N20" s="100"/>
      <c r="O20" s="132"/>
      <c r="P20" s="100"/>
      <c r="Q20" s="100"/>
      <c r="R20" s="100"/>
    </row>
    <row r="21" spans="1:18" customHeight="1" ht="26.25">
      <c r="A21" s="124">
        <f>IF(D21="x",C21,IF(D21="n",0,C21))</f>
        <v>15</v>
      </c>
      <c r="B21" s="125">
        <f>IF(D21="x",B19,IF(D21="n",0,C21))</f>
        <v>15</v>
      </c>
      <c r="C21" s="40">
        <v>15</v>
      </c>
      <c r="D21" s="1543" t="str">
        <f>IF(D19="N", "N",IF(D19&gt;0,"X"," "))</f>
        <v> </v>
      </c>
      <c r="E21" s="1544"/>
      <c r="F21" s="330" t="s">
        <v>161</v>
      </c>
      <c r="G21" s="1440"/>
      <c r="H21" s="1441"/>
      <c r="I21" s="1441"/>
      <c r="J21" s="1441"/>
      <c r="K21" s="1442"/>
    </row>
    <row r="22" spans="1:18" customHeight="1" ht="14.1">
      <c r="A22" s="30"/>
      <c r="B22" s="33"/>
      <c r="C22" s="38"/>
      <c r="D22" s="38"/>
      <c r="E22" s="76">
        <v>2</v>
      </c>
      <c r="F22" s="854" t="s">
        <v>162</v>
      </c>
      <c r="G22" s="1434"/>
      <c r="H22" s="1548"/>
      <c r="I22" s="1548"/>
      <c r="J22" s="1548"/>
      <c r="K22" s="1549"/>
    </row>
    <row r="23" spans="1:18" customHeight="1" ht="14.1">
      <c r="A23" s="30"/>
      <c r="B23" s="33"/>
      <c r="C23" s="30"/>
      <c r="D23" s="30"/>
      <c r="E23" s="24"/>
      <c r="F23" s="853" t="s">
        <v>154</v>
      </c>
      <c r="G23" s="1458"/>
      <c r="H23" s="1459"/>
      <c r="I23" s="1459"/>
      <c r="J23" s="1459"/>
      <c r="K23" s="1460"/>
    </row>
    <row r="24" spans="1:18" customHeight="1" ht="14.1">
      <c r="A24" s="30"/>
      <c r="B24" s="33"/>
      <c r="C24" s="30"/>
      <c r="D24" s="30"/>
      <c r="E24" s="24"/>
      <c r="F24" s="847" t="s">
        <v>155</v>
      </c>
      <c r="G24" s="1458"/>
      <c r="H24" s="1459"/>
      <c r="I24" s="1459"/>
      <c r="J24" s="1459"/>
      <c r="K24" s="1460"/>
    </row>
    <row r="25" spans="1:18" customHeight="1" ht="12.75">
      <c r="A25" s="30"/>
      <c r="B25" s="33"/>
      <c r="C25" s="30"/>
      <c r="D25" s="1550" t="s">
        <v>156</v>
      </c>
      <c r="E25" s="1551"/>
      <c r="F25" s="330" t="s">
        <v>163</v>
      </c>
      <c r="G25" s="1458"/>
      <c r="H25" s="1459"/>
      <c r="I25" s="1459"/>
      <c r="J25" s="1459"/>
      <c r="K25" s="1460"/>
    </row>
    <row r="26" spans="1:18" customHeight="1" ht="14.1" s="96" customFormat="1">
      <c r="A26" s="30">
        <f>IF(D26&gt;0,1,0)</f>
        <v>0</v>
      </c>
      <c r="B26" s="125">
        <f>IF(D26=0,C28,IF(D26&lt;2,10,IF(D26&lt;4,5,IF(D26&gt;4,0)*IF(D26="E",0))))</f>
        <v>10</v>
      </c>
      <c r="C26" s="30"/>
      <c r="D26" s="1506"/>
      <c r="E26" s="1507"/>
      <c r="F26" s="330" t="s">
        <v>158</v>
      </c>
      <c r="G26" s="1458"/>
      <c r="H26" s="1459"/>
      <c r="I26" s="1459"/>
      <c r="J26" s="1459"/>
      <c r="K26" s="1460"/>
    </row>
    <row r="27" spans="1:18" customHeight="1" ht="14.85">
      <c r="A27" s="30" t="s">
        <v>159</v>
      </c>
      <c r="B27" s="33"/>
      <c r="C27" s="30"/>
      <c r="D27" s="30"/>
      <c r="E27" s="37"/>
      <c r="F27" s="404" t="s">
        <v>160</v>
      </c>
      <c r="G27" s="1458"/>
      <c r="H27" s="1459"/>
      <c r="I27" s="1459"/>
      <c r="J27" s="1459"/>
      <c r="K27" s="1460"/>
      <c r="L27" s="100"/>
      <c r="M27" s="100"/>
      <c r="N27" s="100"/>
      <c r="O27" s="132"/>
      <c r="P27" s="100"/>
      <c r="Q27" s="100"/>
      <c r="R27" s="100"/>
    </row>
    <row r="28" spans="1:18" customHeight="1" ht="27.75" s="96" customFormat="1">
      <c r="A28" s="124">
        <f>IF(D28="x",C28,IF(D28="n",0,C28))</f>
        <v>15</v>
      </c>
      <c r="B28" s="125">
        <f>IF(D28="x",B26,IF(D28="n",0,C28))</f>
        <v>15</v>
      </c>
      <c r="C28" s="40">
        <v>15</v>
      </c>
      <c r="D28" s="1543" t="str">
        <f>IF(D26="N", "N",IF(D26&gt;0,"X"," "))</f>
        <v> </v>
      </c>
      <c r="E28" s="1544"/>
      <c r="F28" s="346" t="s">
        <v>161</v>
      </c>
      <c r="G28" s="1440"/>
      <c r="H28" s="1441"/>
      <c r="I28" s="1441"/>
      <c r="J28" s="1441"/>
      <c r="K28" s="1442"/>
    </row>
    <row r="29" spans="1:18" customHeight="1" ht="14.1" s="96" customFormat="1">
      <c r="A29" s="30"/>
      <c r="B29" s="33"/>
      <c r="C29" s="38"/>
      <c r="D29" s="38"/>
      <c r="E29" s="76">
        <v>3</v>
      </c>
      <c r="F29" s="846" t="s">
        <v>164</v>
      </c>
      <c r="G29" s="1434"/>
      <c r="H29" s="1548"/>
      <c r="I29" s="1548"/>
      <c r="J29" s="1548"/>
      <c r="K29" s="1549"/>
    </row>
    <row r="30" spans="1:18" customHeight="1" ht="14.1" s="96" customFormat="1">
      <c r="A30" s="30"/>
      <c r="B30" s="33"/>
      <c r="C30" s="30"/>
      <c r="D30" s="30"/>
      <c r="E30" s="24"/>
      <c r="F30" s="853" t="s">
        <v>154</v>
      </c>
      <c r="G30" s="1458"/>
      <c r="H30" s="1459"/>
      <c r="I30" s="1459"/>
      <c r="J30" s="1459"/>
      <c r="K30" s="1460"/>
    </row>
    <row r="31" spans="1:18" customHeight="1" ht="14.1" s="96" customFormat="1">
      <c r="A31" s="30"/>
      <c r="B31" s="33"/>
      <c r="C31" s="30"/>
      <c r="D31" s="30"/>
      <c r="E31" s="24"/>
      <c r="F31" s="847" t="s">
        <v>155</v>
      </c>
      <c r="G31" s="1458"/>
      <c r="H31" s="1459"/>
      <c r="I31" s="1459"/>
      <c r="J31" s="1459"/>
      <c r="K31" s="1460"/>
    </row>
    <row r="32" spans="1:18" customHeight="1" ht="12.75">
      <c r="A32" s="30"/>
      <c r="B32" s="33"/>
      <c r="C32" s="30"/>
      <c r="D32" s="1550" t="s">
        <v>156</v>
      </c>
      <c r="E32" s="1551"/>
      <c r="F32" s="324" t="s">
        <v>165</v>
      </c>
      <c r="G32" s="1458"/>
      <c r="H32" s="1459"/>
      <c r="I32" s="1459"/>
      <c r="J32" s="1459"/>
      <c r="K32" s="1460"/>
      <c r="L32" s="100"/>
    </row>
    <row r="33" spans="1:18" customHeight="1" ht="14.25">
      <c r="A33" s="30">
        <f>IF(D33&gt;0,1,0)</f>
        <v>0</v>
      </c>
      <c r="B33" s="125">
        <f>IF(D33=0,C35,IF(D33&lt;2,10,IF(D33&lt;4,5,IF(D33&gt;4,0)*IF(D33="E",0))))</f>
        <v>10</v>
      </c>
      <c r="C33" s="30"/>
      <c r="D33" s="1506"/>
      <c r="E33" s="1507"/>
      <c r="F33" s="330" t="s">
        <v>166</v>
      </c>
      <c r="G33" s="1458"/>
      <c r="H33" s="1459"/>
      <c r="I33" s="1459"/>
      <c r="J33" s="1459"/>
      <c r="K33" s="1460"/>
      <c r="L33" s="100"/>
    </row>
    <row r="34" spans="1:18" customHeight="1" ht="14.85">
      <c r="A34" s="30" t="s">
        <v>159</v>
      </c>
      <c r="B34" s="33"/>
      <c r="C34" s="30"/>
      <c r="D34" s="30"/>
      <c r="E34" s="37"/>
      <c r="F34" s="404" t="s">
        <v>160</v>
      </c>
      <c r="G34" s="1458"/>
      <c r="H34" s="1459"/>
      <c r="I34" s="1459"/>
      <c r="J34" s="1459"/>
      <c r="K34" s="1460"/>
      <c r="L34" s="100"/>
      <c r="M34" s="100"/>
      <c r="N34" s="100"/>
      <c r="O34" s="132"/>
      <c r="P34" s="100"/>
      <c r="Q34" s="100"/>
      <c r="R34" s="100"/>
    </row>
    <row r="35" spans="1:18" customHeight="1" ht="27.75" s="16" customFormat="1">
      <c r="A35" s="124">
        <f>IF(D35="x",C35,IF(D35="n",0,C35))</f>
        <v>15</v>
      </c>
      <c r="B35" s="125">
        <f>IF(D35="x",B33,IF(D35="n",0,C35))</f>
        <v>15</v>
      </c>
      <c r="C35" s="40">
        <v>15</v>
      </c>
      <c r="D35" s="1543" t="str">
        <f>IF(D33="N", "N",IF(D33&gt;0,"X"," "))</f>
        <v> </v>
      </c>
      <c r="E35" s="1544"/>
      <c r="F35" s="346" t="s">
        <v>161</v>
      </c>
      <c r="G35" s="1440"/>
      <c r="H35" s="1441"/>
      <c r="I35" s="1441"/>
      <c r="J35" s="1441"/>
      <c r="K35" s="1442"/>
      <c r="M35" s="98"/>
      <c r="N35" s="98"/>
      <c r="O35" s="98"/>
      <c r="P35" s="98"/>
      <c r="Q35" s="98"/>
      <c r="R35" s="98"/>
    </row>
    <row r="36" spans="1:18" customHeight="1" ht="14.25" s="96" customFormat="1">
      <c r="A36" s="30"/>
      <c r="B36" s="33"/>
      <c r="C36" s="38"/>
      <c r="D36" s="38"/>
      <c r="E36" s="76">
        <v>4</v>
      </c>
      <c r="F36" s="846" t="s">
        <v>167</v>
      </c>
      <c r="G36" s="1434"/>
      <c r="H36" s="1548"/>
      <c r="I36" s="1548"/>
      <c r="J36" s="1548"/>
      <c r="K36" s="1549"/>
    </row>
    <row r="37" spans="1:18" customHeight="1" ht="14.25" s="96" customFormat="1">
      <c r="A37" s="30"/>
      <c r="B37" s="33"/>
      <c r="C37" s="30"/>
      <c r="D37" s="30"/>
      <c r="E37" s="24"/>
      <c r="F37" s="853" t="s">
        <v>154</v>
      </c>
      <c r="G37" s="1458"/>
      <c r="H37" s="1459"/>
      <c r="I37" s="1459"/>
      <c r="J37" s="1459"/>
      <c r="K37" s="1460"/>
    </row>
    <row r="38" spans="1:18" customHeight="1" ht="14.25" s="96" customFormat="1">
      <c r="A38" s="30"/>
      <c r="B38" s="33"/>
      <c r="C38" s="30"/>
      <c r="D38" s="30"/>
      <c r="E38" s="24"/>
      <c r="F38" s="847" t="s">
        <v>155</v>
      </c>
      <c r="G38" s="1458"/>
      <c r="H38" s="1459"/>
      <c r="I38" s="1459"/>
      <c r="J38" s="1459"/>
      <c r="K38" s="1460"/>
    </row>
    <row r="39" spans="1:18" customHeight="1" ht="12.75">
      <c r="A39" s="30"/>
      <c r="B39" s="33"/>
      <c r="C39" s="30"/>
      <c r="D39" s="1550" t="s">
        <v>156</v>
      </c>
      <c r="E39" s="1551"/>
      <c r="F39" s="330" t="s">
        <v>168</v>
      </c>
      <c r="G39" s="1458"/>
      <c r="H39" s="1459"/>
      <c r="I39" s="1459"/>
      <c r="J39" s="1459"/>
      <c r="K39" s="1460"/>
    </row>
    <row r="40" spans="1:18" customHeight="1" ht="14.25">
      <c r="A40" s="30">
        <f>IF(D40&gt;0,1,0)</f>
        <v>0</v>
      </c>
      <c r="B40" s="125">
        <f>IF(D40=0,C42,IF(D40&lt;2,10,IF(D40&lt;4,5,IF(D40&gt;4,0)*IF(D40="E",0))))</f>
        <v>10</v>
      </c>
      <c r="C40" s="30"/>
      <c r="D40" s="1506"/>
      <c r="E40" s="1507"/>
      <c r="F40" s="330" t="s">
        <v>158</v>
      </c>
      <c r="G40" s="1458"/>
      <c r="H40" s="1459"/>
      <c r="I40" s="1459"/>
      <c r="J40" s="1459"/>
      <c r="K40" s="1460"/>
    </row>
    <row r="41" spans="1:18" customHeight="1" ht="14.85">
      <c r="A41" s="30" t="s">
        <v>159</v>
      </c>
      <c r="B41" s="33"/>
      <c r="C41" s="30"/>
      <c r="D41" s="30"/>
      <c r="E41" s="37"/>
      <c r="F41" s="404" t="s">
        <v>160</v>
      </c>
      <c r="G41" s="1458"/>
      <c r="H41" s="1459"/>
      <c r="I41" s="1459"/>
      <c r="J41" s="1459"/>
      <c r="K41" s="1460"/>
      <c r="L41" s="100"/>
      <c r="M41" s="100"/>
      <c r="N41" s="100"/>
      <c r="O41" s="132"/>
      <c r="P41" s="100"/>
      <c r="Q41" s="100"/>
      <c r="R41" s="100"/>
    </row>
    <row r="42" spans="1:18" customHeight="1" ht="27.75">
      <c r="A42" s="124">
        <f>IF(D42="x",C42,IF(D42="n",0,C42))</f>
        <v>15</v>
      </c>
      <c r="B42" s="125">
        <f>IF(D42="x",B40,IF(D42="n",0,C42))</f>
        <v>15</v>
      </c>
      <c r="C42" s="40">
        <v>15</v>
      </c>
      <c r="D42" s="1543" t="str">
        <f>IF(D40="N", "N",IF(D40&gt;0,"X"," "))</f>
        <v> </v>
      </c>
      <c r="E42" s="1544"/>
      <c r="F42" s="346" t="s">
        <v>161</v>
      </c>
      <c r="G42" s="1440"/>
      <c r="H42" s="1441"/>
      <c r="I42" s="1441"/>
      <c r="J42" s="1441"/>
      <c r="K42" s="1442"/>
    </row>
    <row r="43" spans="1:18" customHeight="1" ht="14.25">
      <c r="A43" s="30"/>
      <c r="B43" s="33"/>
      <c r="C43" s="38"/>
      <c r="D43" s="38"/>
      <c r="E43" s="76">
        <v>5</v>
      </c>
      <c r="F43" s="826" t="s">
        <v>169</v>
      </c>
      <c r="G43" s="1434"/>
      <c r="H43" s="1548"/>
      <c r="I43" s="1548"/>
      <c r="J43" s="1548"/>
      <c r="K43" s="1549"/>
    </row>
    <row r="44" spans="1:18" customHeight="1" ht="12.75">
      <c r="A44" s="30"/>
      <c r="B44" s="33"/>
      <c r="C44" s="30"/>
      <c r="D44" s="30"/>
      <c r="E44" s="24"/>
      <c r="F44" s="851" t="s">
        <v>170</v>
      </c>
      <c r="G44" s="1458"/>
      <c r="H44" s="1459"/>
      <c r="I44" s="1459"/>
      <c r="J44" s="1459"/>
      <c r="K44" s="1460"/>
    </row>
    <row r="45" spans="1:18" customHeight="1" ht="14.25">
      <c r="A45" s="30"/>
      <c r="B45" s="33"/>
      <c r="C45" s="30"/>
      <c r="D45" s="30"/>
      <c r="E45" s="24"/>
      <c r="F45" s="852" t="s">
        <v>155</v>
      </c>
      <c r="G45" s="1458"/>
      <c r="H45" s="1459"/>
      <c r="I45" s="1459"/>
      <c r="J45" s="1459"/>
      <c r="K45" s="1460"/>
    </row>
    <row r="46" spans="1:18" customHeight="1" ht="14.25">
      <c r="A46" s="30"/>
      <c r="B46" s="33"/>
      <c r="C46" s="30" t="s">
        <v>21</v>
      </c>
      <c r="D46" s="30"/>
      <c r="E46" s="24"/>
      <c r="F46" s="330" t="s">
        <v>171</v>
      </c>
      <c r="G46" s="1458"/>
      <c r="H46" s="1459"/>
      <c r="I46" s="1459"/>
      <c r="J46" s="1459"/>
      <c r="K46" s="1460"/>
    </row>
    <row r="47" spans="1:18" customHeight="1" ht="14.25">
      <c r="A47" s="30"/>
      <c r="B47" s="33"/>
      <c r="C47" s="30"/>
      <c r="D47" s="1550" t="s">
        <v>156</v>
      </c>
      <c r="E47" s="1551"/>
      <c r="F47" s="330" t="s">
        <v>158</v>
      </c>
      <c r="G47" s="1458"/>
      <c r="H47" s="1459"/>
      <c r="I47" s="1459"/>
      <c r="J47" s="1459"/>
      <c r="K47" s="1460"/>
    </row>
    <row r="48" spans="1:18" customHeight="1" ht="30">
      <c r="A48" s="30">
        <f>IF(D48&gt;0,1,0)</f>
        <v>0</v>
      </c>
      <c r="B48" s="125">
        <f>IF(D48=0,C50,IF(D48&lt;2,10,IF(D48&lt;4,5,IF(D48&gt;4,0)*IF(D48="E",0))))</f>
        <v>10</v>
      </c>
      <c r="C48" s="30"/>
      <c r="D48" s="1506"/>
      <c r="E48" s="1507"/>
      <c r="F48" s="330" t="s">
        <v>172</v>
      </c>
      <c r="G48" s="1458"/>
      <c r="H48" s="1459"/>
      <c r="I48" s="1459"/>
      <c r="J48" s="1459"/>
      <c r="K48" s="1460"/>
    </row>
    <row r="49" spans="1:18" customHeight="1" ht="14.85">
      <c r="A49" s="30" t="s">
        <v>159</v>
      </c>
      <c r="B49" s="33"/>
      <c r="C49" s="30"/>
      <c r="D49" s="30"/>
      <c r="E49" s="37"/>
      <c r="F49" s="404" t="s">
        <v>160</v>
      </c>
      <c r="G49" s="1458"/>
      <c r="H49" s="1459"/>
      <c r="I49" s="1459"/>
      <c r="J49" s="1459"/>
      <c r="K49" s="1460"/>
      <c r="L49" s="100"/>
      <c r="M49" s="100"/>
      <c r="N49" s="100"/>
      <c r="O49" s="132"/>
      <c r="P49" s="100"/>
      <c r="Q49" s="100"/>
      <c r="R49" s="100"/>
    </row>
    <row r="50" spans="1:18" customHeight="1" ht="27.75">
      <c r="A50" s="124">
        <f>IF(D50="x",C50,IF(D50="n",0,C50))</f>
        <v>15</v>
      </c>
      <c r="B50" s="125">
        <f>IF(D50="x",B48,IF(D50="n",0,C50))</f>
        <v>15</v>
      </c>
      <c r="C50" s="40">
        <v>15</v>
      </c>
      <c r="D50" s="1543" t="str">
        <f>IF(D48="N", "N",IF(D48&gt;0,"X"," "))</f>
        <v> </v>
      </c>
      <c r="E50" s="1544"/>
      <c r="F50" s="346" t="s">
        <v>161</v>
      </c>
      <c r="G50" s="1440"/>
      <c r="H50" s="1441"/>
      <c r="I50" s="1441"/>
      <c r="J50" s="1441"/>
      <c r="K50" s="1442"/>
    </row>
    <row r="51" spans="1:18" customHeight="1" ht="14.25">
      <c r="A51" s="30"/>
      <c r="B51" s="33"/>
      <c r="C51" s="38"/>
      <c r="D51" s="38"/>
      <c r="E51" s="76">
        <v>6</v>
      </c>
      <c r="F51" s="846" t="s">
        <v>173</v>
      </c>
      <c r="G51" s="1434"/>
      <c r="H51" s="1548"/>
      <c r="I51" s="1548"/>
      <c r="J51" s="1548"/>
      <c r="K51" s="1549"/>
    </row>
    <row r="52" spans="1:18" customHeight="1" ht="14.25">
      <c r="A52" s="30"/>
      <c r="B52" s="33"/>
      <c r="C52" s="30"/>
      <c r="D52" s="30"/>
      <c r="E52" s="24"/>
      <c r="F52" s="849" t="s">
        <v>174</v>
      </c>
      <c r="G52" s="1458"/>
      <c r="H52" s="1459"/>
      <c r="I52" s="1459"/>
      <c r="J52" s="1459"/>
      <c r="K52" s="1460"/>
    </row>
    <row r="53" spans="1:18" customHeight="1" ht="14.25">
      <c r="A53" s="30"/>
      <c r="B53" s="33"/>
      <c r="C53" s="30"/>
      <c r="D53" s="30"/>
      <c r="E53" s="24"/>
      <c r="F53" s="847" t="s">
        <v>155</v>
      </c>
      <c r="G53" s="1458"/>
      <c r="H53" s="1459"/>
      <c r="I53" s="1459"/>
      <c r="J53" s="1459"/>
      <c r="K53" s="1460"/>
    </row>
    <row r="54" spans="1:18" customHeight="1" ht="25.5">
      <c r="A54" s="30"/>
      <c r="B54" s="33"/>
      <c r="C54" s="30"/>
      <c r="D54" s="30"/>
      <c r="E54" s="24"/>
      <c r="F54" s="330" t="s">
        <v>175</v>
      </c>
      <c r="G54" s="1458"/>
      <c r="H54" s="1459"/>
      <c r="I54" s="1459"/>
      <c r="J54" s="1459"/>
      <c r="K54" s="1460"/>
    </row>
    <row r="55" spans="1:18" customHeight="1" ht="14.25">
      <c r="A55" s="33"/>
      <c r="B55" s="33"/>
      <c r="C55" s="30"/>
      <c r="D55" s="1550" t="s">
        <v>156</v>
      </c>
      <c r="E55" s="1551"/>
      <c r="F55" s="330" t="s">
        <v>176</v>
      </c>
      <c r="G55" s="1458"/>
      <c r="H55" s="1459"/>
      <c r="I55" s="1459"/>
      <c r="J55" s="1459"/>
      <c r="K55" s="1460"/>
    </row>
    <row r="56" spans="1:18" customHeight="1" ht="14.25">
      <c r="A56" s="30">
        <f>IF(D56&gt;0,1,0)</f>
        <v>0</v>
      </c>
      <c r="B56" s="125">
        <f>IF(D56=0,C58,IF(D56&lt;2,10,IF(D56&lt;4,5,IF(D56&gt;4,0)*IF(D56="E",0))))</f>
        <v>10</v>
      </c>
      <c r="C56" s="30"/>
      <c r="D56" s="1506"/>
      <c r="E56" s="1507"/>
      <c r="F56" s="330" t="s">
        <v>158</v>
      </c>
      <c r="G56" s="1458"/>
      <c r="H56" s="1459"/>
      <c r="I56" s="1459"/>
      <c r="J56" s="1459"/>
      <c r="K56" s="1460"/>
    </row>
    <row r="57" spans="1:18" customHeight="1" ht="14.85">
      <c r="A57" s="30" t="s">
        <v>159</v>
      </c>
      <c r="B57" s="33"/>
      <c r="C57" s="30"/>
      <c r="D57" s="30"/>
      <c r="E57" s="37"/>
      <c r="F57" s="404" t="s">
        <v>160</v>
      </c>
      <c r="G57" s="1458"/>
      <c r="H57" s="1459"/>
      <c r="I57" s="1459"/>
      <c r="J57" s="1459"/>
      <c r="K57" s="1460"/>
      <c r="L57" s="100"/>
      <c r="M57" s="100"/>
      <c r="N57" s="100"/>
      <c r="O57" s="132"/>
      <c r="P57" s="100"/>
      <c r="Q57" s="100"/>
      <c r="R57" s="100"/>
    </row>
    <row r="58" spans="1:18" customHeight="1" ht="27.75">
      <c r="A58" s="124">
        <f>IF(D58="x",C58,IF(D58="n",0,C58))</f>
        <v>15</v>
      </c>
      <c r="B58" s="125">
        <f>IF(D58="x",B56,IF(D58="n",0,C58))</f>
        <v>15</v>
      </c>
      <c r="C58" s="40">
        <v>15</v>
      </c>
      <c r="D58" s="1543" t="str">
        <f>IF(D56="N", "N",IF(D56&gt;0,"X"," "))</f>
        <v> </v>
      </c>
      <c r="E58" s="1544"/>
      <c r="F58" s="346" t="s">
        <v>161</v>
      </c>
      <c r="G58" s="1440"/>
      <c r="H58" s="1441"/>
      <c r="I58" s="1441"/>
      <c r="J58" s="1441"/>
      <c r="K58" s="1442"/>
    </row>
    <row r="59" spans="1:18" customHeight="1" ht="15">
      <c r="C59" s="1508"/>
      <c r="D59" s="1509"/>
      <c r="E59" s="1509"/>
      <c r="F59" s="1509"/>
      <c r="G59" s="1509"/>
      <c r="H59" s="1509"/>
      <c r="I59" s="1509"/>
      <c r="J59" s="1509"/>
      <c r="K59" s="1510"/>
    </row>
    <row r="60" spans="1:18" customHeight="1" ht="15">
      <c r="C60" s="1511"/>
      <c r="D60" s="1512"/>
      <c r="E60" s="1512"/>
      <c r="F60" s="1512"/>
      <c r="G60" s="1512"/>
      <c r="H60" s="1512"/>
      <c r="I60" s="1512"/>
      <c r="J60" s="1512"/>
      <c r="K60" s="1513"/>
    </row>
    <row r="61" spans="1:18" customHeight="1" ht="14.25" s="96" customFormat="1">
      <c r="A61" s="33"/>
      <c r="B61" s="33"/>
      <c r="C61" s="1454" t="s">
        <v>137</v>
      </c>
      <c r="D61" s="1455"/>
      <c r="E61" s="1455"/>
      <c r="F61" s="1455"/>
      <c r="G61" s="1455"/>
      <c r="H61" s="1455"/>
      <c r="I61" s="1455"/>
      <c r="J61" s="1455"/>
      <c r="K61" s="1456"/>
    </row>
    <row r="62" spans="1:18" customHeight="1" ht="14.25" s="96" customFormat="1">
      <c r="A62" s="33"/>
      <c r="B62" s="33"/>
      <c r="C62" s="697" t="s">
        <v>150</v>
      </c>
      <c r="D62" s="1461" t="s">
        <v>151</v>
      </c>
      <c r="E62" s="1462"/>
      <c r="F62" s="692" t="s">
        <v>152</v>
      </c>
      <c r="G62" s="1461" t="s">
        <v>4</v>
      </c>
      <c r="H62" s="1514"/>
      <c r="I62" s="1514"/>
      <c r="J62" s="1514"/>
      <c r="K62" s="1462"/>
    </row>
    <row r="63" spans="1:18" customHeight="1" ht="13.5">
      <c r="A63" s="373"/>
      <c r="B63" s="402"/>
      <c r="C63" s="30"/>
      <c r="D63" s="557"/>
      <c r="E63" s="76">
        <v>7</v>
      </c>
      <c r="F63" s="850" t="s">
        <v>177</v>
      </c>
      <c r="G63" s="1576"/>
      <c r="H63" s="1548"/>
      <c r="I63" s="1548"/>
      <c r="J63" s="1548"/>
      <c r="K63" s="1549"/>
    </row>
    <row r="64" spans="1:18" customHeight="1" ht="25.5">
      <c r="A64" s="373"/>
      <c r="B64" s="402"/>
      <c r="C64" s="30"/>
      <c r="D64" s="558"/>
      <c r="E64" s="33"/>
      <c r="F64" s="406" t="s">
        <v>175</v>
      </c>
      <c r="G64" s="1459"/>
      <c r="H64" s="1459"/>
      <c r="I64" s="1459"/>
      <c r="J64" s="1459"/>
      <c r="K64" s="1460"/>
    </row>
    <row r="65" spans="1:18" customHeight="1" ht="12.75">
      <c r="A65" s="373"/>
      <c r="B65" s="402"/>
      <c r="C65" s="30"/>
      <c r="D65" s="558"/>
      <c r="E65" s="33"/>
      <c r="F65" s="404" t="s">
        <v>176</v>
      </c>
      <c r="G65" s="1459"/>
      <c r="H65" s="1459"/>
      <c r="I65" s="1459"/>
      <c r="J65" s="1459"/>
      <c r="K65" s="1460"/>
    </row>
    <row r="66" spans="1:18" customHeight="1" ht="14.85">
      <c r="A66" s="30" t="s">
        <v>159</v>
      </c>
      <c r="B66" s="33"/>
      <c r="C66" s="30"/>
      <c r="D66" s="30"/>
      <c r="E66" s="37"/>
      <c r="F66" s="404" t="s">
        <v>160</v>
      </c>
      <c r="G66" s="1459"/>
      <c r="H66" s="1459"/>
      <c r="I66" s="1459"/>
      <c r="J66" s="1459"/>
      <c r="K66" s="1460"/>
      <c r="L66" s="100"/>
      <c r="M66" s="100"/>
      <c r="N66" s="100"/>
      <c r="O66" s="132"/>
      <c r="P66" s="100"/>
      <c r="Q66" s="100"/>
      <c r="R66" s="100"/>
    </row>
    <row r="67" spans="1:18" customHeight="1" ht="17.25">
      <c r="A67" s="124">
        <f>IF(D67="x",C67,IF(D67="n",0,C67))</f>
        <v>15</v>
      </c>
      <c r="B67" s="125">
        <f>IF(D67="x",0,IF(D67="n",0,C67))</f>
        <v>15</v>
      </c>
      <c r="C67" s="30">
        <v>15</v>
      </c>
      <c r="D67" s="1577"/>
      <c r="E67" s="1578"/>
      <c r="F67" s="860" t="s">
        <v>178</v>
      </c>
      <c r="G67" s="1441"/>
      <c r="H67" s="1441"/>
      <c r="I67" s="1441"/>
      <c r="J67" s="1441"/>
      <c r="K67" s="1442"/>
    </row>
    <row r="68" spans="1:18" customHeight="1" ht="14.25">
      <c r="A68" s="30"/>
      <c r="B68" s="33"/>
      <c r="C68" s="38"/>
      <c r="D68" s="38"/>
      <c r="E68" s="76">
        <v>8</v>
      </c>
      <c r="F68" s="843" t="s">
        <v>179</v>
      </c>
      <c r="G68" s="1434"/>
      <c r="H68" s="1548"/>
      <c r="I68" s="1548"/>
      <c r="J68" s="1548"/>
      <c r="K68" s="1549"/>
    </row>
    <row r="69" spans="1:18" customHeight="1" ht="14.25">
      <c r="A69" s="30"/>
      <c r="B69" s="33"/>
      <c r="C69" s="30"/>
      <c r="D69" s="30"/>
      <c r="E69" s="24"/>
      <c r="F69" s="359" t="s">
        <v>180</v>
      </c>
      <c r="G69" s="1458"/>
      <c r="H69" s="1459"/>
      <c r="I69" s="1459"/>
      <c r="J69" s="1459"/>
      <c r="K69" s="1460"/>
    </row>
    <row r="70" spans="1:18" customHeight="1" ht="14.25">
      <c r="A70" s="30"/>
      <c r="B70" s="33"/>
      <c r="C70" s="30"/>
      <c r="D70" s="30"/>
      <c r="E70" s="24"/>
      <c r="F70" s="359" t="s">
        <v>181</v>
      </c>
      <c r="G70" s="1458"/>
      <c r="H70" s="1459"/>
      <c r="I70" s="1459"/>
      <c r="J70" s="1459"/>
      <c r="K70" s="1460"/>
    </row>
    <row r="71" spans="1:18" customHeight="1" ht="14.25">
      <c r="A71" s="30" t="s">
        <v>159</v>
      </c>
      <c r="B71" s="33"/>
      <c r="C71" s="30"/>
      <c r="D71" s="30"/>
      <c r="E71" s="24"/>
      <c r="F71" s="360" t="s">
        <v>182</v>
      </c>
      <c r="G71" s="1458"/>
      <c r="H71" s="1459"/>
      <c r="I71" s="1459"/>
      <c r="J71" s="1459"/>
      <c r="K71" s="1460"/>
    </row>
    <row r="72" spans="1:18" customHeight="1" ht="14.25">
      <c r="A72" s="124">
        <f>IF(D72="x",C72,IF(D72="n",0,C72))</f>
        <v>15</v>
      </c>
      <c r="B72" s="125">
        <f>IF(D72="x",0,IF(D72="n",0,C72))</f>
        <v>15</v>
      </c>
      <c r="C72" s="40">
        <v>15</v>
      </c>
      <c r="D72" s="1452"/>
      <c r="E72" s="1453"/>
      <c r="F72" s="361" t="s">
        <v>183</v>
      </c>
      <c r="G72" s="1440"/>
      <c r="H72" s="1441"/>
      <c r="I72" s="1441"/>
      <c r="J72" s="1441"/>
      <c r="K72" s="1442"/>
    </row>
    <row r="73" spans="1:18" customHeight="1" ht="14.25">
      <c r="A73" s="30"/>
      <c r="B73" s="33"/>
      <c r="C73" s="61"/>
      <c r="D73" s="61"/>
      <c r="E73" s="73">
        <v>9</v>
      </c>
      <c r="F73" s="841" t="s">
        <v>184</v>
      </c>
      <c r="G73" s="1434"/>
      <c r="H73" s="1435"/>
      <c r="I73" s="1435"/>
      <c r="J73" s="1435"/>
      <c r="K73" s="1436"/>
    </row>
    <row r="74" spans="1:18" customHeight="1" ht="14.25" s="16" customFormat="1">
      <c r="A74" s="30"/>
      <c r="B74" s="33"/>
      <c r="C74" s="30"/>
      <c r="D74" s="30"/>
      <c r="E74" s="25"/>
      <c r="F74" s="333" t="s">
        <v>185</v>
      </c>
      <c r="G74" s="1458"/>
      <c r="H74" s="1459"/>
      <c r="I74" s="1459"/>
      <c r="J74" s="1459"/>
      <c r="K74" s="1460"/>
      <c r="L74" s="96"/>
      <c r="M74" s="98"/>
      <c r="N74" s="98"/>
      <c r="O74" s="98"/>
      <c r="P74" s="98"/>
      <c r="Q74" s="98"/>
      <c r="R74" s="98"/>
    </row>
    <row r="75" spans="1:18" customHeight="1" ht="14.25">
      <c r="A75" s="30"/>
      <c r="B75" s="33"/>
      <c r="C75" s="30"/>
      <c r="D75" s="30"/>
      <c r="E75" s="25"/>
      <c r="F75" s="333" t="s">
        <v>186</v>
      </c>
      <c r="G75" s="1458"/>
      <c r="H75" s="1459"/>
      <c r="I75" s="1459"/>
      <c r="J75" s="1459"/>
      <c r="K75" s="1460"/>
    </row>
    <row r="76" spans="1:18" customHeight="1" ht="25.5">
      <c r="A76" s="30"/>
      <c r="B76" s="33"/>
      <c r="C76" s="30"/>
      <c r="D76" s="30"/>
      <c r="E76" s="25"/>
      <c r="F76" s="333" t="s">
        <v>187</v>
      </c>
      <c r="G76" s="1458"/>
      <c r="H76" s="1459"/>
      <c r="I76" s="1459"/>
      <c r="J76" s="1459"/>
      <c r="K76" s="1460"/>
    </row>
    <row r="77" spans="1:18" customHeight="1" ht="14.25">
      <c r="A77" s="30"/>
      <c r="B77" s="33"/>
      <c r="C77" s="30"/>
      <c r="D77" s="30"/>
      <c r="E77" s="25"/>
      <c r="F77" s="333" t="s">
        <v>188</v>
      </c>
      <c r="G77" s="1458"/>
      <c r="H77" s="1459"/>
      <c r="I77" s="1459"/>
      <c r="J77" s="1459"/>
      <c r="K77" s="1460"/>
    </row>
    <row r="78" spans="1:18" customHeight="1" ht="14.25">
      <c r="A78" s="30"/>
      <c r="B78" s="33"/>
      <c r="C78" s="30"/>
      <c r="D78" s="30"/>
      <c r="E78" s="25"/>
      <c r="F78" s="333" t="s">
        <v>189</v>
      </c>
      <c r="G78" s="1458"/>
      <c r="H78" s="1459"/>
      <c r="I78" s="1459"/>
      <c r="J78" s="1459"/>
      <c r="K78" s="1460"/>
    </row>
    <row r="79" spans="1:18" customHeight="1" ht="25.5">
      <c r="A79" s="100" t="s">
        <v>190</v>
      </c>
      <c r="B79" s="100"/>
      <c r="C79" s="30"/>
      <c r="D79" s="30"/>
      <c r="E79" s="25"/>
      <c r="F79" s="333" t="s">
        <v>191</v>
      </c>
      <c r="G79" s="1458"/>
      <c r="H79" s="1459"/>
      <c r="I79" s="1459"/>
      <c r="J79" s="1459"/>
      <c r="K79" s="1460"/>
    </row>
    <row r="80" spans="1:18" customHeight="1" ht="14.25">
      <c r="A80" s="124">
        <f>IF(D80="x",C80,IF(D80="n",0,C80))</f>
        <v>15</v>
      </c>
      <c r="B80" s="125">
        <f>IF(D80="x",0,IF(D80="n",0,C80))</f>
        <v>15</v>
      </c>
      <c r="C80" s="40">
        <v>15</v>
      </c>
      <c r="D80" s="1452"/>
      <c r="E80" s="1457"/>
      <c r="F80" s="348" t="s">
        <v>192</v>
      </c>
      <c r="G80" s="1440"/>
      <c r="H80" s="1441"/>
      <c r="I80" s="1441"/>
      <c r="J80" s="1441"/>
      <c r="K80" s="1442"/>
      <c r="M80" s="96" t="s">
        <v>21</v>
      </c>
    </row>
    <row r="81" spans="1:18" customHeight="1" ht="14.25">
      <c r="A81" s="30"/>
      <c r="B81" s="33"/>
      <c r="C81" s="51" t="s">
        <v>21</v>
      </c>
      <c r="D81" s="51"/>
      <c r="E81" s="73">
        <v>10</v>
      </c>
      <c r="F81" s="831" t="s">
        <v>193</v>
      </c>
      <c r="G81" s="1434" t="s">
        <v>194</v>
      </c>
      <c r="H81" s="1435"/>
      <c r="I81" s="1435"/>
      <c r="J81" s="1435"/>
      <c r="K81" s="1436"/>
    </row>
    <row r="82" spans="1:18" customHeight="1" ht="14.25">
      <c r="A82" s="30"/>
      <c r="B82" s="33"/>
      <c r="C82" s="30"/>
      <c r="D82" s="30"/>
      <c r="E82" s="25"/>
      <c r="F82" s="333" t="s">
        <v>195</v>
      </c>
      <c r="G82" s="1458"/>
      <c r="H82" s="1459"/>
      <c r="I82" s="1459"/>
      <c r="J82" s="1459"/>
      <c r="K82" s="1460"/>
    </row>
    <row r="83" spans="1:18" customHeight="1" ht="14.25">
      <c r="A83" s="30"/>
      <c r="B83" s="33"/>
      <c r="C83" s="30"/>
      <c r="D83" s="30"/>
      <c r="E83" s="25"/>
      <c r="F83" s="333" t="s">
        <v>196</v>
      </c>
      <c r="G83" s="1458"/>
      <c r="H83" s="1459"/>
      <c r="I83" s="1459"/>
      <c r="J83" s="1459"/>
      <c r="K83" s="1460"/>
    </row>
    <row r="84" spans="1:18" customHeight="1" ht="13.5">
      <c r="A84" s="30"/>
      <c r="B84" s="33"/>
      <c r="C84" s="30"/>
      <c r="D84" s="30"/>
      <c r="E84" s="25"/>
      <c r="F84" s="334" t="s">
        <v>197</v>
      </c>
      <c r="G84" s="1458"/>
      <c r="H84" s="1459"/>
      <c r="I84" s="1459"/>
      <c r="J84" s="1459"/>
      <c r="K84" s="1460"/>
    </row>
    <row r="85" spans="1:18" customHeight="1" ht="12.75">
      <c r="A85" s="30"/>
      <c r="B85" s="33"/>
      <c r="C85" s="30"/>
      <c r="D85" s="30"/>
      <c r="E85" s="25"/>
      <c r="F85" s="915" t="s">
        <v>198</v>
      </c>
      <c r="G85" s="1458"/>
      <c r="H85" s="1459"/>
      <c r="I85" s="1459"/>
      <c r="J85" s="1459"/>
      <c r="K85" s="1460"/>
    </row>
    <row r="86" spans="1:18" customHeight="1" ht="15">
      <c r="A86" s="30"/>
      <c r="B86" s="33"/>
      <c r="C86" s="30"/>
      <c r="D86" s="30"/>
      <c r="E86" s="25"/>
      <c r="F86" s="333" t="s">
        <v>199</v>
      </c>
      <c r="G86" s="1458"/>
      <c r="H86" s="1459"/>
      <c r="I86" s="1459"/>
      <c r="J86" s="1459"/>
      <c r="K86" s="1460"/>
    </row>
    <row r="87" spans="1:18" customHeight="1" ht="25.5">
      <c r="A87" s="30"/>
      <c r="B87" s="33"/>
      <c r="C87" s="30"/>
      <c r="D87" s="30"/>
      <c r="E87" s="25"/>
      <c r="F87" s="333" t="s">
        <v>200</v>
      </c>
      <c r="G87" s="1458"/>
      <c r="H87" s="1459"/>
      <c r="I87" s="1459"/>
      <c r="J87" s="1459"/>
      <c r="K87" s="1460"/>
    </row>
    <row r="88" spans="1:18" customHeight="1" ht="14.25">
      <c r="A88" s="33"/>
      <c r="B88" s="33"/>
      <c r="C88" s="30"/>
      <c r="D88" s="30"/>
      <c r="E88" s="25"/>
      <c r="F88" s="333" t="s">
        <v>201</v>
      </c>
      <c r="G88" s="1458"/>
      <c r="H88" s="1459"/>
      <c r="I88" s="1459"/>
      <c r="J88" s="1459"/>
      <c r="K88" s="1460"/>
    </row>
    <row r="89" spans="1:18" customHeight="1" ht="14.25">
      <c r="A89" s="30" t="s">
        <v>159</v>
      </c>
      <c r="B89" s="33"/>
      <c r="C89" s="30"/>
      <c r="D89" s="30"/>
      <c r="E89" s="25"/>
      <c r="F89" s="333" t="s">
        <v>202</v>
      </c>
      <c r="G89" s="1458"/>
      <c r="H89" s="1459"/>
      <c r="I89" s="1459"/>
      <c r="J89" s="1459"/>
      <c r="K89" s="1460"/>
    </row>
    <row r="90" spans="1:18" customHeight="1" ht="15">
      <c r="A90" s="124">
        <f>IF(D90="x",C90,IF(D90="n",0,C90))</f>
        <v>15</v>
      </c>
      <c r="B90" s="125">
        <f>IF(D90="x",0,IF(D90="n",0,C90))</f>
        <v>0</v>
      </c>
      <c r="C90" s="40">
        <v>15</v>
      </c>
      <c r="D90" s="1452" t="s">
        <v>203</v>
      </c>
      <c r="E90" s="1457"/>
      <c r="F90" s="348" t="s">
        <v>204</v>
      </c>
      <c r="G90" s="1440"/>
      <c r="H90" s="1441"/>
      <c r="I90" s="1441"/>
      <c r="J90" s="1441"/>
      <c r="K90" s="1442"/>
    </row>
    <row r="91" spans="1:18" customHeight="1" ht="14.25">
      <c r="A91" s="30"/>
      <c r="B91" s="33"/>
      <c r="C91" s="51" t="s">
        <v>21</v>
      </c>
      <c r="D91" s="51"/>
      <c r="E91" s="73">
        <v>11</v>
      </c>
      <c r="F91" s="831" t="s">
        <v>205</v>
      </c>
      <c r="G91" s="1434" t="s">
        <v>206</v>
      </c>
      <c r="H91" s="1435"/>
      <c r="I91" s="1435"/>
      <c r="J91" s="1435"/>
      <c r="K91" s="1436"/>
    </row>
    <row r="92" spans="1:18" customHeight="1" ht="14.25">
      <c r="A92" s="30"/>
      <c r="B92" s="33"/>
      <c r="C92" s="30"/>
      <c r="D92" s="30"/>
      <c r="E92" s="25"/>
      <c r="F92" s="915" t="s">
        <v>207</v>
      </c>
      <c r="G92" s="1458"/>
      <c r="H92" s="1459"/>
      <c r="I92" s="1459"/>
      <c r="J92" s="1459"/>
      <c r="K92" s="1460"/>
    </row>
    <row r="93" spans="1:18" customHeight="1" ht="12.75">
      <c r="A93" s="30"/>
      <c r="B93" s="33"/>
      <c r="C93" s="30"/>
      <c r="D93" s="30"/>
      <c r="E93" s="25"/>
      <c r="F93" s="915" t="s">
        <v>198</v>
      </c>
      <c r="G93" s="1458"/>
      <c r="H93" s="1459"/>
      <c r="I93" s="1459"/>
      <c r="J93" s="1459"/>
      <c r="K93" s="1460"/>
    </row>
    <row r="94" spans="1:18" customHeight="1" ht="25.5">
      <c r="A94" s="30"/>
      <c r="B94" s="33"/>
      <c r="C94" s="30"/>
      <c r="D94" s="30"/>
      <c r="E94" s="25"/>
      <c r="F94" s="915" t="s">
        <v>200</v>
      </c>
      <c r="G94" s="1458"/>
      <c r="H94" s="1459"/>
      <c r="I94" s="1459"/>
      <c r="J94" s="1459"/>
      <c r="K94" s="1460"/>
    </row>
    <row r="95" spans="1:18" customHeight="1" ht="14.25">
      <c r="A95" s="33"/>
      <c r="B95" s="33"/>
      <c r="C95" s="30"/>
      <c r="D95" s="30"/>
      <c r="E95" s="25"/>
      <c r="F95" s="915" t="s">
        <v>201</v>
      </c>
      <c r="G95" s="1458"/>
      <c r="H95" s="1459"/>
      <c r="I95" s="1459"/>
      <c r="J95" s="1459"/>
      <c r="K95" s="1460"/>
    </row>
    <row r="96" spans="1:18" customHeight="1" ht="14.25">
      <c r="A96" s="33"/>
      <c r="B96" s="33"/>
      <c r="C96" s="30"/>
      <c r="D96" s="30"/>
      <c r="E96" s="25"/>
      <c r="F96" s="915" t="s">
        <v>202</v>
      </c>
      <c r="G96" s="1458"/>
      <c r="H96" s="1459"/>
      <c r="I96" s="1459"/>
      <c r="J96" s="1459"/>
      <c r="K96" s="1460"/>
    </row>
    <row r="97" spans="1:18" customHeight="1" ht="14.25">
      <c r="A97" s="96" t="s">
        <v>159</v>
      </c>
      <c r="B97" s="96"/>
      <c r="C97" s="30"/>
      <c r="D97" s="30"/>
      <c r="E97" s="25"/>
      <c r="F97" s="915" t="s">
        <v>208</v>
      </c>
      <c r="G97" s="1458"/>
      <c r="H97" s="1459"/>
      <c r="I97" s="1459"/>
      <c r="J97" s="1459"/>
      <c r="K97" s="1460"/>
    </row>
    <row r="98" spans="1:18" customHeight="1" ht="15">
      <c r="A98" s="124">
        <f>IF(D98="x",C98,IF(D98="n",0,C98))</f>
        <v>10</v>
      </c>
      <c r="B98" s="125">
        <f>IF(D98="x",0,IF(D98="n",0,C98))</f>
        <v>0</v>
      </c>
      <c r="C98" s="40">
        <v>10</v>
      </c>
      <c r="D98" s="1452" t="s">
        <v>203</v>
      </c>
      <c r="E98" s="1457"/>
      <c r="F98" s="943" t="s">
        <v>209</v>
      </c>
      <c r="G98" s="1440"/>
      <c r="H98" s="1441"/>
      <c r="I98" s="1441"/>
      <c r="J98" s="1441"/>
      <c r="K98" s="1442"/>
    </row>
    <row r="99" spans="1:18" customHeight="1" ht="14.25">
      <c r="A99" s="30"/>
      <c r="B99" s="33"/>
      <c r="C99" s="1579" t="s">
        <v>210</v>
      </c>
      <c r="D99" s="1580"/>
      <c r="E99" s="1580"/>
      <c r="F99" s="1580"/>
      <c r="G99" s="1580"/>
      <c r="H99" s="1580"/>
      <c r="I99" s="1580"/>
      <c r="J99" s="1580"/>
      <c r="K99" s="1581"/>
    </row>
    <row r="100" spans="1:18" customHeight="1" ht="14.25">
      <c r="A100" s="100"/>
      <c r="B100" s="100"/>
      <c r="C100" s="30"/>
      <c r="D100" s="30"/>
      <c r="E100" s="75">
        <v>12</v>
      </c>
      <c r="F100" s="831" t="s">
        <v>211</v>
      </c>
      <c r="G100" s="1437"/>
      <c r="H100" s="1438"/>
      <c r="I100" s="1438"/>
      <c r="J100" s="1438"/>
      <c r="K100" s="1439"/>
    </row>
    <row r="101" spans="1:18" customHeight="1" ht="14.25">
      <c r="A101" s="100"/>
      <c r="B101" s="100"/>
      <c r="C101" s="30"/>
      <c r="D101" s="30"/>
      <c r="E101" s="24"/>
      <c r="F101" s="324" t="s">
        <v>212</v>
      </c>
      <c r="G101" s="1458"/>
      <c r="H101" s="1459"/>
      <c r="I101" s="1459"/>
      <c r="J101" s="1459"/>
      <c r="K101" s="1460"/>
    </row>
    <row r="102" spans="1:18" customHeight="1" ht="14.25">
      <c r="A102" s="100"/>
      <c r="B102" s="100"/>
      <c r="C102" s="30"/>
      <c r="D102" s="30"/>
      <c r="E102" s="24"/>
      <c r="F102" s="324" t="s">
        <v>213</v>
      </c>
      <c r="G102" s="1458"/>
      <c r="H102" s="1459"/>
      <c r="I102" s="1459"/>
      <c r="J102" s="1459"/>
      <c r="K102" s="1460"/>
    </row>
    <row r="103" spans="1:18" customHeight="1" ht="14.25">
      <c r="A103" s="100" t="s">
        <v>214</v>
      </c>
      <c r="B103" s="100"/>
      <c r="C103" s="30"/>
      <c r="D103" s="30"/>
      <c r="E103" s="24"/>
      <c r="F103" s="324" t="s">
        <v>215</v>
      </c>
      <c r="G103" s="1458"/>
      <c r="H103" s="1459"/>
      <c r="I103" s="1459"/>
      <c r="J103" s="1459"/>
      <c r="K103" s="1460"/>
    </row>
    <row r="104" spans="1:18" customHeight="1" ht="14.25">
      <c r="A104" s="124">
        <f>IF(D104="x",C104,IF(D104="n",0,C104))</f>
        <v>4</v>
      </c>
      <c r="B104" s="125">
        <f>IF(D104="x",0,IF(D104="n",0,C104))</f>
        <v>4</v>
      </c>
      <c r="C104" s="40">
        <v>4</v>
      </c>
      <c r="D104" s="1452"/>
      <c r="E104" s="1453"/>
      <c r="F104" s="337" t="s">
        <v>216</v>
      </c>
      <c r="G104" s="1440"/>
      <c r="H104" s="1441"/>
      <c r="I104" s="1441"/>
      <c r="J104" s="1441"/>
      <c r="K104" s="1442"/>
    </row>
    <row r="105" spans="1:18" customHeight="1" ht="14.25">
      <c r="A105" s="30"/>
      <c r="B105" s="33"/>
      <c r="C105" s="38"/>
      <c r="D105" s="38"/>
      <c r="E105" s="74">
        <v>13</v>
      </c>
      <c r="F105" s="841" t="s">
        <v>217</v>
      </c>
      <c r="G105" s="1434"/>
      <c r="H105" s="1435"/>
      <c r="I105" s="1435"/>
      <c r="J105" s="1435"/>
      <c r="K105" s="1436"/>
    </row>
    <row r="106" spans="1:18" customHeight="1" ht="14.25">
      <c r="A106" s="30"/>
      <c r="B106" s="33"/>
      <c r="C106" s="42"/>
      <c r="D106" s="30"/>
      <c r="E106" s="25"/>
      <c r="F106" s="333" t="s">
        <v>218</v>
      </c>
      <c r="G106" s="1458"/>
      <c r="H106" s="1459"/>
      <c r="I106" s="1459"/>
      <c r="J106" s="1459"/>
      <c r="K106" s="1460"/>
    </row>
    <row r="107" spans="1:18" customHeight="1" ht="14.25">
      <c r="A107" s="30"/>
      <c r="B107" s="33"/>
      <c r="C107" s="42"/>
      <c r="D107" s="30"/>
      <c r="E107" s="25"/>
      <c r="F107" s="334" t="s">
        <v>219</v>
      </c>
      <c r="G107" s="1458"/>
      <c r="H107" s="1459"/>
      <c r="I107" s="1459"/>
      <c r="J107" s="1459"/>
      <c r="K107" s="1460"/>
    </row>
    <row r="108" spans="1:18" customHeight="1" ht="14.25">
      <c r="A108" s="30"/>
      <c r="B108" s="33"/>
      <c r="C108" s="42"/>
      <c r="D108" s="30"/>
      <c r="E108" s="25"/>
      <c r="F108" s="334" t="s">
        <v>220</v>
      </c>
      <c r="G108" s="1458"/>
      <c r="H108" s="1459"/>
      <c r="I108" s="1459"/>
      <c r="J108" s="1459"/>
      <c r="K108" s="1460"/>
    </row>
    <row r="109" spans="1:18" customHeight="1" ht="13.5">
      <c r="A109" s="30"/>
      <c r="B109" s="33"/>
      <c r="C109" s="42"/>
      <c r="D109" s="30"/>
      <c r="E109" s="25"/>
      <c r="F109" s="340" t="s">
        <v>221</v>
      </c>
      <c r="G109" s="1458"/>
      <c r="H109" s="1459"/>
      <c r="I109" s="1459"/>
      <c r="J109" s="1459"/>
      <c r="K109" s="1460"/>
    </row>
    <row r="110" spans="1:18" customHeight="1" ht="14.25">
      <c r="A110" s="30"/>
      <c r="B110" s="33"/>
      <c r="C110" s="42"/>
      <c r="D110" s="30"/>
      <c r="E110" s="25"/>
      <c r="F110" s="334" t="s">
        <v>222</v>
      </c>
      <c r="G110" s="1458"/>
      <c r="H110" s="1459"/>
      <c r="I110" s="1459"/>
      <c r="J110" s="1459"/>
      <c r="K110" s="1460"/>
    </row>
    <row r="111" spans="1:18" customHeight="1" ht="14.25">
      <c r="A111" s="30"/>
      <c r="B111" s="33"/>
      <c r="C111" s="42"/>
      <c r="D111" s="30"/>
      <c r="E111" s="25"/>
      <c r="F111" s="334" t="s">
        <v>223</v>
      </c>
      <c r="G111" s="1458"/>
      <c r="H111" s="1459"/>
      <c r="I111" s="1459"/>
      <c r="J111" s="1459"/>
      <c r="K111" s="1460"/>
    </row>
    <row r="112" spans="1:18" customHeight="1" ht="14.25">
      <c r="A112" s="30"/>
      <c r="B112" s="33"/>
      <c r="C112" s="42"/>
      <c r="D112" s="30"/>
      <c r="E112" s="25"/>
      <c r="F112" s="334" t="s">
        <v>224</v>
      </c>
      <c r="G112" s="1458"/>
      <c r="H112" s="1459"/>
      <c r="I112" s="1459"/>
      <c r="J112" s="1459"/>
      <c r="K112" s="1460"/>
    </row>
    <row r="113" spans="1:18" customHeight="1" ht="14.25">
      <c r="A113" s="30" t="s">
        <v>214</v>
      </c>
      <c r="B113" s="33"/>
      <c r="C113" s="42"/>
      <c r="D113" s="30"/>
      <c r="E113" s="25"/>
      <c r="F113" s="333" t="s">
        <v>225</v>
      </c>
      <c r="G113" s="1458"/>
      <c r="H113" s="1459"/>
      <c r="I113" s="1459"/>
      <c r="J113" s="1459"/>
      <c r="K113" s="1460"/>
    </row>
    <row r="114" spans="1:18" customHeight="1" ht="15">
      <c r="A114" s="124">
        <f>IF(D114="x",C114,IF(D114="n",0,C114))</f>
        <v>20</v>
      </c>
      <c r="B114" s="125">
        <f>IF(D114="x",0,IF(D114="n",0,C114))</f>
        <v>20</v>
      </c>
      <c r="C114" s="40">
        <v>20</v>
      </c>
      <c r="D114" s="1452"/>
      <c r="E114" s="1457"/>
      <c r="F114" s="349" t="s">
        <v>226</v>
      </c>
      <c r="G114" s="1440"/>
      <c r="H114" s="1441"/>
      <c r="I114" s="1441"/>
      <c r="J114" s="1441"/>
      <c r="K114" s="1442"/>
    </row>
    <row r="115" spans="1:18" customHeight="1" ht="14.25">
      <c r="A115" s="30"/>
      <c r="B115" s="33"/>
      <c r="C115" s="61" t="s">
        <v>21</v>
      </c>
      <c r="D115" s="63" t="s">
        <v>21</v>
      </c>
      <c r="E115" s="73">
        <v>14</v>
      </c>
      <c r="F115" s="831" t="s">
        <v>227</v>
      </c>
      <c r="G115" s="1435" t="s">
        <v>228</v>
      </c>
      <c r="H115" s="1435"/>
      <c r="I115" s="1435"/>
      <c r="J115" s="1435"/>
      <c r="K115" s="1436"/>
    </row>
    <row r="116" spans="1:18" customHeight="1" ht="25.5">
      <c r="A116" s="30"/>
      <c r="B116" s="33"/>
      <c r="C116" s="42"/>
      <c r="D116" s="30"/>
      <c r="E116" s="25"/>
      <c r="F116" s="333" t="s">
        <v>229</v>
      </c>
      <c r="G116" s="1459"/>
      <c r="H116" s="1459"/>
      <c r="I116" s="1459"/>
      <c r="J116" s="1459"/>
      <c r="K116" s="1460"/>
    </row>
    <row r="117" spans="1:18" customHeight="1" ht="25.5">
      <c r="A117" s="30" t="s">
        <v>214</v>
      </c>
      <c r="B117" s="33"/>
      <c r="C117" s="42"/>
      <c r="D117" s="30"/>
      <c r="E117" s="25"/>
      <c r="F117" s="333" t="s">
        <v>230</v>
      </c>
      <c r="G117" s="1459"/>
      <c r="H117" s="1459"/>
      <c r="I117" s="1459"/>
      <c r="J117" s="1459"/>
      <c r="K117" s="1460"/>
    </row>
    <row r="118" spans="1:18" customHeight="1" ht="14.25">
      <c r="A118" s="124">
        <f>IF(D118="x",C118,IF(D118="n",0,C118))</f>
        <v>4</v>
      </c>
      <c r="B118" s="125">
        <f>IF(D118="x",0,IF(D118="n",0,C118))</f>
        <v>0</v>
      </c>
      <c r="C118" s="45">
        <v>4</v>
      </c>
      <c r="D118" s="1452" t="s">
        <v>203</v>
      </c>
      <c r="E118" s="1457"/>
      <c r="F118" s="920" t="s">
        <v>231</v>
      </c>
      <c r="G118" s="1441"/>
      <c r="H118" s="1441"/>
      <c r="I118" s="1441"/>
      <c r="J118" s="1441"/>
      <c r="K118" s="1442"/>
      <c r="N118" s="96" t="s">
        <v>21</v>
      </c>
    </row>
    <row r="119" spans="1:18" customHeight="1" ht="15">
      <c r="C119" s="1508"/>
      <c r="D119" s="1509"/>
      <c r="E119" s="1509"/>
      <c r="F119" s="1509"/>
      <c r="G119" s="1509"/>
      <c r="H119" s="1509"/>
      <c r="I119" s="1509"/>
      <c r="J119" s="1509"/>
      <c r="K119" s="1510"/>
    </row>
    <row r="120" spans="1:18" customHeight="1" ht="15">
      <c r="C120" s="1511"/>
      <c r="D120" s="1512"/>
      <c r="E120" s="1512"/>
      <c r="F120" s="1512"/>
      <c r="G120" s="1512"/>
      <c r="H120" s="1512"/>
      <c r="I120" s="1512"/>
      <c r="J120" s="1512"/>
      <c r="K120" s="1513"/>
    </row>
    <row r="121" spans="1:18" customHeight="1" ht="15">
      <c r="A121" s="30"/>
      <c r="B121" s="33"/>
      <c r="C121" s="1454" t="s">
        <v>137</v>
      </c>
      <c r="D121" s="1455"/>
      <c r="E121" s="1455"/>
      <c r="F121" s="1455"/>
      <c r="G121" s="1455"/>
      <c r="H121" s="1455"/>
      <c r="I121" s="1455"/>
      <c r="J121" s="1455"/>
      <c r="K121" s="1456"/>
    </row>
    <row r="122" spans="1:18" customHeight="1" ht="15">
      <c r="C122" s="697" t="s">
        <v>150</v>
      </c>
      <c r="D122" s="1461" t="s">
        <v>151</v>
      </c>
      <c r="E122" s="1462"/>
      <c r="F122" s="692" t="s">
        <v>152</v>
      </c>
      <c r="G122" s="1461" t="s">
        <v>4</v>
      </c>
      <c r="H122" s="1514"/>
      <c r="I122" s="1514"/>
      <c r="J122" s="1514"/>
      <c r="K122" s="1462"/>
    </row>
    <row r="123" spans="1:18" customHeight="1" ht="14.25" s="96" customFormat="1">
      <c r="A123" s="30"/>
      <c r="B123" s="33"/>
      <c r="C123" s="30"/>
      <c r="D123" s="38"/>
      <c r="E123" s="76">
        <v>15</v>
      </c>
      <c r="F123" s="831" t="s">
        <v>232</v>
      </c>
      <c r="G123" s="1434"/>
      <c r="H123" s="1435"/>
      <c r="I123" s="1435"/>
      <c r="J123" s="1435"/>
      <c r="K123" s="1436"/>
    </row>
    <row r="124" spans="1:18" customHeight="1" ht="14.25" s="96" customFormat="1">
      <c r="A124" s="30"/>
      <c r="B124" s="33"/>
      <c r="C124" s="30"/>
      <c r="D124" s="30"/>
      <c r="E124" s="26"/>
      <c r="F124" s="330" t="s">
        <v>233</v>
      </c>
      <c r="G124" s="1458"/>
      <c r="H124" s="1459"/>
      <c r="I124" s="1459"/>
      <c r="J124" s="1459"/>
      <c r="K124" s="1460"/>
    </row>
    <row r="125" spans="1:18" customHeight="1" ht="14.25" s="96" customFormat="1">
      <c r="A125" s="30"/>
      <c r="B125" s="33"/>
      <c r="C125" s="30"/>
      <c r="D125" s="30"/>
      <c r="E125" s="26"/>
      <c r="F125" s="330" t="s">
        <v>234</v>
      </c>
      <c r="G125" s="1458"/>
      <c r="H125" s="1459"/>
      <c r="I125" s="1459"/>
      <c r="J125" s="1459"/>
      <c r="K125" s="1460"/>
    </row>
    <row r="126" spans="1:18" customHeight="1" ht="14.25" s="96" customFormat="1">
      <c r="A126" s="30"/>
      <c r="B126" s="33"/>
      <c r="C126" s="30"/>
      <c r="D126" s="30"/>
      <c r="E126" s="26"/>
      <c r="F126" s="330" t="s">
        <v>235</v>
      </c>
      <c r="G126" s="1458"/>
      <c r="H126" s="1459"/>
      <c r="I126" s="1459"/>
      <c r="J126" s="1459"/>
      <c r="K126" s="1460"/>
    </row>
    <row r="127" spans="1:18" customHeight="1" ht="25.5" s="96" customFormat="1">
      <c r="A127" s="30"/>
      <c r="B127" s="33"/>
      <c r="C127" s="30"/>
      <c r="D127" s="30"/>
      <c r="E127" s="26"/>
      <c r="F127" s="330" t="s">
        <v>236</v>
      </c>
      <c r="G127" s="1458"/>
      <c r="H127" s="1459"/>
      <c r="I127" s="1459"/>
      <c r="J127" s="1459"/>
      <c r="K127" s="1460"/>
    </row>
    <row r="128" spans="1:18" customHeight="1" ht="14.25" s="96" customFormat="1">
      <c r="A128" s="30"/>
      <c r="B128" s="33"/>
      <c r="C128" s="30"/>
      <c r="D128" s="30"/>
      <c r="E128" s="26"/>
      <c r="F128" s="332" t="s">
        <v>237</v>
      </c>
      <c r="G128" s="1458"/>
      <c r="H128" s="1459"/>
      <c r="I128" s="1459"/>
      <c r="J128" s="1459"/>
      <c r="K128" s="1460"/>
    </row>
    <row r="129" spans="1:18" customHeight="1" ht="14.25" s="96" customFormat="1">
      <c r="A129" s="30"/>
      <c r="B129" s="33"/>
      <c r="C129" s="30"/>
      <c r="D129" s="30"/>
      <c r="E129" s="26"/>
      <c r="F129" s="332" t="s">
        <v>238</v>
      </c>
      <c r="G129" s="1458"/>
      <c r="H129" s="1459"/>
      <c r="I129" s="1459"/>
      <c r="J129" s="1459"/>
      <c r="K129" s="1460"/>
    </row>
    <row r="130" spans="1:18" customHeight="1" ht="14.25" s="96" customFormat="1">
      <c r="A130" s="30"/>
      <c r="B130" s="33"/>
      <c r="C130" s="30"/>
      <c r="D130" s="30"/>
      <c r="E130" s="26"/>
      <c r="F130" s="332" t="s">
        <v>239</v>
      </c>
      <c r="G130" s="1458"/>
      <c r="H130" s="1459"/>
      <c r="I130" s="1459"/>
      <c r="J130" s="1459"/>
      <c r="K130" s="1460"/>
    </row>
    <row r="131" spans="1:18" customHeight="1" ht="14.25" s="96" customFormat="1">
      <c r="A131" s="30"/>
      <c r="B131" s="913"/>
      <c r="C131" s="30"/>
      <c r="D131" s="30"/>
      <c r="E131" s="26"/>
      <c r="F131" s="332" t="s">
        <v>240</v>
      </c>
      <c r="G131" s="1458"/>
      <c r="H131" s="1459"/>
      <c r="I131" s="1459"/>
      <c r="J131" s="1459"/>
      <c r="K131" s="1460"/>
    </row>
    <row r="132" spans="1:18" customHeight="1" ht="14.25">
      <c r="A132" s="30" t="s">
        <v>214</v>
      </c>
      <c r="B132" s="33"/>
      <c r="C132" s="30"/>
      <c r="D132" s="30"/>
      <c r="E132" s="26"/>
      <c r="F132" s="332" t="s">
        <v>241</v>
      </c>
      <c r="G132" s="1458"/>
      <c r="H132" s="1459"/>
      <c r="I132" s="1459"/>
      <c r="J132" s="1459"/>
      <c r="K132" s="1460"/>
    </row>
    <row r="133" spans="1:18" customHeight="1" ht="14.25">
      <c r="A133" s="124">
        <f>IF(D133="x",C133,IF(D133="n",0,C133))</f>
        <v>8</v>
      </c>
      <c r="B133" s="125">
        <f>IF(D133="x",0,IF(D133="n",0,C133))</f>
        <v>8</v>
      </c>
      <c r="C133" s="30">
        <v>8</v>
      </c>
      <c r="D133" s="1506"/>
      <c r="E133" s="1507"/>
      <c r="F133" s="346" t="s">
        <v>242</v>
      </c>
      <c r="G133" s="1440"/>
      <c r="H133" s="1441"/>
      <c r="I133" s="1441"/>
      <c r="J133" s="1441"/>
      <c r="K133" s="1442"/>
    </row>
    <row r="134" spans="1:18" customHeight="1" ht="14.25">
      <c r="A134" s="30"/>
      <c r="B134" s="33"/>
      <c r="C134" s="51" t="s">
        <v>21</v>
      </c>
      <c r="D134" s="51"/>
      <c r="E134" s="73">
        <v>16</v>
      </c>
      <c r="F134" s="831" t="s">
        <v>243</v>
      </c>
      <c r="G134" s="1435"/>
      <c r="H134" s="1435"/>
      <c r="I134" s="1435"/>
      <c r="J134" s="1435"/>
      <c r="K134" s="1436"/>
    </row>
    <row r="135" spans="1:18" customHeight="1" ht="25.5">
      <c r="C135" s="30"/>
      <c r="D135" s="30"/>
      <c r="E135" s="25"/>
      <c r="F135" s="333" t="s">
        <v>244</v>
      </c>
      <c r="G135" s="1459"/>
      <c r="H135" s="1459"/>
      <c r="I135" s="1459"/>
      <c r="J135" s="1459"/>
      <c r="K135" s="1460"/>
    </row>
    <row r="136" spans="1:18" customHeight="1" ht="14.25">
      <c r="C136" s="30"/>
      <c r="D136" s="30"/>
      <c r="E136" s="25"/>
      <c r="F136" s="333" t="s">
        <v>245</v>
      </c>
      <c r="G136" s="1459"/>
      <c r="H136" s="1459"/>
      <c r="I136" s="1459"/>
      <c r="J136" s="1459"/>
      <c r="K136" s="1460"/>
      <c r="R136" s="96" t="s">
        <v>21</v>
      </c>
    </row>
    <row r="137" spans="1:18" customHeight="1" ht="12.75">
      <c r="C137" s="30"/>
      <c r="D137" s="30"/>
      <c r="E137" s="25"/>
      <c r="F137" s="333" t="s">
        <v>246</v>
      </c>
      <c r="G137" s="1459"/>
      <c r="H137" s="1459"/>
      <c r="I137" s="1459"/>
      <c r="J137" s="1459"/>
      <c r="K137" s="1460"/>
    </row>
    <row r="138" spans="1:18" customHeight="1" ht="12.75">
      <c r="C138" s="30"/>
      <c r="D138" s="30"/>
      <c r="E138" s="25"/>
      <c r="F138" s="333" t="s">
        <v>247</v>
      </c>
      <c r="G138" s="1459"/>
      <c r="H138" s="1459"/>
      <c r="I138" s="1459"/>
      <c r="J138" s="1459"/>
      <c r="K138" s="1460"/>
    </row>
    <row r="139" spans="1:18" customHeight="1" ht="25.5">
      <c r="C139" s="30"/>
      <c r="D139" s="30"/>
      <c r="E139" s="25"/>
      <c r="F139" s="333" t="s">
        <v>248</v>
      </c>
      <c r="G139" s="1459"/>
      <c r="H139" s="1459"/>
      <c r="I139" s="1459"/>
      <c r="J139" s="1459"/>
      <c r="K139" s="1460"/>
    </row>
    <row r="140" spans="1:18" customHeight="1" ht="38.25">
      <c r="A140" s="72" t="s">
        <v>214</v>
      </c>
      <c r="C140" s="30"/>
      <c r="D140" s="30"/>
      <c r="E140" s="25"/>
      <c r="F140" s="333" t="s">
        <v>249</v>
      </c>
      <c r="G140" s="1459"/>
      <c r="H140" s="1459"/>
      <c r="I140" s="1459"/>
      <c r="J140" s="1459"/>
      <c r="K140" s="1460"/>
    </row>
    <row r="141" spans="1:18" customHeight="1" ht="26.25">
      <c r="A141" s="124">
        <f>IF(D141="x",C141,IF(D141="n",0,C141))</f>
        <v>20</v>
      </c>
      <c r="B141" s="125">
        <f>IF(D141="x",0,IF(D141="n",0,C141))</f>
        <v>20</v>
      </c>
      <c r="C141" s="40">
        <v>20</v>
      </c>
      <c r="D141" s="1452"/>
      <c r="E141" s="1457"/>
      <c r="F141" s="920" t="s">
        <v>250</v>
      </c>
      <c r="G141" s="1441"/>
      <c r="H141" s="1441"/>
      <c r="I141" s="1441"/>
      <c r="J141" s="1441"/>
      <c r="K141" s="1442"/>
    </row>
    <row r="142" spans="1:18" customHeight="1" ht="14.25">
      <c r="C142" s="51" t="s">
        <v>21</v>
      </c>
      <c r="D142" s="51"/>
      <c r="E142" s="76">
        <v>17</v>
      </c>
      <c r="F142" s="831" t="s">
        <v>251</v>
      </c>
      <c r="G142" s="1434"/>
      <c r="H142" s="1435"/>
      <c r="I142" s="1435"/>
      <c r="J142" s="1435"/>
      <c r="K142" s="1436"/>
    </row>
    <row r="143" spans="1:18" customHeight="1" ht="25.5">
      <c r="A143" s="33" t="s">
        <v>214</v>
      </c>
      <c r="B143" s="33"/>
      <c r="C143" s="30"/>
      <c r="D143" s="30"/>
      <c r="E143" s="24"/>
      <c r="F143" s="330" t="s">
        <v>252</v>
      </c>
      <c r="G143" s="1458"/>
      <c r="H143" s="1459"/>
      <c r="I143" s="1459"/>
      <c r="J143" s="1459"/>
      <c r="K143" s="1460"/>
    </row>
    <row r="144" spans="1:18" customHeight="1" ht="14.25">
      <c r="A144" s="124">
        <f>IF(D144="x",C144,IF(D144="n",0,C144))</f>
        <v>4</v>
      </c>
      <c r="B144" s="125">
        <f>IF(D144="x",0,IF(D144="n",0,C144))</f>
        <v>4</v>
      </c>
      <c r="C144" s="40">
        <v>4</v>
      </c>
      <c r="D144" s="1452"/>
      <c r="E144" s="1453"/>
      <c r="F144" s="346" t="s">
        <v>253</v>
      </c>
      <c r="G144" s="1440"/>
      <c r="H144" s="1441"/>
      <c r="I144" s="1441"/>
      <c r="J144" s="1441"/>
      <c r="K144" s="1442"/>
    </row>
    <row r="145" spans="1:18" customHeight="1" ht="14.25">
      <c r="A145" s="30"/>
      <c r="B145" s="33"/>
      <c r="C145" s="61"/>
      <c r="D145" s="61"/>
      <c r="E145" s="75">
        <v>18</v>
      </c>
      <c r="F145" s="831" t="s">
        <v>254</v>
      </c>
      <c r="G145" s="1434" t="s">
        <v>255</v>
      </c>
      <c r="H145" s="1435"/>
      <c r="I145" s="1435"/>
      <c r="J145" s="1435"/>
      <c r="K145" s="1436"/>
    </row>
    <row r="146" spans="1:18" customHeight="1" ht="25.5">
      <c r="A146" s="29"/>
      <c r="B146" s="31"/>
      <c r="C146" s="30"/>
      <c r="D146" s="30"/>
      <c r="E146" s="24"/>
      <c r="F146" s="330" t="s">
        <v>256</v>
      </c>
      <c r="G146" s="1458"/>
      <c r="H146" s="1459"/>
      <c r="I146" s="1459"/>
      <c r="J146" s="1459"/>
      <c r="K146" s="1460"/>
    </row>
    <row r="147" spans="1:18" customHeight="1" ht="14.25">
      <c r="A147" s="29" t="s">
        <v>214</v>
      </c>
      <c r="B147" s="31"/>
      <c r="C147" s="30"/>
      <c r="D147" s="30"/>
      <c r="E147" s="24"/>
      <c r="F147" s="330" t="s">
        <v>257</v>
      </c>
      <c r="G147" s="1458"/>
      <c r="H147" s="1459"/>
      <c r="I147" s="1459"/>
      <c r="J147" s="1459"/>
      <c r="K147" s="1460"/>
    </row>
    <row r="148" spans="1:18" customHeight="1" ht="14.25">
      <c r="A148" s="124">
        <f>IF(D148="x",C148,IF(D148="n",0,C148))</f>
        <v>8</v>
      </c>
      <c r="B148" s="125">
        <f>IF(D148="x",0,IF(D148="n",0,C148))</f>
        <v>0</v>
      </c>
      <c r="C148" s="40">
        <v>8</v>
      </c>
      <c r="D148" s="1452" t="s">
        <v>203</v>
      </c>
      <c r="E148" s="1453"/>
      <c r="F148" s="346" t="s">
        <v>258</v>
      </c>
      <c r="G148" s="1440"/>
      <c r="H148" s="1441"/>
      <c r="I148" s="1441"/>
      <c r="J148" s="1441"/>
      <c r="K148" s="1442"/>
    </row>
    <row r="149" spans="1:18" customHeight="1" ht="14.25" s="96" customFormat="1">
      <c r="C149" s="38"/>
      <c r="D149" s="38"/>
      <c r="E149" s="76">
        <v>19</v>
      </c>
      <c r="F149" s="846" t="s">
        <v>259</v>
      </c>
      <c r="G149" s="1434"/>
      <c r="H149" s="1435"/>
      <c r="I149" s="1435"/>
      <c r="J149" s="1435"/>
      <c r="K149" s="1436"/>
    </row>
    <row r="150" spans="1:18" customHeight="1" ht="25.5" s="96" customFormat="1">
      <c r="C150" s="30"/>
      <c r="D150" s="30"/>
      <c r="E150" s="24"/>
      <c r="F150" s="372" t="s">
        <v>260</v>
      </c>
      <c r="G150" s="1458"/>
      <c r="H150" s="1459"/>
      <c r="I150" s="1459"/>
      <c r="J150" s="1459"/>
      <c r="K150" s="1460"/>
    </row>
    <row r="151" spans="1:18" customHeight="1" ht="25.5" s="96" customFormat="1">
      <c r="C151" s="30"/>
      <c r="D151" s="30"/>
      <c r="E151" s="24"/>
      <c r="F151" s="333" t="s">
        <v>261</v>
      </c>
      <c r="G151" s="1458"/>
      <c r="H151" s="1459"/>
      <c r="I151" s="1459"/>
      <c r="J151" s="1459"/>
      <c r="K151" s="1460"/>
    </row>
    <row r="152" spans="1:18" customHeight="1" ht="14.25" s="96" customFormat="1">
      <c r="C152" s="30"/>
      <c r="D152" s="30"/>
      <c r="E152" s="24"/>
      <c r="F152" s="333" t="s">
        <v>262</v>
      </c>
      <c r="G152" s="1458"/>
      <c r="H152" s="1459"/>
      <c r="I152" s="1459"/>
      <c r="J152" s="1459"/>
      <c r="K152" s="1460"/>
    </row>
    <row r="153" spans="1:18" customHeight="1" ht="14.25" s="96" customFormat="1">
      <c r="C153" s="30"/>
      <c r="D153" s="30"/>
      <c r="E153" s="24"/>
      <c r="F153" s="834" t="s">
        <v>263</v>
      </c>
      <c r="G153" s="1458"/>
      <c r="H153" s="1459"/>
      <c r="I153" s="1459"/>
      <c r="J153" s="1459"/>
      <c r="K153" s="1460"/>
    </row>
    <row r="154" spans="1:18" customHeight="1" ht="14.25" s="96" customFormat="1">
      <c r="A154" s="96" t="s">
        <v>214</v>
      </c>
      <c r="C154" s="30"/>
      <c r="D154" s="30"/>
      <c r="E154" s="24"/>
      <c r="F154" s="844" t="s">
        <v>264</v>
      </c>
      <c r="G154" s="1458"/>
      <c r="H154" s="1459"/>
      <c r="I154" s="1459"/>
      <c r="J154" s="1459"/>
      <c r="K154" s="1460"/>
    </row>
    <row r="155" spans="1:18" customHeight="1" ht="27.75" s="96" customFormat="1">
      <c r="A155" s="125">
        <f>IF(D155="x",C155,IF(D155="n",0,C155))</f>
        <v>8</v>
      </c>
      <c r="B155" s="125">
        <f>IF(D155="x",0,IF(D155="n",0,C155))</f>
        <v>8</v>
      </c>
      <c r="C155" s="40">
        <v>8</v>
      </c>
      <c r="D155" s="1452" t="s">
        <v>265</v>
      </c>
      <c r="E155" s="1453"/>
      <c r="F155" s="348" t="s">
        <v>266</v>
      </c>
      <c r="G155" s="1440"/>
      <c r="H155" s="1441"/>
      <c r="I155" s="1441"/>
      <c r="J155" s="1441"/>
      <c r="K155" s="1442"/>
    </row>
    <row r="156" spans="1:18" customHeight="1" ht="14.25">
      <c r="A156" s="30"/>
      <c r="B156" s="33"/>
      <c r="C156" s="42"/>
      <c r="D156" s="30"/>
      <c r="E156" s="73">
        <v>20</v>
      </c>
      <c r="F156" s="841" t="s">
        <v>267</v>
      </c>
      <c r="G156" s="1434"/>
      <c r="H156" s="1435"/>
      <c r="I156" s="1435"/>
      <c r="J156" s="1435"/>
      <c r="K156" s="1436"/>
    </row>
    <row r="157" spans="1:18" customHeight="1" ht="14.25">
      <c r="C157" s="42"/>
      <c r="D157" s="30"/>
      <c r="E157" s="25"/>
      <c r="F157" s="326" t="s">
        <v>268</v>
      </c>
      <c r="G157" s="1458"/>
      <c r="H157" s="1459"/>
      <c r="I157" s="1459"/>
      <c r="J157" s="1459"/>
      <c r="K157" s="1460"/>
    </row>
    <row r="158" spans="1:18" customHeight="1" ht="14.25">
      <c r="C158" s="42"/>
      <c r="D158" s="30"/>
      <c r="E158" s="25"/>
      <c r="F158" s="326" t="s">
        <v>269</v>
      </c>
      <c r="G158" s="1458"/>
      <c r="H158" s="1459"/>
      <c r="I158" s="1459"/>
      <c r="J158" s="1459"/>
      <c r="K158" s="1460"/>
    </row>
    <row r="159" spans="1:18" customHeight="1" ht="14.25">
      <c r="C159" s="42"/>
      <c r="D159" s="30"/>
      <c r="E159" s="25"/>
      <c r="F159" s="326" t="s">
        <v>270</v>
      </c>
      <c r="G159" s="1458"/>
      <c r="H159" s="1459"/>
      <c r="I159" s="1459"/>
      <c r="J159" s="1459"/>
      <c r="K159" s="1460"/>
    </row>
    <row r="160" spans="1:18" customHeight="1" ht="14.25">
      <c r="C160" s="42"/>
      <c r="D160" s="30"/>
      <c r="E160" s="25"/>
      <c r="F160" s="326" t="s">
        <v>271</v>
      </c>
      <c r="G160" s="1458"/>
      <c r="H160" s="1459"/>
      <c r="I160" s="1459"/>
      <c r="J160" s="1459"/>
      <c r="K160" s="1460"/>
    </row>
    <row r="161" spans="1:18" customHeight="1" ht="14.25">
      <c r="A161" s="33"/>
      <c r="B161" s="33"/>
      <c r="C161" s="42"/>
      <c r="D161" s="30"/>
      <c r="E161" s="25"/>
      <c r="F161" s="326" t="s">
        <v>272</v>
      </c>
      <c r="G161" s="1458"/>
      <c r="H161" s="1459"/>
      <c r="I161" s="1459"/>
      <c r="J161" s="1459"/>
      <c r="K161" s="1460"/>
    </row>
    <row r="162" spans="1:18" customHeight="1" ht="14.25">
      <c r="C162" s="42"/>
      <c r="D162" s="30"/>
      <c r="E162" s="25"/>
      <c r="F162" s="364" t="s">
        <v>273</v>
      </c>
      <c r="G162" s="1458"/>
      <c r="H162" s="1459"/>
      <c r="I162" s="1459"/>
      <c r="J162" s="1459"/>
      <c r="K162" s="1460"/>
    </row>
    <row r="163" spans="1:18" customHeight="1" ht="14.25">
      <c r="C163" s="42"/>
      <c r="D163" s="30"/>
      <c r="E163" s="25"/>
      <c r="F163" s="364" t="s">
        <v>274</v>
      </c>
      <c r="G163" s="1458"/>
      <c r="H163" s="1459"/>
      <c r="I163" s="1459"/>
      <c r="J163" s="1459"/>
      <c r="K163" s="1460"/>
    </row>
    <row r="164" spans="1:18" customHeight="1" ht="26.25">
      <c r="C164" s="42"/>
      <c r="D164" s="30"/>
      <c r="E164" s="25"/>
      <c r="F164" s="336" t="s">
        <v>275</v>
      </c>
      <c r="G164" s="1458"/>
      <c r="H164" s="1459"/>
      <c r="I164" s="1459"/>
      <c r="J164" s="1459"/>
      <c r="K164" s="1460"/>
    </row>
    <row r="165" spans="1:18" customHeight="1" ht="14.25">
      <c r="A165" s="100" t="s">
        <v>190</v>
      </c>
      <c r="C165" s="42"/>
      <c r="D165" s="30"/>
      <c r="E165" s="25"/>
      <c r="F165" s="364" t="s">
        <v>276</v>
      </c>
      <c r="G165" s="1458"/>
      <c r="H165" s="1459"/>
      <c r="I165" s="1459"/>
      <c r="J165" s="1459"/>
      <c r="K165" s="1460"/>
    </row>
    <row r="166" spans="1:18" customHeight="1" ht="14.25">
      <c r="A166" s="124">
        <f>IF(D166="x",C166,IF(D166="n",0,C166))</f>
        <v>20</v>
      </c>
      <c r="B166" s="125">
        <f>IF(D166="x",0,IF(D166="n",0,C166))</f>
        <v>20</v>
      </c>
      <c r="C166" s="40">
        <v>20</v>
      </c>
      <c r="D166" s="1452"/>
      <c r="E166" s="1457"/>
      <c r="F166" s="339" t="s">
        <v>277</v>
      </c>
      <c r="G166" s="1440"/>
      <c r="H166" s="1441"/>
      <c r="I166" s="1441"/>
      <c r="J166" s="1441"/>
      <c r="K166" s="1442"/>
    </row>
    <row r="167" spans="1:18" customHeight="1" ht="14.1">
      <c r="A167" s="100"/>
      <c r="B167" s="100"/>
      <c r="C167" s="38"/>
      <c r="D167" s="38"/>
      <c r="E167" s="76">
        <v>21</v>
      </c>
      <c r="F167" s="841" t="s">
        <v>278</v>
      </c>
      <c r="G167" s="1434"/>
      <c r="H167" s="1435"/>
      <c r="I167" s="1435"/>
      <c r="J167" s="1435"/>
      <c r="K167" s="1436"/>
      <c r="L167" s="100"/>
      <c r="M167" s="100"/>
      <c r="N167" s="100"/>
      <c r="O167" s="100"/>
      <c r="P167" s="100"/>
      <c r="Q167" s="100"/>
      <c r="R167" s="100"/>
    </row>
    <row r="168" spans="1:18" customHeight="1" ht="25.5">
      <c r="A168" s="100"/>
      <c r="B168" s="100"/>
      <c r="C168" s="30"/>
      <c r="D168" s="1471"/>
      <c r="E168" s="1472"/>
      <c r="F168" s="333" t="s">
        <v>279</v>
      </c>
      <c r="G168" s="1458"/>
      <c r="H168" s="1459"/>
      <c r="I168" s="1459"/>
      <c r="J168" s="1459"/>
      <c r="K168" s="1460"/>
      <c r="L168" s="100"/>
      <c r="M168" s="100"/>
      <c r="N168" s="100"/>
      <c r="O168" s="100"/>
      <c r="P168" s="100"/>
      <c r="Q168" s="100"/>
      <c r="R168" s="100"/>
    </row>
    <row r="169" spans="1:18" customHeight="1" ht="25.5">
      <c r="A169" s="100"/>
      <c r="B169" s="100"/>
      <c r="C169" s="30"/>
      <c r="D169" s="1471"/>
      <c r="E169" s="1472"/>
      <c r="F169" s="333" t="s">
        <v>280</v>
      </c>
      <c r="G169" s="1458"/>
      <c r="H169" s="1459"/>
      <c r="I169" s="1459"/>
      <c r="J169" s="1459"/>
      <c r="K169" s="1460"/>
      <c r="L169" s="100"/>
      <c r="M169" s="100"/>
      <c r="N169" s="100"/>
      <c r="O169" s="100"/>
      <c r="P169" s="100"/>
      <c r="Q169" s="100"/>
      <c r="R169" s="100"/>
    </row>
    <row r="170" spans="1:18" customHeight="1" ht="13.5">
      <c r="A170" s="29"/>
      <c r="B170" s="31"/>
      <c r="C170" s="30"/>
      <c r="D170" s="30"/>
      <c r="E170" s="25"/>
      <c r="F170" s="918" t="s">
        <v>281</v>
      </c>
      <c r="G170" s="1458"/>
      <c r="H170" s="1459"/>
      <c r="I170" s="1459"/>
      <c r="J170" s="1459"/>
      <c r="K170" s="1460"/>
    </row>
    <row r="171" spans="1:18" customHeight="1" ht="14.1">
      <c r="A171" s="100"/>
      <c r="B171" s="100"/>
      <c r="C171" s="30"/>
      <c r="D171" s="293"/>
      <c r="E171" s="294"/>
      <c r="F171" s="333" t="s">
        <v>282</v>
      </c>
      <c r="G171" s="1458"/>
      <c r="H171" s="1459"/>
      <c r="I171" s="1459"/>
      <c r="J171" s="1459"/>
      <c r="K171" s="1460"/>
      <c r="L171" s="100"/>
      <c r="M171" s="100"/>
      <c r="N171" s="100"/>
      <c r="O171" s="100"/>
      <c r="P171" s="100"/>
      <c r="Q171" s="100"/>
      <c r="R171" s="100"/>
    </row>
    <row r="172" spans="1:18" customHeight="1" ht="14.1">
      <c r="A172" s="100"/>
      <c r="B172" s="100"/>
      <c r="C172" s="30"/>
      <c r="D172" s="293"/>
      <c r="E172" s="294"/>
      <c r="F172" s="404" t="s">
        <v>283</v>
      </c>
      <c r="G172" s="1458"/>
      <c r="H172" s="1459"/>
      <c r="I172" s="1459"/>
      <c r="J172" s="1459"/>
      <c r="K172" s="1460"/>
      <c r="L172" s="100"/>
      <c r="M172" s="100"/>
      <c r="N172" s="100"/>
      <c r="O172" s="100"/>
      <c r="P172" s="100"/>
      <c r="Q172" s="100"/>
      <c r="R172" s="100"/>
    </row>
    <row r="173" spans="1:18" customHeight="1" ht="14.1">
      <c r="A173" s="100" t="s">
        <v>190</v>
      </c>
      <c r="B173" s="100"/>
      <c r="C173" s="30"/>
      <c r="D173" s="912"/>
      <c r="E173" s="913"/>
      <c r="F173" s="404" t="s">
        <v>284</v>
      </c>
      <c r="G173" s="1458"/>
      <c r="H173" s="1459"/>
      <c r="I173" s="1459"/>
      <c r="J173" s="1459"/>
      <c r="K173" s="1460"/>
      <c r="L173" s="100"/>
      <c r="M173" s="100"/>
      <c r="N173" s="100"/>
      <c r="O173" s="100"/>
      <c r="P173" s="100"/>
      <c r="Q173" s="100"/>
      <c r="R173" s="100"/>
    </row>
    <row r="174" spans="1:18" customHeight="1" ht="14.1">
      <c r="A174" s="124">
        <f>IF(D174="x",C174,IF(D174="n",0,C174))</f>
        <v>15</v>
      </c>
      <c r="B174" s="125">
        <f>IF(D174="x",0,IF(D174="n",0,C174))</f>
        <v>15</v>
      </c>
      <c r="C174" s="40">
        <v>15</v>
      </c>
      <c r="D174" s="1452"/>
      <c r="E174" s="1453"/>
      <c r="F174" s="348" t="s">
        <v>285</v>
      </c>
      <c r="G174" s="1440"/>
      <c r="H174" s="1441"/>
      <c r="I174" s="1441"/>
      <c r="J174" s="1441"/>
      <c r="K174" s="1442"/>
      <c r="L174" s="100"/>
      <c r="M174" s="100"/>
      <c r="N174" s="100"/>
      <c r="O174" s="100"/>
      <c r="P174" s="100"/>
      <c r="Q174" s="100"/>
      <c r="R174" s="100"/>
    </row>
    <row r="175" spans="1:18" customHeight="1" ht="15">
      <c r="C175" s="1508"/>
      <c r="D175" s="1509"/>
      <c r="E175" s="1509"/>
      <c r="F175" s="1509"/>
      <c r="G175" s="1509"/>
      <c r="H175" s="1509"/>
      <c r="I175" s="1509"/>
      <c r="J175" s="1509"/>
      <c r="K175" s="1510"/>
    </row>
    <row r="176" spans="1:18" customHeight="1" ht="15">
      <c r="C176" s="1511"/>
      <c r="D176" s="1512"/>
      <c r="E176" s="1512"/>
      <c r="F176" s="1512"/>
      <c r="G176" s="1512"/>
      <c r="H176" s="1512"/>
      <c r="I176" s="1512"/>
      <c r="J176" s="1512"/>
      <c r="K176" s="1513"/>
    </row>
    <row r="177" spans="1:18" customHeight="1" ht="15">
      <c r="A177" s="30"/>
      <c r="B177" s="33"/>
      <c r="C177" s="1454" t="s">
        <v>137</v>
      </c>
      <c r="D177" s="1455"/>
      <c r="E177" s="1455"/>
      <c r="F177" s="1455"/>
      <c r="G177" s="1455"/>
      <c r="H177" s="1455"/>
      <c r="I177" s="1455"/>
      <c r="J177" s="1455"/>
      <c r="K177" s="1456"/>
    </row>
    <row r="178" spans="1:18" customHeight="1" ht="15">
      <c r="C178" s="697" t="s">
        <v>150</v>
      </c>
      <c r="D178" s="1461" t="s">
        <v>151</v>
      </c>
      <c r="E178" s="1462"/>
      <c r="F178" s="692" t="s">
        <v>152</v>
      </c>
      <c r="G178" s="1461" t="s">
        <v>4</v>
      </c>
      <c r="H178" s="1514"/>
      <c r="I178" s="1514"/>
      <c r="J178" s="1514"/>
      <c r="K178" s="1462"/>
    </row>
    <row r="179" spans="1:18" customHeight="1" ht="15">
      <c r="A179" s="100"/>
      <c r="B179" s="100"/>
      <c r="C179" s="61" t="s">
        <v>21</v>
      </c>
      <c r="D179" s="63" t="s">
        <v>21</v>
      </c>
      <c r="E179" s="76">
        <v>22</v>
      </c>
      <c r="F179" s="1077" t="s">
        <v>286</v>
      </c>
      <c r="G179" s="1576"/>
      <c r="H179" s="1548"/>
      <c r="I179" s="1548"/>
      <c r="J179" s="1548"/>
      <c r="K179" s="1549"/>
      <c r="L179" s="100"/>
      <c r="M179" s="100"/>
      <c r="N179" s="100"/>
      <c r="O179" s="100"/>
      <c r="P179" s="100"/>
      <c r="Q179" s="100"/>
      <c r="R179" s="100"/>
    </row>
    <row r="180" spans="1:18" customHeight="1" ht="12.75">
      <c r="A180" s="100"/>
      <c r="B180" s="100"/>
      <c r="C180" s="42"/>
      <c r="D180" s="1471"/>
      <c r="E180" s="1515"/>
      <c r="F180" s="371" t="s">
        <v>287</v>
      </c>
      <c r="G180" s="1459"/>
      <c r="H180" s="1459"/>
      <c r="I180" s="1459"/>
      <c r="J180" s="1459"/>
      <c r="K180" s="1460"/>
      <c r="L180" s="100"/>
      <c r="M180" s="100"/>
      <c r="N180" s="100"/>
      <c r="O180" s="100"/>
      <c r="P180" s="100"/>
      <c r="Q180" s="100"/>
      <c r="R180" s="100"/>
    </row>
    <row r="181" spans="1:18" customHeight="1" ht="12.75">
      <c r="A181" s="100"/>
      <c r="B181" s="100"/>
      <c r="C181" s="42"/>
      <c r="D181" s="1471"/>
      <c r="E181" s="1515"/>
      <c r="F181" s="333" t="s">
        <v>288</v>
      </c>
      <c r="G181" s="1459"/>
      <c r="H181" s="1459"/>
      <c r="I181" s="1459"/>
      <c r="J181" s="1459"/>
      <c r="K181" s="1460"/>
      <c r="L181" s="100"/>
      <c r="M181" s="100"/>
      <c r="N181" s="100"/>
      <c r="O181" s="100"/>
      <c r="P181" s="100"/>
      <c r="Q181" s="100"/>
      <c r="R181" s="100"/>
    </row>
    <row r="182" spans="1:18" customHeight="1" ht="12.75">
      <c r="A182" s="100"/>
      <c r="B182" s="100"/>
      <c r="C182" s="42"/>
      <c r="D182" s="1471"/>
      <c r="E182" s="1515"/>
      <c r="F182" s="333" t="s">
        <v>289</v>
      </c>
      <c r="G182" s="1459"/>
      <c r="H182" s="1459"/>
      <c r="I182" s="1459"/>
      <c r="J182" s="1459"/>
      <c r="K182" s="1460"/>
      <c r="L182" s="100"/>
      <c r="M182" s="100"/>
      <c r="N182" s="100"/>
      <c r="O182" s="100"/>
      <c r="P182" s="100"/>
      <c r="Q182" s="100"/>
      <c r="R182" s="100"/>
    </row>
    <row r="183" spans="1:18" customHeight="1" ht="13.5">
      <c r="A183" s="124">
        <f>IF(D183="x",C183,IF(D183="n",0,C183))</f>
        <v>15</v>
      </c>
      <c r="B183" s="125">
        <f>IF(D183="x",0,IF(D183="n",0,C183))</f>
        <v>15</v>
      </c>
      <c r="C183" s="42">
        <v>15</v>
      </c>
      <c r="D183" s="1506"/>
      <c r="E183" s="1519"/>
      <c r="F183" s="339" t="s">
        <v>290</v>
      </c>
      <c r="G183" s="1459"/>
      <c r="H183" s="1459"/>
      <c r="I183" s="1459"/>
      <c r="J183" s="1459"/>
      <c r="K183" s="1460"/>
      <c r="L183" s="100"/>
      <c r="M183" s="100"/>
      <c r="N183" s="100"/>
      <c r="O183" s="100"/>
      <c r="P183" s="100"/>
      <c r="Q183" s="100"/>
      <c r="R183" s="100"/>
    </row>
    <row r="184" spans="1:18" customHeight="1" ht="14.25">
      <c r="A184" s="29"/>
      <c r="B184" s="31"/>
      <c r="C184" s="38"/>
      <c r="D184" s="38"/>
      <c r="E184" s="73">
        <v>23</v>
      </c>
      <c r="F184" s="846" t="s">
        <v>291</v>
      </c>
      <c r="G184" s="1435"/>
      <c r="H184" s="1435"/>
      <c r="I184" s="1435"/>
      <c r="J184" s="1435"/>
      <c r="K184" s="1436"/>
    </row>
    <row r="185" spans="1:18" customHeight="1" ht="14.25">
      <c r="A185" s="30"/>
      <c r="B185" s="33"/>
      <c r="C185" s="30"/>
      <c r="D185" s="30"/>
      <c r="E185" s="25"/>
      <c r="F185" s="372" t="s">
        <v>292</v>
      </c>
      <c r="G185" s="1459"/>
      <c r="H185" s="1459"/>
      <c r="I185" s="1459"/>
      <c r="J185" s="1459"/>
      <c r="K185" s="1460"/>
    </row>
    <row r="186" spans="1:18" customHeight="1" ht="13.5">
      <c r="A186" s="29"/>
      <c r="B186" s="31"/>
      <c r="C186" s="30"/>
      <c r="D186" s="30"/>
      <c r="E186" s="25"/>
      <c r="F186" s="364" t="s">
        <v>293</v>
      </c>
      <c r="G186" s="1459"/>
      <c r="H186" s="1459"/>
      <c r="I186" s="1459"/>
      <c r="J186" s="1459"/>
      <c r="K186" s="1460"/>
    </row>
    <row r="187" spans="1:18" customHeight="1" ht="13.5">
      <c r="A187" s="29"/>
      <c r="B187" s="31"/>
      <c r="C187" s="30"/>
      <c r="D187" s="30"/>
      <c r="E187" s="25"/>
      <c r="F187" s="364" t="s">
        <v>294</v>
      </c>
      <c r="G187" s="1459"/>
      <c r="H187" s="1459"/>
      <c r="I187" s="1459"/>
      <c r="J187" s="1459"/>
      <c r="K187" s="1460"/>
    </row>
    <row r="188" spans="1:18" customHeight="1" ht="13.5">
      <c r="A188" s="29"/>
      <c r="B188" s="31"/>
      <c r="C188" s="30"/>
      <c r="D188" s="30"/>
      <c r="E188" s="25"/>
      <c r="F188" s="845" t="s">
        <v>295</v>
      </c>
      <c r="G188" s="1459"/>
      <c r="H188" s="1459"/>
      <c r="I188" s="1459"/>
      <c r="J188" s="1459"/>
      <c r="K188" s="1460"/>
    </row>
    <row r="189" spans="1:18" customHeight="1" ht="13.5">
      <c r="A189" s="29"/>
      <c r="B189" s="31"/>
      <c r="C189" s="30"/>
      <c r="D189" s="30"/>
      <c r="E189" s="25"/>
      <c r="F189" s="749" t="s">
        <v>296</v>
      </c>
      <c r="G189" s="1459"/>
      <c r="H189" s="1459"/>
      <c r="I189" s="1459"/>
      <c r="J189" s="1459"/>
      <c r="K189" s="1460"/>
    </row>
    <row r="190" spans="1:18" customHeight="1" ht="14.25">
      <c r="A190" s="29"/>
      <c r="B190" s="31"/>
      <c r="C190" s="44"/>
      <c r="D190" s="44"/>
      <c r="E190" s="27"/>
      <c r="F190" s="333" t="s">
        <v>297</v>
      </c>
      <c r="G190" s="1459"/>
      <c r="H190" s="1459"/>
      <c r="I190" s="1459"/>
      <c r="J190" s="1459"/>
      <c r="K190" s="1460"/>
    </row>
    <row r="191" spans="1:18" customHeight="1" ht="14.25">
      <c r="A191" s="29"/>
      <c r="B191" s="31"/>
      <c r="C191" s="30"/>
      <c r="D191" s="30"/>
      <c r="E191" s="25"/>
      <c r="F191" s="336" t="s">
        <v>298</v>
      </c>
      <c r="G191" s="1459"/>
      <c r="H191" s="1459"/>
      <c r="I191" s="1459"/>
      <c r="J191" s="1459"/>
      <c r="K191" s="1460"/>
    </row>
    <row r="192" spans="1:18" customHeight="1" ht="14.25">
      <c r="A192" s="29"/>
      <c r="B192" s="31"/>
      <c r="C192" s="30"/>
      <c r="D192" s="30"/>
      <c r="E192" s="25"/>
      <c r="F192" s="336" t="s">
        <v>299</v>
      </c>
      <c r="G192" s="1459"/>
      <c r="H192" s="1459"/>
      <c r="I192" s="1459"/>
      <c r="J192" s="1459"/>
      <c r="K192" s="1460"/>
    </row>
    <row r="193" spans="1:18" customHeight="1" ht="14.25">
      <c r="A193" s="29"/>
      <c r="B193" s="31"/>
      <c r="C193" s="30"/>
      <c r="D193" s="30"/>
      <c r="E193" s="25"/>
      <c r="F193" s="336" t="s">
        <v>300</v>
      </c>
      <c r="G193" s="1459"/>
      <c r="H193" s="1459"/>
      <c r="I193" s="1459"/>
      <c r="J193" s="1459"/>
      <c r="K193" s="1460"/>
    </row>
    <row r="194" spans="1:18" customHeight="1" ht="14.25">
      <c r="A194" s="29"/>
      <c r="B194" s="31"/>
      <c r="C194" s="30"/>
      <c r="D194" s="30"/>
      <c r="E194" s="25"/>
      <c r="F194" s="336" t="s">
        <v>301</v>
      </c>
      <c r="G194" s="1459"/>
      <c r="H194" s="1459"/>
      <c r="I194" s="1459"/>
      <c r="J194" s="1459"/>
      <c r="K194" s="1460"/>
    </row>
    <row r="195" spans="1:18" customHeight="1" ht="14.25">
      <c r="A195" s="29"/>
      <c r="B195" s="31"/>
      <c r="C195" s="30"/>
      <c r="D195" s="30"/>
      <c r="E195" s="25"/>
      <c r="F195" s="336" t="s">
        <v>302</v>
      </c>
      <c r="G195" s="1459"/>
      <c r="H195" s="1459"/>
      <c r="I195" s="1459"/>
      <c r="J195" s="1459"/>
      <c r="K195" s="1460"/>
    </row>
    <row r="196" spans="1:18" customHeight="1" ht="25.5">
      <c r="A196" s="29"/>
      <c r="B196" s="31"/>
      <c r="C196" s="44"/>
      <c r="D196" s="44"/>
      <c r="E196" s="27"/>
      <c r="F196" s="333" t="s">
        <v>303</v>
      </c>
      <c r="G196" s="1459"/>
      <c r="H196" s="1459"/>
      <c r="I196" s="1459"/>
      <c r="J196" s="1459"/>
      <c r="K196" s="1460"/>
    </row>
    <row r="197" spans="1:18" customHeight="1" ht="13.5">
      <c r="A197" s="29"/>
      <c r="B197" s="31"/>
      <c r="C197" s="30"/>
      <c r="D197" s="30"/>
      <c r="E197" s="25"/>
      <c r="F197" s="918" t="s">
        <v>281</v>
      </c>
      <c r="G197" s="1459"/>
      <c r="H197" s="1459"/>
      <c r="I197" s="1459"/>
      <c r="J197" s="1459"/>
      <c r="K197" s="1460"/>
    </row>
    <row r="198" spans="1:18" customHeight="1" ht="14.25">
      <c r="A198" s="29"/>
      <c r="B198" s="31"/>
      <c r="C198" s="30"/>
      <c r="D198" s="30"/>
      <c r="E198" s="25"/>
      <c r="F198" s="333" t="s">
        <v>304</v>
      </c>
      <c r="G198" s="1459"/>
      <c r="H198" s="1459"/>
      <c r="I198" s="1459"/>
      <c r="J198" s="1459"/>
      <c r="K198" s="1460"/>
    </row>
    <row r="199" spans="1:18" customHeight="1" ht="25.5">
      <c r="A199" s="100" t="s">
        <v>190</v>
      </c>
      <c r="B199" s="31"/>
      <c r="C199" s="30"/>
      <c r="D199" s="30"/>
      <c r="E199" s="25"/>
      <c r="F199" s="333" t="s">
        <v>305</v>
      </c>
      <c r="G199" s="1459"/>
      <c r="H199" s="1459"/>
      <c r="I199" s="1459"/>
      <c r="J199" s="1459"/>
      <c r="K199" s="1460"/>
    </row>
    <row r="200" spans="1:18" customHeight="1" ht="14.25">
      <c r="A200" s="124">
        <f>IF(D200="x",C200,IF(D200="n",0,C200))</f>
        <v>15</v>
      </c>
      <c r="B200" s="125">
        <f>IF(D200="x",0,IF(D200="n",0,C200))</f>
        <v>15</v>
      </c>
      <c r="C200" s="40">
        <v>15</v>
      </c>
      <c r="D200" s="1452"/>
      <c r="E200" s="1457"/>
      <c r="F200" s="348" t="s">
        <v>306</v>
      </c>
      <c r="G200" s="1441"/>
      <c r="H200" s="1441"/>
      <c r="I200" s="1441"/>
      <c r="J200" s="1441"/>
      <c r="K200" s="1442"/>
    </row>
    <row r="201" spans="1:18" customHeight="1" ht="13.5">
      <c r="A201" s="33"/>
      <c r="B201" s="33"/>
      <c r="C201" s="47" t="s">
        <v>21</v>
      </c>
      <c r="D201" s="48"/>
      <c r="E201" s="74">
        <v>24</v>
      </c>
      <c r="F201" s="849" t="s">
        <v>307</v>
      </c>
      <c r="G201" s="1435"/>
      <c r="H201" s="1435"/>
      <c r="I201" s="1435"/>
      <c r="J201" s="1435"/>
      <c r="K201" s="1436"/>
    </row>
    <row r="202" spans="1:18" customHeight="1" ht="12.75">
      <c r="A202" s="29"/>
      <c r="B202" s="31"/>
      <c r="C202" s="42"/>
      <c r="D202" s="33"/>
      <c r="E202" s="25"/>
      <c r="F202" s="371" t="s">
        <v>308</v>
      </c>
      <c r="G202" s="1459"/>
      <c r="H202" s="1459"/>
      <c r="I202" s="1459"/>
      <c r="J202" s="1459"/>
      <c r="K202" s="1460"/>
    </row>
    <row r="203" spans="1:18" customHeight="1" ht="12.75">
      <c r="A203" s="29"/>
      <c r="B203" s="31"/>
      <c r="C203" s="42"/>
      <c r="D203" s="33"/>
      <c r="E203" s="25"/>
      <c r="F203" s="333" t="s">
        <v>309</v>
      </c>
      <c r="G203" s="1459"/>
      <c r="H203" s="1459"/>
      <c r="I203" s="1459"/>
      <c r="J203" s="1459"/>
      <c r="K203" s="1460"/>
    </row>
    <row r="204" spans="1:18" customHeight="1" ht="12.75">
      <c r="A204" s="30"/>
      <c r="B204" s="33"/>
      <c r="C204" s="42"/>
      <c r="D204" s="33"/>
      <c r="E204" s="25"/>
      <c r="F204" s="326" t="s">
        <v>310</v>
      </c>
      <c r="G204" s="1459"/>
      <c r="H204" s="1459"/>
      <c r="I204" s="1459"/>
      <c r="J204" s="1459"/>
      <c r="K204" s="1460"/>
    </row>
    <row r="205" spans="1:18" customHeight="1" ht="38.25">
      <c r="C205" s="42"/>
      <c r="D205" s="33"/>
      <c r="E205" s="25"/>
      <c r="F205" s="333" t="s">
        <v>311</v>
      </c>
      <c r="G205" s="1459"/>
      <c r="H205" s="1459"/>
      <c r="I205" s="1459"/>
      <c r="J205" s="1459"/>
      <c r="K205" s="1460"/>
    </row>
    <row r="206" spans="1:18" customHeight="1" ht="25.5">
      <c r="C206" s="42"/>
      <c r="D206" s="33"/>
      <c r="E206" s="25"/>
      <c r="F206" s="333" t="s">
        <v>312</v>
      </c>
      <c r="G206" s="1459"/>
      <c r="H206" s="1459"/>
      <c r="I206" s="1459"/>
      <c r="J206" s="1459"/>
      <c r="K206" s="1460"/>
    </row>
    <row r="207" spans="1:18" customHeight="1" ht="13.5">
      <c r="C207" s="42"/>
      <c r="D207" s="33"/>
      <c r="E207" s="25"/>
      <c r="F207" s="336" t="s">
        <v>313</v>
      </c>
      <c r="G207" s="1459"/>
      <c r="H207" s="1459"/>
      <c r="I207" s="1459"/>
      <c r="J207" s="1459"/>
      <c r="K207" s="1460"/>
    </row>
    <row r="208" spans="1:18" customHeight="1" ht="13.5">
      <c r="C208" s="42"/>
      <c r="D208" s="33"/>
      <c r="E208" s="25"/>
      <c r="F208" s="336" t="s">
        <v>314</v>
      </c>
      <c r="G208" s="1459"/>
      <c r="H208" s="1459"/>
      <c r="I208" s="1459"/>
      <c r="J208" s="1459"/>
      <c r="K208" s="1460"/>
    </row>
    <row r="209" spans="1:18" customHeight="1" ht="25.5">
      <c r="C209" s="42"/>
      <c r="D209" s="33"/>
      <c r="E209" s="25"/>
      <c r="F209" s="333" t="s">
        <v>315</v>
      </c>
      <c r="G209" s="1459"/>
      <c r="H209" s="1459"/>
      <c r="I209" s="1459"/>
      <c r="J209" s="1459"/>
      <c r="K209" s="1460"/>
    </row>
    <row r="210" spans="1:18" customHeight="1" ht="25.5">
      <c r="C210" s="42"/>
      <c r="D210" s="33"/>
      <c r="E210" s="25"/>
      <c r="F210" s="333" t="s">
        <v>316</v>
      </c>
      <c r="G210" s="1459"/>
      <c r="H210" s="1459"/>
      <c r="I210" s="1459"/>
      <c r="J210" s="1459"/>
      <c r="K210" s="1460"/>
    </row>
    <row r="211" spans="1:18" customHeight="1" ht="26.25">
      <c r="C211" s="42"/>
      <c r="D211" s="33"/>
      <c r="E211" s="25"/>
      <c r="F211" s="336" t="s">
        <v>317</v>
      </c>
      <c r="G211" s="1459"/>
      <c r="H211" s="1459"/>
      <c r="I211" s="1459"/>
      <c r="J211" s="1459"/>
      <c r="K211" s="1460"/>
    </row>
    <row r="212" spans="1:18" customHeight="1" ht="13.5">
      <c r="C212" s="42"/>
      <c r="D212" s="33"/>
      <c r="E212" s="25"/>
      <c r="F212" s="336" t="s">
        <v>318</v>
      </c>
      <c r="G212" s="1459"/>
      <c r="H212" s="1459"/>
      <c r="I212" s="1459"/>
      <c r="J212" s="1459"/>
      <c r="K212" s="1460"/>
    </row>
    <row r="213" spans="1:18" customHeight="1" ht="12.75">
      <c r="C213" s="42"/>
      <c r="D213" s="33"/>
      <c r="E213" s="25"/>
      <c r="F213" s="333" t="s">
        <v>319</v>
      </c>
      <c r="G213" s="1459"/>
      <c r="H213" s="1459"/>
      <c r="I213" s="1459"/>
      <c r="J213" s="1459"/>
      <c r="K213" s="1460"/>
    </row>
    <row r="214" spans="1:18" customHeight="1" ht="25.5">
      <c r="A214" s="33"/>
      <c r="B214" s="33"/>
      <c r="C214" s="42"/>
      <c r="D214" s="33"/>
      <c r="E214" s="25"/>
      <c r="F214" s="333" t="s">
        <v>320</v>
      </c>
      <c r="G214" s="1459"/>
      <c r="H214" s="1459"/>
      <c r="I214" s="1459"/>
      <c r="J214" s="1459"/>
      <c r="K214" s="1460"/>
    </row>
    <row r="215" spans="1:18" customHeight="1" ht="25.5">
      <c r="A215" s="100" t="s">
        <v>190</v>
      </c>
      <c r="B215" s="33"/>
      <c r="C215" s="42"/>
      <c r="D215" s="33"/>
      <c r="E215" s="25"/>
      <c r="F215" s="344" t="s">
        <v>321</v>
      </c>
      <c r="G215" s="1459"/>
      <c r="H215" s="1459"/>
      <c r="I215" s="1459"/>
      <c r="J215" s="1459"/>
      <c r="K215" s="1460"/>
    </row>
    <row r="216" spans="1:18" customHeight="1" ht="15">
      <c r="A216" s="124">
        <f>IF(D216="x",C216,IF(D216="n",0,C216))</f>
        <v>30</v>
      </c>
      <c r="B216" s="125">
        <f>IF(D216="x",0,IF(D216="n",0,C216))</f>
        <v>30</v>
      </c>
      <c r="C216" s="45">
        <v>30</v>
      </c>
      <c r="D216" s="1457"/>
      <c r="E216" s="1457"/>
      <c r="F216" s="348" t="s">
        <v>322</v>
      </c>
      <c r="G216" s="1441"/>
      <c r="H216" s="1441"/>
      <c r="I216" s="1441"/>
      <c r="J216" s="1441"/>
      <c r="K216" s="1442"/>
    </row>
    <row r="217" spans="1:18" customHeight="1" ht="14.25">
      <c r="A217" s="29"/>
      <c r="B217" s="31"/>
      <c r="C217" s="30"/>
      <c r="D217" s="38"/>
      <c r="E217" s="76">
        <v>25</v>
      </c>
      <c r="F217" s="831" t="s">
        <v>323</v>
      </c>
      <c r="G217" s="1434"/>
      <c r="H217" s="1435"/>
      <c r="I217" s="1435"/>
      <c r="J217" s="1435"/>
      <c r="K217" s="1436"/>
    </row>
    <row r="218" spans="1:18" customHeight="1" ht="14.25">
      <c r="A218" s="29"/>
      <c r="B218" s="31"/>
      <c r="C218" s="42"/>
      <c r="D218" s="30"/>
      <c r="E218" s="24"/>
      <c r="F218" s="324" t="s">
        <v>324</v>
      </c>
      <c r="G218" s="1437"/>
      <c r="H218" s="1438"/>
      <c r="I218" s="1438"/>
      <c r="J218" s="1438"/>
      <c r="K218" s="1439"/>
    </row>
    <row r="219" spans="1:18" customHeight="1" ht="14.25">
      <c r="A219" s="29"/>
      <c r="B219" s="31"/>
      <c r="C219" s="42"/>
      <c r="D219" s="30"/>
      <c r="E219" s="24"/>
      <c r="F219" s="342" t="s">
        <v>325</v>
      </c>
      <c r="G219" s="1437"/>
      <c r="H219" s="1438"/>
      <c r="I219" s="1438"/>
      <c r="J219" s="1438"/>
      <c r="K219" s="1439"/>
    </row>
    <row r="220" spans="1:18" customHeight="1" ht="14.25">
      <c r="A220" s="29"/>
      <c r="B220" s="31"/>
      <c r="C220" s="42"/>
      <c r="D220" s="30"/>
      <c r="E220" s="24"/>
      <c r="F220" s="749" t="s">
        <v>326</v>
      </c>
      <c r="G220" s="1437"/>
      <c r="H220" s="1438"/>
      <c r="I220" s="1438"/>
      <c r="J220" s="1438"/>
      <c r="K220" s="1439"/>
    </row>
    <row r="221" spans="1:18" customHeight="1" ht="25.5">
      <c r="A221" s="29"/>
      <c r="B221" s="31"/>
      <c r="C221" s="42"/>
      <c r="D221" s="30"/>
      <c r="E221" s="24"/>
      <c r="F221" s="404" t="s">
        <v>327</v>
      </c>
      <c r="G221" s="1437"/>
      <c r="H221" s="1438"/>
      <c r="I221" s="1438"/>
      <c r="J221" s="1438"/>
      <c r="K221" s="1439"/>
    </row>
    <row r="222" spans="1:18" customHeight="1" ht="12.75">
      <c r="A222" s="29"/>
      <c r="B222" s="31"/>
      <c r="C222" s="42"/>
      <c r="D222" s="30"/>
      <c r="E222" s="24"/>
      <c r="F222" s="324" t="s">
        <v>328</v>
      </c>
      <c r="G222" s="1437"/>
      <c r="H222" s="1438"/>
      <c r="I222" s="1438"/>
      <c r="J222" s="1438"/>
      <c r="K222" s="1439"/>
    </row>
    <row r="223" spans="1:18" customHeight="1" ht="14.25">
      <c r="A223" s="100" t="s">
        <v>190</v>
      </c>
      <c r="B223" s="31"/>
      <c r="C223" s="42"/>
      <c r="D223" s="30"/>
      <c r="E223" s="24"/>
      <c r="F223" s="963" t="s">
        <v>329</v>
      </c>
      <c r="G223" s="1437"/>
      <c r="H223" s="1438"/>
      <c r="I223" s="1438"/>
      <c r="J223" s="1438"/>
      <c r="K223" s="1439"/>
    </row>
    <row r="224" spans="1:18" customHeight="1" ht="14.25">
      <c r="A224" s="124">
        <f>IF(D224="x",C224,IF(D224="n",0,C224))</f>
        <v>20</v>
      </c>
      <c r="B224" s="125">
        <f>IF(D224="x",0,IF(D224="n",0,C224))</f>
        <v>20</v>
      </c>
      <c r="C224" s="40">
        <v>20</v>
      </c>
      <c r="D224" s="1452"/>
      <c r="E224" s="1453"/>
      <c r="F224" s="405" t="s">
        <v>330</v>
      </c>
      <c r="G224" s="1516"/>
      <c r="H224" s="1517"/>
      <c r="I224" s="1517"/>
      <c r="J224" s="1517"/>
      <c r="K224" s="1518"/>
    </row>
    <row r="225" spans="1:18" customHeight="1" ht="14.25">
      <c r="A225" s="29"/>
      <c r="B225" s="31"/>
      <c r="C225" s="30"/>
      <c r="D225" s="38"/>
      <c r="E225" s="76">
        <v>26</v>
      </c>
      <c r="F225" s="831" t="s">
        <v>331</v>
      </c>
      <c r="G225" s="1434"/>
      <c r="H225" s="1435"/>
      <c r="I225" s="1435"/>
      <c r="J225" s="1435"/>
      <c r="K225" s="1436"/>
    </row>
    <row r="226" spans="1:18" customHeight="1" ht="14.25">
      <c r="A226" s="29"/>
      <c r="B226" s="31"/>
      <c r="C226" s="42"/>
      <c r="D226" s="30"/>
      <c r="E226" s="24"/>
      <c r="F226" s="404" t="s">
        <v>332</v>
      </c>
      <c r="G226" s="1437"/>
      <c r="H226" s="1438"/>
      <c r="I226" s="1438"/>
      <c r="J226" s="1438"/>
      <c r="K226" s="1439"/>
    </row>
    <row r="227" spans="1:18" customHeight="1" ht="14.25">
      <c r="A227" s="29"/>
      <c r="B227" s="31"/>
      <c r="C227" s="42"/>
      <c r="D227" s="30"/>
      <c r="E227" s="24"/>
      <c r="F227" s="404" t="s">
        <v>333</v>
      </c>
      <c r="G227" s="1437"/>
      <c r="H227" s="1438"/>
      <c r="I227" s="1438"/>
      <c r="J227" s="1438"/>
      <c r="K227" s="1439"/>
    </row>
    <row r="228" spans="1:18" customHeight="1" ht="14.25">
      <c r="A228" s="29"/>
      <c r="B228" s="31"/>
      <c r="C228" s="42"/>
      <c r="D228" s="30"/>
      <c r="E228" s="24"/>
      <c r="F228" s="749" t="s">
        <v>326</v>
      </c>
      <c r="G228" s="1437"/>
      <c r="H228" s="1438"/>
      <c r="I228" s="1438"/>
      <c r="J228" s="1438"/>
      <c r="K228" s="1439"/>
    </row>
    <row r="229" spans="1:18" customHeight="1" ht="25.5">
      <c r="A229" s="29"/>
      <c r="B229" s="31"/>
      <c r="C229" s="42"/>
      <c r="D229" s="30"/>
      <c r="E229" s="24"/>
      <c r="F229" s="404" t="s">
        <v>327</v>
      </c>
      <c r="G229" s="1437"/>
      <c r="H229" s="1438"/>
      <c r="I229" s="1438"/>
      <c r="J229" s="1438"/>
      <c r="K229" s="1439"/>
    </row>
    <row r="230" spans="1:18" customHeight="1" ht="14.25">
      <c r="A230" s="29"/>
      <c r="B230" s="31"/>
      <c r="C230" s="42"/>
      <c r="D230" s="30"/>
      <c r="E230" s="24"/>
      <c r="F230" s="834" t="s">
        <v>328</v>
      </c>
      <c r="G230" s="1437"/>
      <c r="H230" s="1438"/>
      <c r="I230" s="1438"/>
      <c r="J230" s="1438"/>
      <c r="K230" s="1439"/>
    </row>
    <row r="231" spans="1:18" customHeight="1" ht="14.25">
      <c r="A231" s="100" t="s">
        <v>190</v>
      </c>
      <c r="B231" s="31"/>
      <c r="C231" s="42"/>
      <c r="D231" s="30"/>
      <c r="E231" s="24"/>
      <c r="F231" s="404" t="s">
        <v>329</v>
      </c>
      <c r="G231" s="1437"/>
      <c r="H231" s="1438"/>
      <c r="I231" s="1438"/>
      <c r="J231" s="1438"/>
      <c r="K231" s="1439"/>
    </row>
    <row r="232" spans="1:18" customHeight="1" ht="14.25">
      <c r="A232" s="124">
        <f>IF(D232="x",C232,IF(D232="n",0,C232))</f>
        <v>20</v>
      </c>
      <c r="B232" s="125">
        <f>IF(D232="x",0,IF(D232="n",0,C232))</f>
        <v>20</v>
      </c>
      <c r="C232" s="40">
        <v>20</v>
      </c>
      <c r="D232" s="1452"/>
      <c r="E232" s="1453"/>
      <c r="F232" s="405" t="s">
        <v>330</v>
      </c>
      <c r="G232" s="1516"/>
      <c r="H232" s="1517"/>
      <c r="I232" s="1517"/>
      <c r="J232" s="1517"/>
      <c r="K232" s="1518"/>
    </row>
    <row r="233" spans="1:18" customHeight="1" ht="14.25">
      <c r="A233" s="96"/>
      <c r="B233" s="96"/>
      <c r="C233" s="61"/>
      <c r="D233" s="61"/>
      <c r="E233" s="76">
        <v>27</v>
      </c>
      <c r="F233" s="846" t="s">
        <v>334</v>
      </c>
      <c r="G233" s="1434"/>
      <c r="H233" s="1435"/>
      <c r="I233" s="1435"/>
      <c r="J233" s="1435"/>
      <c r="K233" s="1436"/>
    </row>
    <row r="234" spans="1:18" customHeight="1" ht="14.25">
      <c r="A234" s="100" t="s">
        <v>190</v>
      </c>
      <c r="B234" s="96"/>
      <c r="C234" s="30"/>
      <c r="D234" s="30"/>
      <c r="E234" s="24"/>
      <c r="F234" s="372" t="s">
        <v>335</v>
      </c>
      <c r="G234" s="1458"/>
      <c r="H234" s="1459"/>
      <c r="I234" s="1459"/>
      <c r="J234" s="1459"/>
      <c r="K234" s="1460"/>
    </row>
    <row r="235" spans="1:18" customHeight="1" ht="26.25">
      <c r="A235" s="125">
        <f>IF(D235="x",C235,IF(D235="n",0,C235))</f>
        <v>10</v>
      </c>
      <c r="B235" s="125">
        <f>IF(D235="x",0,IF(D235="n",0,C235))</f>
        <v>10</v>
      </c>
      <c r="C235" s="40">
        <v>10</v>
      </c>
      <c r="D235" s="1452"/>
      <c r="E235" s="1453"/>
      <c r="F235" s="358" t="s">
        <v>336</v>
      </c>
      <c r="G235" s="1440"/>
      <c r="H235" s="1441"/>
      <c r="I235" s="1441"/>
      <c r="J235" s="1441"/>
      <c r="K235" s="1442"/>
    </row>
    <row r="236" spans="1:18" customHeight="1" ht="15">
      <c r="A236" s="30"/>
      <c r="B236" s="33"/>
      <c r="C236" s="1454" t="s">
        <v>137</v>
      </c>
      <c r="D236" s="1455"/>
      <c r="E236" s="1455"/>
      <c r="F236" s="1455"/>
      <c r="G236" s="1455"/>
      <c r="H236" s="1455"/>
      <c r="I236" s="1455"/>
      <c r="J236" s="1455"/>
      <c r="K236" s="1456"/>
    </row>
    <row r="237" spans="1:18" customHeight="1" ht="15">
      <c r="C237" s="697" t="s">
        <v>150</v>
      </c>
      <c r="D237" s="1461" t="s">
        <v>151</v>
      </c>
      <c r="E237" s="1462"/>
      <c r="F237" s="692" t="s">
        <v>152</v>
      </c>
      <c r="G237" s="1461" t="s">
        <v>4</v>
      </c>
      <c r="H237" s="1514"/>
      <c r="I237" s="1514"/>
      <c r="J237" s="1514"/>
      <c r="K237" s="1462"/>
    </row>
    <row r="238" spans="1:18" customHeight="1" ht="14.25">
      <c r="A238" s="29"/>
      <c r="B238" s="31"/>
      <c r="C238" s="30"/>
      <c r="D238" s="38"/>
      <c r="E238" s="76">
        <v>28</v>
      </c>
      <c r="F238" s="848" t="s">
        <v>337</v>
      </c>
      <c r="G238" s="1434"/>
      <c r="H238" s="1435"/>
      <c r="I238" s="1435"/>
      <c r="J238" s="1435"/>
      <c r="K238" s="1436"/>
    </row>
    <row r="239" spans="1:18" customHeight="1" ht="25.5">
      <c r="A239" s="29"/>
      <c r="B239" s="31"/>
      <c r="C239" s="30"/>
      <c r="D239" s="30"/>
      <c r="E239" s="24"/>
      <c r="F239" s="406" t="s">
        <v>338</v>
      </c>
      <c r="G239" s="1458"/>
      <c r="H239" s="1459"/>
      <c r="I239" s="1459"/>
      <c r="J239" s="1459"/>
      <c r="K239" s="1460"/>
      <c r="M239" s="100"/>
      <c r="N239" s="100"/>
      <c r="O239" s="100"/>
      <c r="P239" s="100"/>
      <c r="Q239" s="100"/>
      <c r="R239" s="100"/>
    </row>
    <row r="240" spans="1:18" customHeight="1" ht="30">
      <c r="A240" s="29"/>
      <c r="B240" s="31"/>
      <c r="C240" s="30"/>
      <c r="D240" s="30"/>
      <c r="E240" s="24"/>
      <c r="F240" s="333" t="s">
        <v>339</v>
      </c>
      <c r="G240" s="1458"/>
      <c r="H240" s="1459"/>
      <c r="I240" s="1459"/>
      <c r="J240" s="1459"/>
      <c r="K240" s="1460"/>
      <c r="M240" s="100"/>
      <c r="N240" s="100"/>
      <c r="O240" s="100"/>
      <c r="P240" s="100"/>
      <c r="Q240" s="100"/>
      <c r="R240" s="100"/>
    </row>
    <row r="241" spans="1:18" customHeight="1" ht="15">
      <c r="A241" s="100" t="s">
        <v>190</v>
      </c>
      <c r="B241" s="31"/>
      <c r="C241" s="30"/>
      <c r="D241" s="30"/>
      <c r="E241" s="24"/>
      <c r="F241" s="333" t="s">
        <v>340</v>
      </c>
      <c r="G241" s="1458"/>
      <c r="H241" s="1459"/>
      <c r="I241" s="1459"/>
      <c r="J241" s="1459"/>
      <c r="K241" s="1460"/>
      <c r="M241" s="100"/>
      <c r="N241" s="100"/>
      <c r="O241" s="100"/>
      <c r="P241" s="100"/>
      <c r="Q241" s="100"/>
      <c r="R241" s="100"/>
    </row>
    <row r="242" spans="1:18" customHeight="1" ht="14.25">
      <c r="A242" s="124">
        <f>IF(D242="x",C242,IF(D242="n",0,C242))</f>
        <v>15</v>
      </c>
      <c r="B242" s="125">
        <f>IF(D242="x",0,IF(D242="n",0,C242))</f>
        <v>15</v>
      </c>
      <c r="C242" s="40">
        <v>15</v>
      </c>
      <c r="D242" s="1452"/>
      <c r="E242" s="1453"/>
      <c r="F242" s="348" t="s">
        <v>341</v>
      </c>
      <c r="G242" s="1440"/>
      <c r="H242" s="1441"/>
      <c r="I242" s="1441"/>
      <c r="J242" s="1441"/>
      <c r="K242" s="1442"/>
    </row>
    <row r="243" spans="1:18" customHeight="1" ht="14.25">
      <c r="A243" s="30"/>
      <c r="B243" s="33"/>
      <c r="C243" s="38"/>
      <c r="D243" s="38"/>
      <c r="E243" s="76">
        <v>29</v>
      </c>
      <c r="F243" s="847" t="s">
        <v>342</v>
      </c>
      <c r="G243" s="1434"/>
      <c r="H243" s="1435"/>
      <c r="I243" s="1435"/>
      <c r="J243" s="1435"/>
      <c r="K243" s="1436"/>
    </row>
    <row r="244" spans="1:18" customHeight="1" ht="25.5">
      <c r="A244" s="29"/>
      <c r="B244" s="31"/>
      <c r="C244" s="30"/>
      <c r="D244" s="30"/>
      <c r="E244" s="26"/>
      <c r="F244" s="333" t="s">
        <v>343</v>
      </c>
      <c r="G244" s="1458"/>
      <c r="H244" s="1459"/>
      <c r="I244" s="1459"/>
      <c r="J244" s="1459"/>
      <c r="K244" s="1460"/>
      <c r="L244" s="100"/>
      <c r="M244" s="100"/>
      <c r="N244" s="100"/>
      <c r="O244" s="100"/>
      <c r="P244" s="100"/>
      <c r="Q244" s="100"/>
      <c r="R244" s="100"/>
    </row>
    <row r="245" spans="1:18" customHeight="1" ht="15">
      <c r="A245" s="29"/>
      <c r="B245" s="31"/>
      <c r="C245" s="44"/>
      <c r="D245" s="44"/>
      <c r="E245" s="26"/>
      <c r="F245" s="336" t="s">
        <v>344</v>
      </c>
      <c r="G245" s="1458"/>
      <c r="H245" s="1459"/>
      <c r="I245" s="1459"/>
      <c r="J245" s="1459"/>
      <c r="K245" s="1460"/>
      <c r="L245" s="100"/>
      <c r="M245" s="100"/>
      <c r="N245" s="100"/>
      <c r="O245" s="100"/>
      <c r="P245" s="100"/>
      <c r="Q245" s="100"/>
      <c r="R245" s="100"/>
    </row>
    <row r="246" spans="1:18" customHeight="1" ht="15">
      <c r="A246" s="29"/>
      <c r="B246" s="31"/>
      <c r="C246" s="30"/>
      <c r="D246" s="30"/>
      <c r="E246" s="26"/>
      <c r="F246" s="336" t="s">
        <v>345</v>
      </c>
      <c r="G246" s="1458"/>
      <c r="H246" s="1459"/>
      <c r="I246" s="1459"/>
      <c r="J246" s="1459"/>
      <c r="K246" s="1460"/>
      <c r="L246" s="100"/>
      <c r="M246" s="100"/>
      <c r="N246" s="100"/>
      <c r="O246" s="100"/>
      <c r="P246" s="100"/>
      <c r="Q246" s="100"/>
      <c r="R246" s="100"/>
    </row>
    <row r="247" spans="1:18" customHeight="1" ht="25.5">
      <c r="A247" s="29"/>
      <c r="B247" s="31"/>
      <c r="C247" s="30"/>
      <c r="D247" s="30"/>
      <c r="E247" s="26"/>
      <c r="F247" s="333" t="s">
        <v>346</v>
      </c>
      <c r="G247" s="1458"/>
      <c r="H247" s="1459"/>
      <c r="I247" s="1459"/>
      <c r="J247" s="1459"/>
      <c r="K247" s="1460"/>
      <c r="L247" s="100"/>
      <c r="M247" s="100"/>
      <c r="N247" s="100"/>
      <c r="O247" s="100"/>
      <c r="P247" s="100"/>
      <c r="Q247" s="100"/>
      <c r="R247" s="100"/>
    </row>
    <row r="248" spans="1:18" customHeight="1" ht="25.5">
      <c r="A248" s="100" t="s">
        <v>190</v>
      </c>
      <c r="B248" s="31"/>
      <c r="C248" s="30"/>
      <c r="D248" s="30"/>
      <c r="E248" s="26"/>
      <c r="F248" s="333" t="s">
        <v>347</v>
      </c>
      <c r="G248" s="1458"/>
      <c r="H248" s="1459"/>
      <c r="I248" s="1459"/>
      <c r="J248" s="1459"/>
      <c r="K248" s="1460"/>
      <c r="L248" s="100"/>
      <c r="M248" s="100"/>
      <c r="N248" s="100"/>
      <c r="O248" s="100"/>
      <c r="P248" s="100"/>
      <c r="Q248" s="100"/>
      <c r="R248" s="100"/>
    </row>
    <row r="249" spans="1:18" customHeight="1" ht="39">
      <c r="A249" s="124">
        <f>IF(D249="x",C249,IF(D249="n",0,C249))</f>
        <v>15</v>
      </c>
      <c r="B249" s="125">
        <f>IF(D249="x",0,IF(D249="n",0,C249))</f>
        <v>15</v>
      </c>
      <c r="C249" s="40">
        <v>15</v>
      </c>
      <c r="D249" s="1452"/>
      <c r="E249" s="1453"/>
      <c r="F249" s="727" t="s">
        <v>348</v>
      </c>
      <c r="G249" s="1440"/>
      <c r="H249" s="1441"/>
      <c r="I249" s="1441"/>
      <c r="J249" s="1441"/>
      <c r="K249" s="1442"/>
      <c r="L249" s="100"/>
      <c r="M249" s="100"/>
      <c r="N249" s="100"/>
      <c r="O249" s="100"/>
      <c r="P249" s="100"/>
      <c r="Q249" s="100"/>
      <c r="R249" s="100"/>
    </row>
    <row r="250" spans="1:18" customHeight="1" ht="15">
      <c r="A250" s="100"/>
      <c r="B250" s="100"/>
      <c r="C250" s="49"/>
      <c r="D250" s="38"/>
      <c r="E250" s="73">
        <v>30</v>
      </c>
      <c r="F250" s="728" t="s">
        <v>349</v>
      </c>
      <c r="G250" s="1435"/>
      <c r="H250" s="1435"/>
      <c r="I250" s="1435"/>
      <c r="J250" s="1435"/>
      <c r="K250" s="1436"/>
      <c r="L250" s="100"/>
      <c r="M250" s="100"/>
      <c r="N250" s="100"/>
      <c r="O250" s="100"/>
      <c r="P250" s="100"/>
      <c r="Q250" s="100"/>
      <c r="R250" s="100"/>
    </row>
    <row r="251" spans="1:18" customHeight="1" ht="15">
      <c r="A251" s="100"/>
      <c r="B251" s="100"/>
      <c r="C251" s="42"/>
      <c r="D251" s="30"/>
      <c r="E251" s="25"/>
      <c r="F251" s="326" t="s">
        <v>350</v>
      </c>
      <c r="G251" s="1459"/>
      <c r="H251" s="1459"/>
      <c r="I251" s="1459"/>
      <c r="J251" s="1459"/>
      <c r="K251" s="1460"/>
      <c r="L251" s="100"/>
      <c r="M251" s="100"/>
      <c r="N251" s="100"/>
      <c r="O251" s="100"/>
      <c r="P251" s="100"/>
      <c r="Q251" s="100"/>
      <c r="R251" s="100"/>
    </row>
    <row r="252" spans="1:18" customHeight="1" ht="15">
      <c r="A252" s="100"/>
      <c r="B252" s="100"/>
      <c r="C252" s="42"/>
      <c r="D252" s="30"/>
      <c r="E252" s="25"/>
      <c r="F252" s="326" t="s">
        <v>351</v>
      </c>
      <c r="G252" s="1459"/>
      <c r="H252" s="1459"/>
      <c r="I252" s="1459"/>
      <c r="J252" s="1459"/>
      <c r="K252" s="1460"/>
      <c r="L252" s="100"/>
      <c r="M252" s="100"/>
      <c r="N252" s="100"/>
      <c r="O252" s="100"/>
      <c r="P252" s="100"/>
      <c r="Q252" s="100"/>
      <c r="R252" s="100"/>
    </row>
    <row r="253" spans="1:18" customHeight="1" ht="15">
      <c r="A253" s="100"/>
      <c r="B253" s="100"/>
      <c r="C253" s="42"/>
      <c r="D253" s="30"/>
      <c r="E253" s="25"/>
      <c r="F253" s="326" t="s">
        <v>352</v>
      </c>
      <c r="G253" s="1459"/>
      <c r="H253" s="1459"/>
      <c r="I253" s="1459"/>
      <c r="J253" s="1459"/>
      <c r="K253" s="1460"/>
      <c r="L253" s="100"/>
      <c r="M253" s="100"/>
      <c r="N253" s="100"/>
      <c r="O253" s="100"/>
      <c r="P253" s="100"/>
      <c r="Q253" s="100"/>
      <c r="R253" s="100"/>
    </row>
    <row r="254" spans="1:18" customHeight="1" ht="15">
      <c r="A254" s="100"/>
      <c r="B254" s="100"/>
      <c r="C254" s="42"/>
      <c r="D254" s="30"/>
      <c r="E254" s="25"/>
      <c r="F254" s="326" t="s">
        <v>353</v>
      </c>
      <c r="G254" s="1459"/>
      <c r="H254" s="1459"/>
      <c r="I254" s="1459"/>
      <c r="J254" s="1459"/>
      <c r="K254" s="1460"/>
      <c r="L254" s="100"/>
      <c r="M254" s="100"/>
      <c r="N254" s="100"/>
      <c r="O254" s="100"/>
      <c r="P254" s="100"/>
      <c r="Q254" s="100"/>
      <c r="R254" s="100"/>
    </row>
    <row r="255" spans="1:18" customHeight="1" ht="15">
      <c r="A255" s="100" t="s">
        <v>190</v>
      </c>
      <c r="B255" s="100"/>
      <c r="C255" s="42"/>
      <c r="D255" s="30"/>
      <c r="E255" s="25"/>
      <c r="F255" s="326" t="s">
        <v>354</v>
      </c>
      <c r="G255" s="1459"/>
      <c r="H255" s="1459"/>
      <c r="I255" s="1459"/>
      <c r="J255" s="1459"/>
      <c r="K255" s="1460"/>
      <c r="L255" s="100"/>
      <c r="M255" s="100"/>
      <c r="N255" s="100"/>
      <c r="O255" s="100"/>
      <c r="P255" s="100"/>
      <c r="Q255" s="100"/>
      <c r="R255" s="100"/>
    </row>
    <row r="256" spans="1:18" customHeight="1" ht="15">
      <c r="A256" s="550">
        <f>IF(D256="x",C256,IF(D256="n",0,C256))</f>
        <v>20</v>
      </c>
      <c r="B256" s="550">
        <f>IF(D256="x",0,IF(D256="n",0,C256))</f>
        <v>20</v>
      </c>
      <c r="C256" s="45">
        <v>20</v>
      </c>
      <c r="D256" s="1452"/>
      <c r="E256" s="1457"/>
      <c r="F256" s="349" t="s">
        <v>355</v>
      </c>
      <c r="G256" s="1441"/>
      <c r="H256" s="1441"/>
      <c r="I256" s="1441"/>
      <c r="J256" s="1441"/>
      <c r="K256" s="1442"/>
      <c r="L256" s="100"/>
      <c r="M256" s="100"/>
      <c r="N256" s="100"/>
      <c r="O256" s="100"/>
      <c r="P256" s="100"/>
      <c r="Q256" s="100"/>
      <c r="R256" s="100"/>
    </row>
    <row r="257" spans="1:18" customHeight="1" ht="15">
      <c r="A257" s="29"/>
      <c r="B257" s="31"/>
      <c r="C257" s="38"/>
      <c r="D257" s="38"/>
      <c r="E257" s="73">
        <v>31</v>
      </c>
      <c r="F257" s="831" t="s">
        <v>356</v>
      </c>
      <c r="G257" s="1434"/>
      <c r="H257" s="1435"/>
      <c r="I257" s="1435"/>
      <c r="J257" s="1435"/>
      <c r="K257" s="1436"/>
      <c r="L257" s="100"/>
      <c r="M257" s="100"/>
      <c r="N257" s="100"/>
      <c r="O257" s="100"/>
      <c r="P257" s="100"/>
      <c r="Q257" s="100"/>
      <c r="R257" s="100"/>
    </row>
    <row r="258" spans="1:18" customHeight="1" ht="15">
      <c r="A258" s="29"/>
      <c r="B258" s="31"/>
      <c r="C258" s="30"/>
      <c r="D258" s="30"/>
      <c r="E258" s="311"/>
      <c r="F258" s="326" t="s">
        <v>357</v>
      </c>
      <c r="G258" s="1437"/>
      <c r="H258" s="1438"/>
      <c r="I258" s="1438"/>
      <c r="J258" s="1438"/>
      <c r="K258" s="1439"/>
      <c r="L258" s="100"/>
      <c r="M258" s="100"/>
      <c r="N258" s="100"/>
      <c r="O258" s="100"/>
      <c r="P258" s="100"/>
      <c r="Q258" s="100"/>
      <c r="R258" s="100"/>
    </row>
    <row r="259" spans="1:18" customHeight="1" ht="15">
      <c r="A259" s="100" t="s">
        <v>190</v>
      </c>
      <c r="B259" s="31"/>
      <c r="C259" s="42"/>
      <c r="D259" s="30"/>
      <c r="E259" s="25"/>
      <c r="F259" s="352" t="s">
        <v>358</v>
      </c>
      <c r="G259" s="1458"/>
      <c r="H259" s="1459"/>
      <c r="I259" s="1459"/>
      <c r="J259" s="1459"/>
      <c r="K259" s="1460"/>
      <c r="L259" s="100"/>
      <c r="M259" s="100"/>
      <c r="N259" s="100"/>
      <c r="O259" s="100"/>
      <c r="P259" s="100"/>
      <c r="Q259" s="100"/>
      <c r="R259" s="100"/>
    </row>
    <row r="260" spans="1:18" customHeight="1" ht="15">
      <c r="A260" s="124">
        <f>IF(D260="x",C260,IF(D260="n",0,C260))</f>
        <v>4</v>
      </c>
      <c r="B260" s="125">
        <f>IF(D260="x",0,IF(D260="n",0,C260))</f>
        <v>4</v>
      </c>
      <c r="C260" s="40">
        <v>4</v>
      </c>
      <c r="D260" s="1452"/>
      <c r="E260" s="1457"/>
      <c r="F260" s="365" t="s">
        <v>359</v>
      </c>
      <c r="G260" s="1440"/>
      <c r="H260" s="1441"/>
      <c r="I260" s="1441"/>
      <c r="J260" s="1441"/>
      <c r="K260" s="1442"/>
      <c r="L260" s="100"/>
      <c r="M260" s="100"/>
      <c r="N260" s="100"/>
      <c r="O260" s="100"/>
      <c r="P260" s="100"/>
      <c r="Q260" s="100"/>
      <c r="R260" s="100"/>
    </row>
    <row r="261" spans="1:18" customHeight="1" ht="15">
      <c r="A261" s="29"/>
      <c r="B261" s="31"/>
      <c r="C261" s="49" t="s">
        <v>21</v>
      </c>
      <c r="D261" s="51"/>
      <c r="E261" s="76">
        <v>32</v>
      </c>
      <c r="F261" s="831" t="s">
        <v>360</v>
      </c>
      <c r="G261" s="1443"/>
      <c r="H261" s="1444"/>
      <c r="I261" s="1444"/>
      <c r="J261" s="1444"/>
      <c r="K261" s="1445"/>
      <c r="L261" s="100"/>
      <c r="M261" s="100"/>
      <c r="N261" s="100"/>
      <c r="O261" s="100"/>
      <c r="P261" s="100"/>
      <c r="Q261" s="100"/>
      <c r="R261" s="100"/>
    </row>
    <row r="262" spans="1:18" customHeight="1" ht="15">
      <c r="A262" s="29"/>
      <c r="B262" s="31"/>
      <c r="C262" s="42"/>
      <c r="D262" s="44"/>
      <c r="E262" s="25"/>
      <c r="F262" s="326" t="s">
        <v>361</v>
      </c>
      <c r="G262" s="1446"/>
      <c r="H262" s="1447"/>
      <c r="I262" s="1447"/>
      <c r="J262" s="1447"/>
      <c r="K262" s="1448"/>
      <c r="L262" s="100"/>
      <c r="M262" s="100"/>
      <c r="N262" s="100"/>
      <c r="O262" s="100"/>
      <c r="P262" s="100"/>
      <c r="Q262" s="100"/>
      <c r="R262" s="100"/>
    </row>
    <row r="263" spans="1:18" customHeight="1" ht="14.25">
      <c r="A263" s="30"/>
      <c r="B263" s="33"/>
      <c r="C263" s="42"/>
      <c r="D263" s="44"/>
      <c r="E263" s="25"/>
      <c r="F263" s="326" t="s">
        <v>362</v>
      </c>
      <c r="G263" s="1446"/>
      <c r="H263" s="1447"/>
      <c r="I263" s="1447"/>
      <c r="J263" s="1447"/>
      <c r="K263" s="1448"/>
    </row>
    <row r="264" spans="1:18" customHeight="1" ht="14.25">
      <c r="A264" s="31"/>
      <c r="B264" s="937"/>
      <c r="C264" s="42"/>
      <c r="D264" s="44"/>
      <c r="E264" s="25"/>
      <c r="F264" s="326" t="s">
        <v>363</v>
      </c>
      <c r="G264" s="1446"/>
      <c r="H264" s="1447"/>
      <c r="I264" s="1447"/>
      <c r="J264" s="1447"/>
      <c r="K264" s="1448"/>
    </row>
    <row r="265" spans="1:18" customHeight="1" ht="14.25">
      <c r="A265" s="100" t="s">
        <v>190</v>
      </c>
      <c r="C265" s="30"/>
      <c r="D265" s="44"/>
      <c r="E265" s="25"/>
      <c r="F265" s="326" t="s">
        <v>364</v>
      </c>
      <c r="G265" s="1446"/>
      <c r="H265" s="1447"/>
      <c r="I265" s="1447"/>
      <c r="J265" s="1447"/>
      <c r="K265" s="1448"/>
    </row>
    <row r="266" spans="1:18" customHeight="1" ht="15">
      <c r="A266" s="124">
        <f>IF(D266="x",C266,IF(D266="n",0,C266))</f>
        <v>20</v>
      </c>
      <c r="B266" s="125">
        <f>IF(D266="x",0,IF(D266="n",0,C266))</f>
        <v>20</v>
      </c>
      <c r="C266" s="40">
        <v>20</v>
      </c>
      <c r="D266" s="1452"/>
      <c r="E266" s="1457"/>
      <c r="F266" s="349" t="s">
        <v>365</v>
      </c>
      <c r="G266" s="1449"/>
      <c r="H266" s="1450"/>
      <c r="I266" s="1450"/>
      <c r="J266" s="1450"/>
      <c r="K266" s="1451"/>
      <c r="L266" s="100"/>
      <c r="M266" s="100"/>
      <c r="N266" s="100"/>
      <c r="O266" s="100"/>
      <c r="P266" s="100"/>
      <c r="Q266" s="100"/>
      <c r="R266" s="100"/>
    </row>
    <row r="267" spans="1:18" customHeight="1" ht="15">
      <c r="A267" s="100" t="s">
        <v>190</v>
      </c>
      <c r="C267" s="38"/>
      <c r="D267" s="38"/>
      <c r="E267" s="73">
        <v>33</v>
      </c>
      <c r="F267" s="841" t="s">
        <v>366</v>
      </c>
      <c r="G267" s="1434"/>
      <c r="H267" s="1435"/>
      <c r="I267" s="1435"/>
      <c r="J267" s="1435"/>
      <c r="K267" s="1436"/>
      <c r="L267" s="100"/>
      <c r="M267" s="100"/>
      <c r="N267" s="100"/>
      <c r="O267" s="100"/>
      <c r="P267" s="100"/>
      <c r="Q267" s="100"/>
      <c r="R267" s="100"/>
    </row>
    <row r="268" spans="1:18" customHeight="1" ht="26.25">
      <c r="A268" s="591">
        <f>IF(D268="x",C268,IF(D268="n",0,C268))</f>
        <v>6</v>
      </c>
      <c r="B268" s="125">
        <f>IF(D268="x",0,IF(D268="n",0,C268))</f>
        <v>6</v>
      </c>
      <c r="C268" s="40">
        <v>6</v>
      </c>
      <c r="D268" s="1452"/>
      <c r="E268" s="1453"/>
      <c r="F268" s="358" t="s">
        <v>367</v>
      </c>
      <c r="G268" s="1458"/>
      <c r="H268" s="1459"/>
      <c r="I268" s="1459"/>
      <c r="J268" s="1459"/>
      <c r="K268" s="1460"/>
      <c r="M268" s="100"/>
      <c r="N268" s="100"/>
      <c r="O268" s="100"/>
      <c r="P268" s="100"/>
      <c r="Q268" s="100"/>
      <c r="R268" s="100"/>
    </row>
    <row r="269" spans="1:18" customHeight="1" ht="15">
      <c r="C269" s="61" t="s">
        <v>21</v>
      </c>
      <c r="D269" s="63" t="s">
        <v>21</v>
      </c>
      <c r="E269" s="76">
        <v>34</v>
      </c>
      <c r="F269" s="841" t="s">
        <v>368</v>
      </c>
      <c r="G269" s="1434"/>
      <c r="H269" s="1435"/>
      <c r="I269" s="1435"/>
      <c r="J269" s="1435"/>
      <c r="K269" s="1436"/>
      <c r="M269" s="100"/>
      <c r="N269" s="100"/>
      <c r="O269" s="100"/>
      <c r="P269" s="100"/>
      <c r="Q269" s="100"/>
      <c r="R269" s="100"/>
    </row>
    <row r="270" spans="1:18" customHeight="1" ht="15">
      <c r="C270" s="30"/>
      <c r="D270" s="30"/>
      <c r="E270" s="24"/>
      <c r="F270" s="324" t="s">
        <v>369</v>
      </c>
      <c r="G270" s="1458"/>
      <c r="H270" s="1459"/>
      <c r="I270" s="1459"/>
      <c r="J270" s="1459"/>
      <c r="K270" s="1460"/>
    </row>
    <row r="271" spans="1:18" customHeight="1" ht="15">
      <c r="A271" s="100" t="s">
        <v>190</v>
      </c>
      <c r="C271" s="30"/>
      <c r="D271" s="30"/>
      <c r="E271" s="24"/>
      <c r="F271" s="324" t="s">
        <v>370</v>
      </c>
      <c r="G271" s="1458"/>
      <c r="H271" s="1459"/>
      <c r="I271" s="1459"/>
      <c r="J271" s="1459"/>
      <c r="K271" s="1460"/>
    </row>
    <row r="272" spans="1:18" customHeight="1" ht="15">
      <c r="A272" s="614">
        <f>IF(D272="x",C272,IF(D272="n",0,C272))</f>
        <v>4</v>
      </c>
      <c r="B272" s="614">
        <f>IF(D272="x",0,IF(D272="n",0,C272))</f>
        <v>4</v>
      </c>
      <c r="C272" s="30">
        <v>4</v>
      </c>
      <c r="D272" s="1506" t="s">
        <v>265</v>
      </c>
      <c r="E272" s="1507"/>
      <c r="F272" s="337" t="s">
        <v>371</v>
      </c>
      <c r="G272" s="1440"/>
      <c r="H272" s="1441"/>
      <c r="I272" s="1441"/>
      <c r="J272" s="1441"/>
      <c r="K272" s="1442"/>
    </row>
    <row r="273" spans="1:18" customHeight="1" ht="15">
      <c r="A273" s="29"/>
      <c r="B273" s="31"/>
      <c r="C273" s="38"/>
      <c r="D273" s="38"/>
      <c r="E273" s="73">
        <v>35</v>
      </c>
      <c r="F273" s="831" t="s">
        <v>372</v>
      </c>
      <c r="G273" s="1434"/>
      <c r="H273" s="1435"/>
      <c r="I273" s="1435"/>
      <c r="J273" s="1435"/>
      <c r="K273" s="1436"/>
    </row>
    <row r="274" spans="1:18" customHeight="1" ht="15">
      <c r="A274" s="29"/>
      <c r="B274" s="31"/>
      <c r="C274" s="42"/>
      <c r="D274" s="30"/>
      <c r="E274" s="25"/>
      <c r="F274" s="326" t="s">
        <v>373</v>
      </c>
      <c r="G274" s="1458"/>
      <c r="H274" s="1459"/>
      <c r="I274" s="1459"/>
      <c r="J274" s="1459"/>
      <c r="K274" s="1460"/>
    </row>
    <row r="275" spans="1:18" customHeight="1" ht="25.5">
      <c r="A275" s="29"/>
      <c r="B275" s="31"/>
      <c r="C275" s="42"/>
      <c r="D275" s="30"/>
      <c r="E275" s="25"/>
      <c r="F275" s="404" t="s">
        <v>374</v>
      </c>
      <c r="G275" s="1458"/>
      <c r="H275" s="1459"/>
      <c r="I275" s="1459"/>
      <c r="J275" s="1459"/>
      <c r="K275" s="1460"/>
    </row>
    <row r="276" spans="1:18" customHeight="1" ht="25.5">
      <c r="A276" s="29"/>
      <c r="B276" s="31"/>
      <c r="C276" s="42"/>
      <c r="D276" s="30"/>
      <c r="E276" s="25"/>
      <c r="F276" s="404" t="s">
        <v>375</v>
      </c>
      <c r="G276" s="1458"/>
      <c r="H276" s="1459"/>
      <c r="I276" s="1459"/>
      <c r="J276" s="1459"/>
      <c r="K276" s="1460"/>
    </row>
    <row r="277" spans="1:18" customHeight="1" ht="15">
      <c r="A277" s="29"/>
      <c r="B277" s="31"/>
      <c r="C277" s="42"/>
      <c r="D277" s="30"/>
      <c r="E277" s="25"/>
      <c r="F277" s="834" t="s">
        <v>376</v>
      </c>
      <c r="G277" s="1458"/>
      <c r="H277" s="1459"/>
      <c r="I277" s="1459"/>
      <c r="J277" s="1459"/>
      <c r="K277" s="1460"/>
    </row>
    <row r="278" spans="1:18" customHeight="1" ht="25.5">
      <c r="A278" s="100" t="s">
        <v>190</v>
      </c>
      <c r="B278" s="31"/>
      <c r="C278" s="42"/>
      <c r="D278" s="30"/>
      <c r="E278" s="25"/>
      <c r="F278" s="404" t="s">
        <v>377</v>
      </c>
      <c r="G278" s="1458"/>
      <c r="H278" s="1459"/>
      <c r="I278" s="1459"/>
      <c r="J278" s="1459"/>
      <c r="K278" s="1460"/>
    </row>
    <row r="279" spans="1:18" customHeight="1" ht="27.75">
      <c r="A279" s="124">
        <f>IF(D279="x",C279,IF(D279="n",0,C279))</f>
        <v>20</v>
      </c>
      <c r="B279" s="125">
        <f>IF(D279="x",0,IF(D279="n",0,C279))</f>
        <v>20</v>
      </c>
      <c r="C279" s="40">
        <v>20</v>
      </c>
      <c r="D279" s="1452"/>
      <c r="E279" s="1457"/>
      <c r="F279" s="732" t="s">
        <v>378</v>
      </c>
      <c r="G279" s="1458"/>
      <c r="H279" s="1459"/>
      <c r="I279" s="1459"/>
      <c r="J279" s="1459"/>
      <c r="K279" s="1460"/>
    </row>
    <row r="280" spans="1:18" customHeight="1" ht="15">
      <c r="A280" s="29"/>
      <c r="B280" s="31"/>
      <c r="C280" s="30"/>
      <c r="D280" s="38"/>
      <c r="E280" s="73">
        <v>36</v>
      </c>
      <c r="F280" s="841" t="s">
        <v>379</v>
      </c>
      <c r="G280" s="1434"/>
      <c r="H280" s="1435"/>
      <c r="I280" s="1435"/>
      <c r="J280" s="1435"/>
      <c r="K280" s="1436"/>
    </row>
    <row r="281" spans="1:18" customHeight="1" ht="15">
      <c r="A281" s="29"/>
      <c r="B281" s="31"/>
      <c r="C281" s="30"/>
      <c r="D281" s="30"/>
      <c r="E281" s="25"/>
      <c r="F281" s="326" t="s">
        <v>380</v>
      </c>
      <c r="G281" s="1458"/>
      <c r="H281" s="1459"/>
      <c r="I281" s="1459"/>
      <c r="J281" s="1459"/>
      <c r="K281" s="1460"/>
    </row>
    <row r="282" spans="1:18" customHeight="1" ht="15">
      <c r="A282" s="29"/>
      <c r="B282" s="31"/>
      <c r="C282" s="30"/>
      <c r="D282" s="30"/>
      <c r="E282" s="25"/>
      <c r="F282" s="364" t="s">
        <v>381</v>
      </c>
      <c r="G282" s="1458"/>
      <c r="H282" s="1459"/>
      <c r="I282" s="1459"/>
      <c r="J282" s="1459"/>
      <c r="K282" s="1460"/>
    </row>
    <row r="283" spans="1:18" customHeight="1" ht="15">
      <c r="A283" s="30"/>
      <c r="B283" s="33"/>
      <c r="C283" s="30"/>
      <c r="D283" s="30"/>
      <c r="E283" s="25"/>
      <c r="F283" s="364" t="s">
        <v>382</v>
      </c>
      <c r="G283" s="1458"/>
      <c r="H283" s="1459"/>
      <c r="I283" s="1459"/>
      <c r="J283" s="1459"/>
      <c r="K283" s="1460"/>
    </row>
    <row r="284" spans="1:18" customHeight="1" ht="15">
      <c r="A284" s="30"/>
      <c r="B284" s="33"/>
      <c r="C284" s="30"/>
      <c r="D284" s="30"/>
      <c r="E284" s="25"/>
      <c r="F284" s="364" t="s">
        <v>383</v>
      </c>
      <c r="G284" s="1458"/>
      <c r="H284" s="1459"/>
      <c r="I284" s="1459"/>
      <c r="J284" s="1459"/>
      <c r="K284" s="1460"/>
    </row>
    <row r="285" spans="1:18" customHeight="1" ht="15">
      <c r="A285" s="29"/>
      <c r="B285" s="31"/>
      <c r="C285" s="30"/>
      <c r="D285" s="30"/>
      <c r="E285" s="25"/>
      <c r="F285" s="364" t="s">
        <v>384</v>
      </c>
      <c r="G285" s="1458"/>
      <c r="H285" s="1459"/>
      <c r="I285" s="1459"/>
      <c r="J285" s="1459"/>
      <c r="K285" s="1460"/>
    </row>
    <row r="286" spans="1:18" customHeight="1" ht="15">
      <c r="A286" s="100" t="s">
        <v>190</v>
      </c>
      <c r="B286" s="31"/>
      <c r="C286" s="30"/>
      <c r="D286" s="30"/>
      <c r="E286" s="25"/>
      <c r="F286" s="364" t="s">
        <v>385</v>
      </c>
      <c r="G286" s="1458"/>
      <c r="H286" s="1459"/>
      <c r="I286" s="1459"/>
      <c r="J286" s="1459"/>
      <c r="K286" s="1460"/>
    </row>
    <row r="287" spans="1:18" customHeight="1" ht="15">
      <c r="A287" s="124">
        <f>IF(D287="x",C287,IF(D287="n",0,C287))</f>
        <v>4</v>
      </c>
      <c r="B287" s="125">
        <f>IF(D287="x",0,IF(D287="n",0,C287))</f>
        <v>4</v>
      </c>
      <c r="C287" s="40">
        <v>4</v>
      </c>
      <c r="D287" s="1452" t="s">
        <v>265</v>
      </c>
      <c r="E287" s="1457"/>
      <c r="F287" s="349" t="s">
        <v>386</v>
      </c>
      <c r="G287" s="1458"/>
      <c r="H287" s="1459"/>
      <c r="I287" s="1459"/>
      <c r="J287" s="1459"/>
      <c r="K287" s="1460"/>
    </row>
    <row r="288" spans="1:18" customHeight="1" ht="15">
      <c r="C288" s="1508"/>
      <c r="D288" s="1509"/>
      <c r="E288" s="1509"/>
      <c r="F288" s="1509"/>
      <c r="G288" s="1509"/>
      <c r="H288" s="1509"/>
      <c r="I288" s="1509"/>
      <c r="J288" s="1509"/>
      <c r="K288" s="1510"/>
    </row>
    <row r="289" spans="1:18" customHeight="1" ht="15">
      <c r="C289" s="1511"/>
      <c r="D289" s="1512"/>
      <c r="E289" s="1512"/>
      <c r="F289" s="1512"/>
      <c r="G289" s="1512"/>
      <c r="H289" s="1512"/>
      <c r="I289" s="1512"/>
      <c r="J289" s="1512"/>
      <c r="K289" s="1513"/>
    </row>
    <row r="290" spans="1:18" customHeight="1" ht="15">
      <c r="C290" s="1508"/>
      <c r="D290" s="1509"/>
      <c r="E290" s="1509"/>
      <c r="F290" s="1509"/>
      <c r="G290" s="1509"/>
      <c r="H290" s="1509"/>
      <c r="I290" s="1509"/>
      <c r="J290" s="1509"/>
      <c r="K290" s="1510"/>
    </row>
    <row r="291" spans="1:18" customHeight="1" ht="15">
      <c r="C291" s="1511"/>
      <c r="D291" s="1512"/>
      <c r="E291" s="1512"/>
      <c r="F291" s="1512"/>
      <c r="G291" s="1512"/>
      <c r="H291" s="1512"/>
      <c r="I291" s="1512"/>
      <c r="J291" s="1512"/>
      <c r="K291" s="1513"/>
    </row>
    <row r="292" spans="1:18" customHeight="1" ht="15">
      <c r="A292" s="30"/>
      <c r="B292" s="33"/>
      <c r="C292" s="1454" t="s">
        <v>137</v>
      </c>
      <c r="D292" s="1455"/>
      <c r="E292" s="1455"/>
      <c r="F292" s="1455"/>
      <c r="G292" s="1455"/>
      <c r="H292" s="1455"/>
      <c r="I292" s="1455"/>
      <c r="J292" s="1455"/>
      <c r="K292" s="1456"/>
    </row>
    <row r="293" spans="1:18" customHeight="1" ht="15">
      <c r="C293" s="697" t="s">
        <v>150</v>
      </c>
      <c r="D293" s="1461" t="s">
        <v>151</v>
      </c>
      <c r="E293" s="1462"/>
      <c r="F293" s="692" t="s">
        <v>152</v>
      </c>
      <c r="G293" s="1461" t="s">
        <v>4</v>
      </c>
      <c r="H293" s="1514"/>
      <c r="I293" s="1514"/>
      <c r="J293" s="1514"/>
      <c r="K293" s="1462"/>
    </row>
    <row r="294" spans="1:18" customHeight="1" ht="15">
      <c r="A294" s="29"/>
      <c r="B294" s="31"/>
      <c r="C294" s="38"/>
      <c r="D294" s="38"/>
      <c r="E294" s="76">
        <v>37</v>
      </c>
      <c r="F294" s="841" t="s">
        <v>387</v>
      </c>
      <c r="G294" s="1434"/>
      <c r="H294" s="1435"/>
      <c r="I294" s="1435"/>
      <c r="J294" s="1435"/>
      <c r="K294" s="1436"/>
    </row>
    <row r="295" spans="1:18" customHeight="1" ht="25.5">
      <c r="A295" s="29"/>
      <c r="B295" s="31"/>
      <c r="C295" s="30"/>
      <c r="D295" s="30"/>
      <c r="E295" s="24"/>
      <c r="F295" s="372" t="s">
        <v>388</v>
      </c>
      <c r="G295" s="1458"/>
      <c r="H295" s="1459"/>
      <c r="I295" s="1459"/>
      <c r="J295" s="1459"/>
      <c r="K295" s="1460"/>
    </row>
    <row r="296" spans="1:18" customHeight="1" ht="15">
      <c r="A296" s="100" t="s">
        <v>190</v>
      </c>
      <c r="B296" s="31"/>
      <c r="C296" s="30"/>
      <c r="D296" s="1471"/>
      <c r="E296" s="1472"/>
      <c r="F296" s="404" t="s">
        <v>389</v>
      </c>
      <c r="G296" s="1458"/>
      <c r="H296" s="1459"/>
      <c r="I296" s="1459"/>
      <c r="J296" s="1459"/>
      <c r="K296" s="1460"/>
    </row>
    <row r="297" spans="1:18" customHeight="1" ht="15">
      <c r="A297" s="124">
        <f>IF(D297="x",C297,IF(D297="n",0,C297))</f>
        <v>6</v>
      </c>
      <c r="B297" s="125">
        <f>IF(D297="x",0,IF(D297="n",0,C297))</f>
        <v>6</v>
      </c>
      <c r="C297" s="40">
        <v>6</v>
      </c>
      <c r="D297" s="1452"/>
      <c r="E297" s="1453"/>
      <c r="F297" s="436" t="s">
        <v>390</v>
      </c>
      <c r="G297" s="1440"/>
      <c r="H297" s="1441"/>
      <c r="I297" s="1441"/>
      <c r="J297" s="1441"/>
      <c r="K297" s="1442"/>
    </row>
    <row r="298" spans="1:18" customHeight="1" ht="15">
      <c r="A298" s="30"/>
      <c r="B298" s="33"/>
      <c r="C298" s="38"/>
      <c r="D298" s="38"/>
      <c r="E298" s="73">
        <v>38</v>
      </c>
      <c r="F298" s="831" t="s">
        <v>391</v>
      </c>
      <c r="G298" s="1434"/>
      <c r="H298" s="1435"/>
      <c r="I298" s="1435"/>
      <c r="J298" s="1435"/>
      <c r="K298" s="1436"/>
    </row>
    <row r="299" spans="1:18" customHeight="1" ht="15">
      <c r="A299" s="30"/>
      <c r="B299" s="33"/>
      <c r="C299" s="30"/>
      <c r="D299" s="30"/>
      <c r="E299" s="311"/>
      <c r="F299" s="326" t="s">
        <v>392</v>
      </c>
      <c r="G299" s="1437"/>
      <c r="H299" s="1438"/>
      <c r="I299" s="1438"/>
      <c r="J299" s="1438"/>
      <c r="K299" s="1439"/>
    </row>
    <row r="300" spans="1:18" customHeight="1" ht="15">
      <c r="A300" s="100" t="s">
        <v>190</v>
      </c>
      <c r="B300" s="33"/>
      <c r="C300" s="30"/>
      <c r="D300" s="30"/>
      <c r="E300" s="120"/>
      <c r="F300" s="326" t="s">
        <v>393</v>
      </c>
      <c r="G300" s="1437"/>
      <c r="H300" s="1438"/>
      <c r="I300" s="1438"/>
      <c r="J300" s="1438"/>
      <c r="K300" s="1439"/>
    </row>
    <row r="301" spans="1:18" customHeight="1" ht="15">
      <c r="A301" s="124">
        <f>IF(D301="x",C301,IF(D301="n",0,C301))</f>
        <v>10</v>
      </c>
      <c r="B301" s="125">
        <f>IF(D301="x",0,IF(D301="n",0,C301))</f>
        <v>10</v>
      </c>
      <c r="C301" s="40">
        <v>10</v>
      </c>
      <c r="D301" s="1452"/>
      <c r="E301" s="1457"/>
      <c r="F301" s="349" t="s">
        <v>394</v>
      </c>
      <c r="G301" s="1440"/>
      <c r="H301" s="1441"/>
      <c r="I301" s="1441"/>
      <c r="J301" s="1441"/>
      <c r="K301" s="1442"/>
    </row>
    <row r="302" spans="1:18" customHeight="1" ht="15">
      <c r="A302" s="96"/>
      <c r="B302" s="96"/>
      <c r="C302" s="161"/>
      <c r="D302" s="161"/>
      <c r="E302" s="73">
        <v>39</v>
      </c>
      <c r="F302" s="831" t="s">
        <v>395</v>
      </c>
      <c r="G302" s="1434"/>
      <c r="H302" s="1435"/>
      <c r="I302" s="1435"/>
      <c r="J302" s="1435"/>
      <c r="K302" s="1436"/>
    </row>
    <row r="303" spans="1:18" customHeight="1" ht="15">
      <c r="A303" s="100" t="s">
        <v>190</v>
      </c>
      <c r="B303" s="96"/>
      <c r="C303" s="36"/>
      <c r="D303" s="36"/>
      <c r="E303" s="25"/>
      <c r="F303" s="326" t="s">
        <v>396</v>
      </c>
      <c r="G303" s="1458"/>
      <c r="H303" s="1459"/>
      <c r="I303" s="1459"/>
      <c r="J303" s="1459"/>
      <c r="K303" s="1460"/>
    </row>
    <row r="304" spans="1:18" customHeight="1" ht="15">
      <c r="A304" s="71">
        <f>IF(D304="x",C304,IF(D304="n",0,C304))</f>
        <v>6</v>
      </c>
      <c r="B304" s="71">
        <f>IF(D304="x",0,IF(D304="n",0,C304))</f>
        <v>6</v>
      </c>
      <c r="C304" s="40">
        <v>6</v>
      </c>
      <c r="D304" s="1504"/>
      <c r="E304" s="1505"/>
      <c r="F304" s="349" t="s">
        <v>397</v>
      </c>
      <c r="G304" s="1440"/>
      <c r="H304" s="1441"/>
      <c r="I304" s="1441"/>
      <c r="J304" s="1441"/>
      <c r="K304" s="1442"/>
    </row>
    <row r="305" spans="1:18" customHeight="1" ht="15">
      <c r="A305" s="138"/>
      <c r="B305" s="96"/>
      <c r="C305" s="49"/>
      <c r="D305" s="38"/>
      <c r="E305" s="76">
        <v>40</v>
      </c>
      <c r="F305" s="846" t="s">
        <v>398</v>
      </c>
      <c r="G305" s="1434"/>
      <c r="H305" s="1435"/>
      <c r="I305" s="1435"/>
      <c r="J305" s="1435"/>
      <c r="K305" s="1436"/>
      <c r="L305" s="100"/>
      <c r="M305" s="100"/>
      <c r="N305" s="100"/>
      <c r="O305" s="100"/>
      <c r="P305" s="100"/>
      <c r="Q305" s="100"/>
      <c r="R305" s="100"/>
    </row>
    <row r="306" spans="1:18" customHeight="1" ht="15">
      <c r="A306" s="138"/>
      <c r="B306" s="96"/>
      <c r="C306" s="42"/>
      <c r="D306" s="30"/>
      <c r="E306" s="24"/>
      <c r="F306" s="350" t="s">
        <v>399</v>
      </c>
      <c r="G306" s="1458"/>
      <c r="H306" s="1459"/>
      <c r="I306" s="1459"/>
      <c r="J306" s="1459"/>
      <c r="K306" s="1460"/>
      <c r="L306" s="100"/>
      <c r="M306" s="100"/>
      <c r="N306" s="100"/>
      <c r="O306" s="100"/>
      <c r="P306" s="100"/>
      <c r="Q306" s="100"/>
      <c r="R306" s="100"/>
    </row>
    <row r="307" spans="1:18" customHeight="1" ht="25.5">
      <c r="A307" s="100" t="s">
        <v>190</v>
      </c>
      <c r="B307" s="96"/>
      <c r="C307" s="42"/>
      <c r="D307" s="30"/>
      <c r="E307" s="24"/>
      <c r="F307" s="333" t="s">
        <v>400</v>
      </c>
      <c r="G307" s="1458"/>
      <c r="H307" s="1459"/>
      <c r="I307" s="1459"/>
      <c r="J307" s="1459"/>
      <c r="K307" s="1460"/>
      <c r="L307" s="100"/>
      <c r="M307" s="100"/>
      <c r="N307" s="100"/>
      <c r="O307" s="100"/>
      <c r="P307" s="100"/>
      <c r="Q307" s="100"/>
      <c r="R307" s="100"/>
    </row>
    <row r="308" spans="1:18" customHeight="1" ht="15">
      <c r="A308" s="550">
        <f>IF(D308="x",C308,IF(D308="n",0,C308))</f>
        <v>20</v>
      </c>
      <c r="B308" s="550">
        <f>IF(D308="x",0,IF(D308="n",0,C308))</f>
        <v>20</v>
      </c>
      <c r="C308" s="45">
        <v>20</v>
      </c>
      <c r="D308" s="1452"/>
      <c r="E308" s="1453"/>
      <c r="F308" s="348" t="s">
        <v>401</v>
      </c>
      <c r="G308" s="1440"/>
      <c r="H308" s="1441"/>
      <c r="I308" s="1441"/>
      <c r="J308" s="1441"/>
      <c r="K308" s="1442"/>
      <c r="L308" s="100"/>
      <c r="M308" s="100"/>
      <c r="N308" s="100"/>
      <c r="O308" s="100"/>
      <c r="P308" s="100"/>
      <c r="Q308" s="100"/>
      <c r="R308" s="100"/>
    </row>
    <row r="309" spans="1:18" customHeight="1" ht="15">
      <c r="C309" s="1498" t="s">
        <v>402</v>
      </c>
      <c r="D309" s="1499"/>
      <c r="E309" s="1499"/>
      <c r="F309" s="1499"/>
      <c r="G309" s="1499"/>
      <c r="H309" s="1499"/>
      <c r="I309" s="1499"/>
      <c r="J309" s="1499"/>
      <c r="K309" s="1500"/>
    </row>
    <row r="310" spans="1:18" customHeight="1" ht="15">
      <c r="C310" s="1501"/>
      <c r="D310" s="1502"/>
      <c r="E310" s="1502"/>
      <c r="F310" s="1502"/>
      <c r="G310" s="1502"/>
      <c r="H310" s="1502"/>
      <c r="I310" s="1502"/>
      <c r="J310" s="1502"/>
      <c r="K310" s="1503"/>
    </row>
    <row r="311" spans="1:18" customHeight="1" ht="15">
      <c r="C311" s="1489"/>
      <c r="D311" s="1490"/>
      <c r="E311" s="1490"/>
      <c r="F311" s="1490"/>
      <c r="G311" s="1490"/>
      <c r="H311" s="1490"/>
      <c r="I311" s="1490"/>
      <c r="J311" s="1490"/>
      <c r="K311" s="1491"/>
    </row>
    <row r="312" spans="1:18" customHeight="1" ht="15">
      <c r="C312" s="1492"/>
      <c r="D312" s="1493"/>
      <c r="E312" s="1493"/>
      <c r="F312" s="1493"/>
      <c r="G312" s="1493"/>
      <c r="H312" s="1493"/>
      <c r="I312" s="1493"/>
      <c r="J312" s="1493"/>
      <c r="K312" s="1494"/>
    </row>
    <row r="313" spans="1:18" customHeight="1" ht="15">
      <c r="C313" s="1489"/>
      <c r="D313" s="1490"/>
      <c r="E313" s="1490"/>
      <c r="F313" s="1490"/>
      <c r="G313" s="1490"/>
      <c r="H313" s="1490"/>
      <c r="I313" s="1490"/>
      <c r="J313" s="1490"/>
      <c r="K313" s="1491"/>
    </row>
    <row r="314" spans="1:18" customHeight="1" ht="15">
      <c r="C314" s="1492"/>
      <c r="D314" s="1493"/>
      <c r="E314" s="1493"/>
      <c r="F314" s="1493"/>
      <c r="G314" s="1493"/>
      <c r="H314" s="1493"/>
      <c r="I314" s="1493"/>
      <c r="J314" s="1493"/>
      <c r="K314" s="1494"/>
    </row>
    <row r="315" spans="1:18" customHeight="1" ht="15">
      <c r="C315" s="1489"/>
      <c r="D315" s="1490"/>
      <c r="E315" s="1490"/>
      <c r="F315" s="1490"/>
      <c r="G315" s="1490"/>
      <c r="H315" s="1490"/>
      <c r="I315" s="1490"/>
      <c r="J315" s="1490"/>
      <c r="K315" s="1491"/>
    </row>
    <row r="316" spans="1:18" customHeight="1" ht="15">
      <c r="C316" s="1492"/>
      <c r="D316" s="1493"/>
      <c r="E316" s="1493"/>
      <c r="F316" s="1493"/>
      <c r="G316" s="1493"/>
      <c r="H316" s="1493"/>
      <c r="I316" s="1493"/>
      <c r="J316" s="1493"/>
      <c r="K316" s="1494"/>
    </row>
    <row r="317" spans="1:18" customHeight="1" ht="15">
      <c r="A317" s="30"/>
      <c r="B317" s="33"/>
      <c r="C317" s="1454" t="s">
        <v>137</v>
      </c>
      <c r="D317" s="1455"/>
      <c r="E317" s="1455"/>
      <c r="F317" s="1455"/>
      <c r="G317" s="1455"/>
      <c r="H317" s="1455"/>
      <c r="I317" s="1455"/>
      <c r="J317" s="1455"/>
      <c r="K317" s="1456"/>
    </row>
    <row r="318" spans="1:18" customHeight="1" ht="15">
      <c r="C318" s="1495" t="s">
        <v>403</v>
      </c>
      <c r="D318" s="1496"/>
      <c r="E318" s="1496"/>
      <c r="F318" s="1496"/>
      <c r="G318" s="1496"/>
      <c r="H318" s="1496"/>
      <c r="I318" s="1496"/>
      <c r="J318" s="1496"/>
      <c r="K318" s="1497"/>
    </row>
    <row r="319" spans="1:18" customHeight="1" ht="9.75">
      <c r="C319" s="1467" t="s">
        <v>404</v>
      </c>
      <c r="D319" s="1468"/>
      <c r="E319" s="1468"/>
      <c r="F319" s="1468" t="s">
        <v>405</v>
      </c>
      <c r="G319" s="1468" t="s">
        <v>406</v>
      </c>
      <c r="H319" s="1468"/>
      <c r="I319" s="1468" t="s">
        <v>407</v>
      </c>
      <c r="J319" s="1468"/>
      <c r="K319" s="1483" t="s">
        <v>408</v>
      </c>
    </row>
    <row r="320" spans="1:18" customHeight="1" ht="15">
      <c r="C320" s="1469"/>
      <c r="D320" s="1470"/>
      <c r="E320" s="1470"/>
      <c r="F320" s="1470"/>
      <c r="G320" s="1470"/>
      <c r="H320" s="1470"/>
      <c r="I320" s="1470"/>
      <c r="J320" s="1470"/>
      <c r="K320" s="1484"/>
    </row>
    <row r="321" spans="1:18" customHeight="1" ht="15">
      <c r="C321" s="1485"/>
      <c r="D321" s="1486"/>
      <c r="E321" s="1487"/>
      <c r="F321" s="230"/>
      <c r="G321" s="1488">
        <v>0.0</v>
      </c>
      <c r="H321" s="1487"/>
      <c r="I321" s="1488">
        <v>0.0</v>
      </c>
      <c r="J321" s="1487"/>
      <c r="K321" s="231">
        <f>G321-I321</f>
        <v>0</v>
      </c>
    </row>
    <row r="322" spans="1:18" customHeight="1" ht="15">
      <c r="C322" s="1473"/>
      <c r="D322" s="1474"/>
      <c r="E322" s="1475"/>
      <c r="F322" s="228"/>
      <c r="G322" s="1476">
        <v>0.0</v>
      </c>
      <c r="H322" s="1475"/>
      <c r="I322" s="1476">
        <v>0.0</v>
      </c>
      <c r="J322" s="1475"/>
      <c r="K322" s="229">
        <f>G322-I322</f>
        <v>0</v>
      </c>
    </row>
    <row r="323" spans="1:18" customHeight="1" ht="15">
      <c r="C323" s="1473"/>
      <c r="D323" s="1474"/>
      <c r="E323" s="1475"/>
      <c r="F323" s="228"/>
      <c r="G323" s="1476">
        <v>0.0</v>
      </c>
      <c r="H323" s="1475"/>
      <c r="I323" s="1476">
        <v>0.0</v>
      </c>
      <c r="J323" s="1475"/>
      <c r="K323" s="229">
        <f>G323-I323</f>
        <v>0</v>
      </c>
    </row>
    <row r="324" spans="1:18" customHeight="1" ht="15">
      <c r="C324" s="1473"/>
      <c r="D324" s="1474"/>
      <c r="E324" s="1475"/>
      <c r="F324" s="228"/>
      <c r="G324" s="1476">
        <v>0.0</v>
      </c>
      <c r="H324" s="1475"/>
      <c r="I324" s="1476">
        <v>0.0</v>
      </c>
      <c r="J324" s="1475"/>
      <c r="K324" s="229">
        <f>G324-I324</f>
        <v>0</v>
      </c>
    </row>
    <row r="325" spans="1:18" customHeight="1" ht="15">
      <c r="C325" s="1473"/>
      <c r="D325" s="1474"/>
      <c r="E325" s="1475"/>
      <c r="F325" s="228"/>
      <c r="G325" s="1476">
        <v>0.0</v>
      </c>
      <c r="H325" s="1475"/>
      <c r="I325" s="1476">
        <v>0.0</v>
      </c>
      <c r="J325" s="1475"/>
      <c r="K325" s="229">
        <f>G325-I325</f>
        <v>0</v>
      </c>
    </row>
    <row r="326" spans="1:18" customHeight="1" ht="15">
      <c r="C326" s="1473"/>
      <c r="D326" s="1474"/>
      <c r="E326" s="1475"/>
      <c r="F326" s="228"/>
      <c r="G326" s="1476">
        <v>0.0</v>
      </c>
      <c r="H326" s="1475"/>
      <c r="I326" s="1476">
        <v>0.0</v>
      </c>
      <c r="J326" s="1475"/>
      <c r="K326" s="229">
        <f>G326-I326</f>
        <v>0</v>
      </c>
    </row>
    <row r="327" spans="1:18" customHeight="1" ht="15">
      <c r="C327" s="1473"/>
      <c r="D327" s="1474"/>
      <c r="E327" s="1475"/>
      <c r="F327" s="228"/>
      <c r="G327" s="1476">
        <v>0.0</v>
      </c>
      <c r="H327" s="1475"/>
      <c r="I327" s="1476">
        <v>0.0</v>
      </c>
      <c r="J327" s="1475"/>
      <c r="K327" s="229">
        <f>G327-I327</f>
        <v>0</v>
      </c>
    </row>
    <row r="328" spans="1:18" customHeight="1" ht="15">
      <c r="C328" s="1473"/>
      <c r="D328" s="1474"/>
      <c r="E328" s="1475"/>
      <c r="F328" s="228"/>
      <c r="G328" s="1476">
        <v>0.0</v>
      </c>
      <c r="H328" s="1475"/>
      <c r="I328" s="1476">
        <v>0.0</v>
      </c>
      <c r="J328" s="1475"/>
      <c r="K328" s="229">
        <f>G328-I328</f>
        <v>0</v>
      </c>
    </row>
    <row r="329" spans="1:18" customHeight="1" ht="15">
      <c r="C329" s="1473"/>
      <c r="D329" s="1474"/>
      <c r="E329" s="1475"/>
      <c r="F329" s="228"/>
      <c r="G329" s="1476">
        <v>0.0</v>
      </c>
      <c r="H329" s="1475"/>
      <c r="I329" s="1476">
        <v>0.0</v>
      </c>
      <c r="J329" s="1475"/>
      <c r="K329" s="229">
        <f>G329-I329</f>
        <v>0</v>
      </c>
    </row>
    <row r="330" spans="1:18" customHeight="1" ht="15">
      <c r="C330" s="1473"/>
      <c r="D330" s="1474"/>
      <c r="E330" s="1475"/>
      <c r="F330" s="228"/>
      <c r="G330" s="1476">
        <v>0.0</v>
      </c>
      <c r="H330" s="1475"/>
      <c r="I330" s="1476">
        <v>0.0</v>
      </c>
      <c r="J330" s="1475"/>
      <c r="K330" s="229">
        <f>G330-I330</f>
        <v>0</v>
      </c>
    </row>
    <row r="331" spans="1:18" customHeight="1" ht="15">
      <c r="C331" s="1473"/>
      <c r="D331" s="1474"/>
      <c r="E331" s="1475"/>
      <c r="F331" s="228"/>
      <c r="G331" s="1476">
        <v>0.0</v>
      </c>
      <c r="H331" s="1475"/>
      <c r="I331" s="1476">
        <v>0.0</v>
      </c>
      <c r="J331" s="1475"/>
      <c r="K331" s="229">
        <f>G331-I331</f>
        <v>0</v>
      </c>
    </row>
    <row r="332" spans="1:18" customHeight="1" ht="15">
      <c r="C332" s="1473"/>
      <c r="D332" s="1474"/>
      <c r="E332" s="1475"/>
      <c r="F332" s="228"/>
      <c r="G332" s="1476">
        <v>0.0</v>
      </c>
      <c r="H332" s="1475"/>
      <c r="I332" s="1476">
        <v>0.0</v>
      </c>
      <c r="J332" s="1475"/>
      <c r="K332" s="229">
        <f>G332-I332</f>
        <v>0</v>
      </c>
    </row>
    <row r="333" spans="1:18" customHeight="1" ht="15">
      <c r="C333" s="1473"/>
      <c r="D333" s="1474"/>
      <c r="E333" s="1475"/>
      <c r="F333" s="228"/>
      <c r="G333" s="1476">
        <v>0.0</v>
      </c>
      <c r="H333" s="1475"/>
      <c r="I333" s="1476">
        <v>0.0</v>
      </c>
      <c r="J333" s="1475"/>
      <c r="K333" s="229">
        <f>G333-I333</f>
        <v>0</v>
      </c>
    </row>
    <row r="334" spans="1:18" customHeight="1" ht="15">
      <c r="C334" s="1473"/>
      <c r="D334" s="1474"/>
      <c r="E334" s="1475"/>
      <c r="F334" s="228"/>
      <c r="G334" s="1476">
        <v>0.0</v>
      </c>
      <c r="H334" s="1475"/>
      <c r="I334" s="1476">
        <v>0.0</v>
      </c>
      <c r="J334" s="1475"/>
      <c r="K334" s="229">
        <f>G334-I334</f>
        <v>0</v>
      </c>
    </row>
    <row r="335" spans="1:18" customHeight="1" ht="15">
      <c r="C335" s="1473"/>
      <c r="D335" s="1474"/>
      <c r="E335" s="1475"/>
      <c r="F335" s="228"/>
      <c r="G335" s="1476">
        <v>0.0</v>
      </c>
      <c r="H335" s="1475"/>
      <c r="I335" s="1476">
        <v>0.0</v>
      </c>
      <c r="J335" s="1475"/>
      <c r="K335" s="229">
        <f>G335-I335</f>
        <v>0</v>
      </c>
    </row>
    <row r="336" spans="1:18" customHeight="1" ht="15">
      <c r="C336" s="1477" t="s">
        <v>409</v>
      </c>
      <c r="D336" s="1478"/>
      <c r="E336" s="1478"/>
      <c r="F336" s="1478"/>
      <c r="G336" s="1478"/>
      <c r="H336" s="1478"/>
      <c r="I336" s="1478"/>
      <c r="J336" s="1478"/>
      <c r="K336" s="1479"/>
    </row>
    <row r="337" spans="1:18" customHeight="1" ht="15">
      <c r="C337" s="1480"/>
      <c r="D337" s="1481"/>
      <c r="E337" s="1481"/>
      <c r="F337" s="1481"/>
      <c r="G337" s="1481"/>
      <c r="H337" s="1481"/>
      <c r="I337" s="1481"/>
      <c r="J337" s="1481"/>
      <c r="K337" s="1482"/>
    </row>
    <row r="338" spans="1:18" customHeight="1" ht="15">
      <c r="C338" s="1467" t="s">
        <v>404</v>
      </c>
      <c r="D338" s="1468"/>
      <c r="E338" s="1468"/>
      <c r="F338" s="1468" t="s">
        <v>405</v>
      </c>
      <c r="G338" s="1468" t="s">
        <v>406</v>
      </c>
      <c r="H338" s="1468"/>
      <c r="I338" s="1468" t="s">
        <v>407</v>
      </c>
      <c r="J338" s="1468"/>
      <c r="K338" s="1483" t="s">
        <v>408</v>
      </c>
    </row>
    <row r="339" spans="1:18" customHeight="1" ht="15">
      <c r="C339" s="1469"/>
      <c r="D339" s="1470"/>
      <c r="E339" s="1470"/>
      <c r="F339" s="1470"/>
      <c r="G339" s="1470"/>
      <c r="H339" s="1470"/>
      <c r="I339" s="1470"/>
      <c r="J339" s="1470"/>
      <c r="K339" s="1484"/>
    </row>
    <row r="340" spans="1:18" customHeight="1" ht="15">
      <c r="C340" s="1485"/>
      <c r="D340" s="1486"/>
      <c r="E340" s="1487"/>
      <c r="F340" s="230"/>
      <c r="G340" s="1488">
        <v>0.0</v>
      </c>
      <c r="H340" s="1487"/>
      <c r="I340" s="1488">
        <v>0.0</v>
      </c>
      <c r="J340" s="1487"/>
      <c r="K340" s="231">
        <f>G340-I340</f>
        <v>0</v>
      </c>
    </row>
    <row r="341" spans="1:18" customHeight="1" ht="15">
      <c r="C341" s="1473"/>
      <c r="D341" s="1474"/>
      <c r="E341" s="1475"/>
      <c r="F341" s="228"/>
      <c r="G341" s="1476">
        <v>0.0</v>
      </c>
      <c r="H341" s="1475"/>
      <c r="I341" s="1476">
        <v>0.0</v>
      </c>
      <c r="J341" s="1475"/>
      <c r="K341" s="229">
        <f>G341-I341</f>
        <v>0</v>
      </c>
    </row>
    <row r="342" spans="1:18" customHeight="1" ht="15">
      <c r="C342" s="1473"/>
      <c r="D342" s="1474"/>
      <c r="E342" s="1475"/>
      <c r="F342" s="228"/>
      <c r="G342" s="1476">
        <v>0.0</v>
      </c>
      <c r="H342" s="1475"/>
      <c r="I342" s="1476">
        <v>0.0</v>
      </c>
      <c r="J342" s="1475"/>
      <c r="K342" s="229">
        <f>G342-I342</f>
        <v>0</v>
      </c>
    </row>
    <row r="343" spans="1:18" customHeight="1" ht="15">
      <c r="C343" s="1473"/>
      <c r="D343" s="1474"/>
      <c r="E343" s="1475"/>
      <c r="F343" s="228"/>
      <c r="G343" s="1476">
        <v>0.0</v>
      </c>
      <c r="H343" s="1475"/>
      <c r="I343" s="1476">
        <v>0.0</v>
      </c>
      <c r="J343" s="1475"/>
      <c r="K343" s="229">
        <f>G343-I343</f>
        <v>0</v>
      </c>
    </row>
    <row r="344" spans="1:18" customHeight="1" ht="15">
      <c r="C344" s="1473"/>
      <c r="D344" s="1474"/>
      <c r="E344" s="1475"/>
      <c r="F344" s="228"/>
      <c r="G344" s="1476">
        <v>0.0</v>
      </c>
      <c r="H344" s="1475"/>
      <c r="I344" s="1476">
        <v>0.0</v>
      </c>
      <c r="J344" s="1475"/>
      <c r="K344" s="229">
        <f>G344-I344</f>
        <v>0</v>
      </c>
    </row>
    <row r="345" spans="1:18" customHeight="1" ht="15">
      <c r="C345" s="1473"/>
      <c r="D345" s="1474"/>
      <c r="E345" s="1475"/>
      <c r="F345" s="228"/>
      <c r="G345" s="1476">
        <v>0.0</v>
      </c>
      <c r="H345" s="1475"/>
      <c r="I345" s="1476">
        <v>0.0</v>
      </c>
      <c r="J345" s="1475"/>
      <c r="K345" s="229">
        <f>G345-I345</f>
        <v>0</v>
      </c>
    </row>
    <row r="346" spans="1:18" customHeight="1" ht="15">
      <c r="C346" s="1473"/>
      <c r="D346" s="1474"/>
      <c r="E346" s="1475"/>
      <c r="F346" s="228"/>
      <c r="G346" s="1476">
        <v>0.0</v>
      </c>
      <c r="H346" s="1475"/>
      <c r="I346" s="1476">
        <v>0.0</v>
      </c>
      <c r="J346" s="1475"/>
      <c r="K346" s="229">
        <f>G346-I346</f>
        <v>0</v>
      </c>
    </row>
    <row r="347" spans="1:18" customHeight="1" ht="15">
      <c r="C347" s="1473"/>
      <c r="D347" s="1474"/>
      <c r="E347" s="1475"/>
      <c r="F347" s="228"/>
      <c r="G347" s="1476">
        <v>0.0</v>
      </c>
      <c r="H347" s="1475"/>
      <c r="I347" s="1476">
        <v>0.0</v>
      </c>
      <c r="J347" s="1475"/>
      <c r="K347" s="229">
        <f>G347-I347</f>
        <v>0</v>
      </c>
    </row>
    <row r="348" spans="1:18" customHeight="1" ht="15">
      <c r="C348" s="1473"/>
      <c r="D348" s="1474"/>
      <c r="E348" s="1475"/>
      <c r="F348" s="228"/>
      <c r="G348" s="1476">
        <v>0.0</v>
      </c>
      <c r="H348" s="1475"/>
      <c r="I348" s="1476">
        <v>0.0</v>
      </c>
      <c r="J348" s="1475"/>
      <c r="K348" s="229">
        <f>G348-I348</f>
        <v>0</v>
      </c>
    </row>
    <row r="349" spans="1:18" customHeight="1" ht="15">
      <c r="C349" s="1473"/>
      <c r="D349" s="1474"/>
      <c r="E349" s="1475"/>
      <c r="F349" s="228"/>
      <c r="G349" s="1476">
        <v>0.0</v>
      </c>
      <c r="H349" s="1475"/>
      <c r="I349" s="1476">
        <v>0.0</v>
      </c>
      <c r="J349" s="1475"/>
      <c r="K349" s="229">
        <f>G349-I349</f>
        <v>0</v>
      </c>
    </row>
    <row r="350" spans="1:18" customHeight="1" ht="15">
      <c r="C350" s="1473"/>
      <c r="D350" s="1474"/>
      <c r="E350" s="1475"/>
      <c r="F350" s="228"/>
      <c r="G350" s="1476">
        <v>0.0</v>
      </c>
      <c r="H350" s="1475"/>
      <c r="I350" s="1476">
        <v>0.0</v>
      </c>
      <c r="J350" s="1475"/>
      <c r="K350" s="229">
        <f>G350-I350</f>
        <v>0</v>
      </c>
    </row>
    <row r="351" spans="1:18" customHeight="1" ht="15">
      <c r="C351" s="1473"/>
      <c r="D351" s="1474"/>
      <c r="E351" s="1475"/>
      <c r="F351" s="228"/>
      <c r="G351" s="1476">
        <v>0.0</v>
      </c>
      <c r="H351" s="1475"/>
      <c r="I351" s="1476">
        <v>0.0</v>
      </c>
      <c r="J351" s="1475"/>
      <c r="K351" s="229">
        <f>G351-I351</f>
        <v>0</v>
      </c>
    </row>
    <row r="352" spans="1:18" customHeight="1" ht="15">
      <c r="C352" s="1473"/>
      <c r="D352" s="1474"/>
      <c r="E352" s="1475"/>
      <c r="F352" s="228"/>
      <c r="G352" s="1476">
        <v>0.0</v>
      </c>
      <c r="H352" s="1475"/>
      <c r="I352" s="1476">
        <v>0.0</v>
      </c>
      <c r="J352" s="1475"/>
      <c r="K352" s="229">
        <f>G352-I352</f>
        <v>0</v>
      </c>
    </row>
    <row r="353" spans="1:18" customHeight="1" ht="15">
      <c r="C353" s="1473"/>
      <c r="D353" s="1474"/>
      <c r="E353" s="1475"/>
      <c r="F353" s="228"/>
      <c r="G353" s="1476">
        <v>0.0</v>
      </c>
      <c r="H353" s="1475"/>
      <c r="I353" s="1476">
        <v>0.0</v>
      </c>
      <c r="J353" s="1475"/>
      <c r="K353" s="229">
        <f>G353-I353</f>
        <v>0</v>
      </c>
    </row>
    <row r="354" spans="1:18" customHeight="1" ht="15">
      <c r="C354" s="1463"/>
      <c r="D354" s="1464"/>
      <c r="E354" s="1465"/>
      <c r="F354" s="232"/>
      <c r="G354" s="1466">
        <v>0.0</v>
      </c>
      <c r="H354" s="1465"/>
      <c r="I354" s="1466">
        <v>0.0</v>
      </c>
      <c r="J354" s="1465"/>
      <c r="K354" s="233">
        <f>G354-I354</f>
        <v>0</v>
      </c>
    </row>
  </sheetData>
  <sheetProtection password="CC59" sheet="true" objects="true" scenarios="true" formatCells="true" formatColumns="true" formatRows="true" insertColumns="true" insertRows="true" insertHyperlinks="true" deleteColumns="true" deleteRows="true" selectLockedCells="true" sort="true" autoFilter="true" pivotTables="true" selectUnlockedCells="false"/>
  <mergeCells>
    <mergeCell ref="G105:K114"/>
    <mergeCell ref="C121:K121"/>
    <mergeCell ref="D174:E174"/>
    <mergeCell ref="G225:K232"/>
    <mergeCell ref="D232:E232"/>
    <mergeCell ref="D155:E155"/>
    <mergeCell ref="G142:K144"/>
    <mergeCell ref="G134:K141"/>
    <mergeCell ref="G179:K183"/>
    <mergeCell ref="D118:E118"/>
    <mergeCell ref="D133:E133"/>
    <mergeCell ref="D141:E141"/>
    <mergeCell ref="D148:E148"/>
    <mergeCell ref="C119:K120"/>
    <mergeCell ref="G145:K148"/>
    <mergeCell ref="D122:E122"/>
    <mergeCell ref="G122:K122"/>
    <mergeCell ref="G115:K118"/>
    <mergeCell ref="G267:K268"/>
    <mergeCell ref="D224:E224"/>
    <mergeCell ref="D260:E260"/>
    <mergeCell ref="D249:E249"/>
    <mergeCell ref="G250:K256"/>
    <mergeCell ref="D237:E237"/>
    <mergeCell ref="C236:K236"/>
    <mergeCell ref="G257:K260"/>
    <mergeCell ref="D266:E266"/>
    <mergeCell ref="D72:E72"/>
    <mergeCell ref="G73:K80"/>
    <mergeCell ref="C99:K99"/>
    <mergeCell ref="G81:K90"/>
    <mergeCell ref="D90:E90"/>
    <mergeCell ref="G91:K98"/>
    <mergeCell ref="D104:E104"/>
    <mergeCell ref="D98:E98"/>
    <mergeCell ref="G43:K50"/>
    <mergeCell ref="D114:E114"/>
    <mergeCell ref="G100:K104"/>
    <mergeCell ref="G68:K72"/>
    <mergeCell ref="D80:E80"/>
    <mergeCell ref="G63:K67"/>
    <mergeCell ref="G62:K62"/>
    <mergeCell ref="D67:E67"/>
    <mergeCell ref="D50:E50"/>
    <mergeCell ref="D14:E14"/>
    <mergeCell ref="G51:K58"/>
    <mergeCell ref="D58:E58"/>
    <mergeCell ref="D55:E55"/>
    <mergeCell ref="D32:E32"/>
    <mergeCell ref="D19:E19"/>
    <mergeCell ref="D35:E35"/>
    <mergeCell ref="D25:E25"/>
    <mergeCell ref="D28:E28"/>
    <mergeCell ref="D56:E56"/>
    <mergeCell ref="D48:E48"/>
    <mergeCell ref="D62:E62"/>
    <mergeCell ref="C59:K60"/>
    <mergeCell ref="C61:K61"/>
    <mergeCell ref="D21:E21"/>
    <mergeCell ref="G36:K42"/>
    <mergeCell ref="D40:E40"/>
    <mergeCell ref="D39:E39"/>
    <mergeCell ref="D47:E47"/>
    <mergeCell ref="C7:E11"/>
    <mergeCell ref="C2:E3"/>
    <mergeCell ref="C4:E5"/>
    <mergeCell ref="C6:K6"/>
    <mergeCell ref="G4:H4"/>
    <mergeCell ref="H9:K9"/>
    <mergeCell ref="H10:K10"/>
    <mergeCell ref="D42:E42"/>
    <mergeCell ref="C13:K13"/>
    <mergeCell ref="G29:K35"/>
    <mergeCell ref="D18:E18"/>
    <mergeCell ref="D33:E33"/>
    <mergeCell ref="G22:K28"/>
    <mergeCell ref="G15:K21"/>
    <mergeCell ref="D26:E26"/>
    <mergeCell ref="G293:K293"/>
    <mergeCell ref="C288:K289"/>
    <mergeCell ref="C290:K291"/>
    <mergeCell ref="G201:K216"/>
    <mergeCell ref="D216:E216"/>
    <mergeCell ref="C1:E1"/>
    <mergeCell ref="G1:H1"/>
    <mergeCell ref="G2:H2"/>
    <mergeCell ref="H7:K7"/>
    <mergeCell ref="G3:H3"/>
    <mergeCell ref="C12:K12"/>
    <mergeCell ref="G5:H5"/>
    <mergeCell ref="H8:K8"/>
    <mergeCell ref="H11:K11"/>
    <mergeCell ref="D235:E235"/>
    <mergeCell ref="G167:K174"/>
    <mergeCell ref="D168:E169"/>
    <mergeCell ref="G123:K133"/>
    <mergeCell ref="D144:E144"/>
    <mergeCell ref="G14:K14"/>
    <mergeCell ref="G156:K166"/>
    <mergeCell ref="G149:K155"/>
    <mergeCell ref="D166:E166"/>
    <mergeCell ref="G233:K235"/>
    <mergeCell ref="D180:E182"/>
    <mergeCell ref="G243:K249"/>
    <mergeCell ref="G217:K224"/>
    <mergeCell ref="D178:E178"/>
    <mergeCell ref="D183:E183"/>
    <mergeCell ref="G273:K279"/>
    <mergeCell ref="D272:E272"/>
    <mergeCell ref="C175:K176"/>
    <mergeCell ref="D200:E200"/>
    <mergeCell ref="C177:K177"/>
    <mergeCell ref="G184:K200"/>
    <mergeCell ref="G237:K237"/>
    <mergeCell ref="G178:K178"/>
    <mergeCell ref="D279:E279"/>
    <mergeCell ref="D256:E256"/>
    <mergeCell ref="F319:F320"/>
    <mergeCell ref="G319:H320"/>
    <mergeCell ref="I319:J320"/>
    <mergeCell ref="G322:H322"/>
    <mergeCell ref="C317:K317"/>
    <mergeCell ref="G294:K297"/>
    <mergeCell ref="C311:K312"/>
    <mergeCell ref="C309:K310"/>
    <mergeCell ref="G302:K304"/>
    <mergeCell ref="D304:E304"/>
    <mergeCell ref="I324:J324"/>
    <mergeCell ref="C315:K316"/>
    <mergeCell ref="C313:K314"/>
    <mergeCell ref="K319:K320"/>
    <mergeCell ref="C321:E321"/>
    <mergeCell ref="G321:H321"/>
    <mergeCell ref="I321:J321"/>
    <mergeCell ref="C318:K318"/>
    <mergeCell ref="C322:E322"/>
    <mergeCell ref="I322:J322"/>
    <mergeCell ref="C323:E323"/>
    <mergeCell ref="G323:H323"/>
    <mergeCell ref="I323:J323"/>
    <mergeCell ref="I328:J328"/>
    <mergeCell ref="C326:E326"/>
    <mergeCell ref="C324:E324"/>
    <mergeCell ref="G324:H324"/>
    <mergeCell ref="C325:E325"/>
    <mergeCell ref="G325:H325"/>
    <mergeCell ref="I325:J325"/>
    <mergeCell ref="G326:H326"/>
    <mergeCell ref="I326:J326"/>
    <mergeCell ref="C327:E327"/>
    <mergeCell ref="G327:H327"/>
    <mergeCell ref="I327:J327"/>
    <mergeCell ref="C328:E328"/>
    <mergeCell ref="G328:H328"/>
    <mergeCell ref="C329:E329"/>
    <mergeCell ref="G329:H329"/>
    <mergeCell ref="I329:J329"/>
    <mergeCell ref="C332:E332"/>
    <mergeCell ref="G332:H332"/>
    <mergeCell ref="I332:J332"/>
    <mergeCell ref="C330:E330"/>
    <mergeCell ref="G330:H330"/>
    <mergeCell ref="I330:J330"/>
    <mergeCell ref="C335:E335"/>
    <mergeCell ref="G335:H335"/>
    <mergeCell ref="I335:J335"/>
    <mergeCell ref="C331:E331"/>
    <mergeCell ref="G331:H331"/>
    <mergeCell ref="I331:J331"/>
    <mergeCell ref="C333:E333"/>
    <mergeCell ref="G333:H333"/>
    <mergeCell ref="I333:J333"/>
    <mergeCell ref="C334:E334"/>
    <mergeCell ref="G334:H334"/>
    <mergeCell ref="I334:J334"/>
    <mergeCell ref="C336:K337"/>
    <mergeCell ref="K338:K339"/>
    <mergeCell ref="C340:E340"/>
    <mergeCell ref="G340:H340"/>
    <mergeCell ref="I340:J340"/>
    <mergeCell ref="F338:F339"/>
    <mergeCell ref="G338:H339"/>
    <mergeCell ref="I338:J339"/>
    <mergeCell ref="C348:E348"/>
    <mergeCell ref="G348:H348"/>
    <mergeCell ref="I348:J348"/>
    <mergeCell ref="C341:E341"/>
    <mergeCell ref="G341:H341"/>
    <mergeCell ref="I341:J341"/>
    <mergeCell ref="G343:H343"/>
    <mergeCell ref="I343:J343"/>
    <mergeCell ref="C344:E344"/>
    <mergeCell ref="D308:E308"/>
    <mergeCell ref="G305:K308"/>
    <mergeCell ref="D297:E297"/>
    <mergeCell ref="D301:E301"/>
    <mergeCell ref="I345:J345"/>
    <mergeCell ref="C343:E343"/>
    <mergeCell ref="G344:H344"/>
    <mergeCell ref="I344:J344"/>
    <mergeCell ref="C342:E342"/>
    <mergeCell ref="G342:H342"/>
    <mergeCell ref="C352:E352"/>
    <mergeCell ref="G352:H352"/>
    <mergeCell ref="I352:J352"/>
    <mergeCell ref="G353:H353"/>
    <mergeCell ref="C349:E349"/>
    <mergeCell ref="G349:H349"/>
    <mergeCell ref="I349:J349"/>
    <mergeCell ref="I353:J353"/>
    <mergeCell ref="I351:J351"/>
    <mergeCell ref="C351:E351"/>
    <mergeCell ref="G351:H351"/>
    <mergeCell ref="G347:H347"/>
    <mergeCell ref="I347:J347"/>
    <mergeCell ref="I342:J342"/>
    <mergeCell ref="C345:E345"/>
    <mergeCell ref="G345:H345"/>
    <mergeCell ref="C346:E346"/>
    <mergeCell ref="G346:H346"/>
    <mergeCell ref="I346:J346"/>
    <mergeCell ref="C347:E347"/>
    <mergeCell ref="C354:E354"/>
    <mergeCell ref="G354:H354"/>
    <mergeCell ref="I354:J354"/>
    <mergeCell ref="C338:E339"/>
    <mergeCell ref="C319:E320"/>
    <mergeCell ref="D296:E296"/>
    <mergeCell ref="C353:E353"/>
    <mergeCell ref="C350:E350"/>
    <mergeCell ref="G350:H350"/>
    <mergeCell ref="I350:J350"/>
    <mergeCell ref="G298:K301"/>
    <mergeCell ref="G261:K266"/>
    <mergeCell ref="D242:E242"/>
    <mergeCell ref="C292:K292"/>
    <mergeCell ref="D287:E287"/>
    <mergeCell ref="G280:K287"/>
    <mergeCell ref="G238:K242"/>
    <mergeCell ref="D268:E268"/>
    <mergeCell ref="G269:K272"/>
    <mergeCell ref="D293:E293"/>
  </mergeCells>
  <dataValidations count="1">
    <dataValidation type="none" errorStyle="stop" operator="between" allowBlank="1" showDropDown="0" showInputMessage="1" showErrorMessage="1" prompt="Enter Self-Audit Date Here" sqref="F1"/>
  </dataValidations>
  <printOptions gridLines="false" gridLinesSet="true" horizontalCentered="true"/>
  <pageMargins left="0" right="0" top="0.75" bottom="0.25" header="0" footer="0"/>
  <pageSetup paperSize="1" orientation="portrait" scale="76" fitToHeight="0" fitToWidth="1"/>
  <headerFooter differentOddEven="false" differentFirst="false" scaleWithDoc="true" alignWithMargins="true">
    <oddHeader>&amp;C&amp;16&amp;A</oddHeader>
    <oddFooter>&amp;L_________/__________           Brodley&amp;CPage &amp;P of &amp;N  &amp;D&amp;R&amp;F</oddFooter>
    <evenHeader>&amp;C&amp;16&amp;A</evenHeader>
    <evenFooter>&amp;L_________/__________           Brodley&amp;CPage &amp;P of &amp;N  &amp;D&amp;R&amp;F</evenFooter>
    <firstHeader/>
    <firstFooter/>
  </headerFooter>
  <rowBreaks count="2" manualBreakCount="2">
    <brk id="121" man="1"/>
    <brk id="177" man="1"/>
  </rowBreaks>
  <legacyDrawing r:id="rId_comments_vml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pageSetUpPr fitToPage="1"/>
  </sheetPr>
  <dimension ref="A1:R537"/>
  <sheetViews>
    <sheetView tabSelected="0" workbookViewId="0" showGridLines="false" showRowColHeaders="1">
      <pane ySplit="5" topLeftCell="A6" activePane="bottomLeft" state="frozen"/>
      <selection pane="bottomLeft" activeCell="A6" sqref="A6"/>
    </sheetView>
  </sheetViews>
  <sheetFormatPr customHeight="true" defaultRowHeight="15" defaultColWidth="9.140625" outlineLevelRow="0" outlineLevelCol="0"/>
  <cols>
    <col min="1" max="1" width="5.140625" hidden="true" customWidth="true" style="100"/>
    <col min="2" max="2" width="7" hidden="true" customWidth="true" style="100"/>
    <col min="3" max="3" width="4.7109375" customWidth="true" style="4"/>
    <col min="4" max="4" width="4.7109375" customWidth="true" style="4"/>
    <col min="5" max="5" width="4.7109375" customWidth="true" style="22"/>
    <col min="6" max="6" width="87.7109375" customWidth="true" style="1"/>
    <col min="7" max="7" width="6.7109375" customWidth="true" style="100"/>
    <col min="8" max="8" width="9.85546875" customWidth="true" style="100"/>
    <col min="9" max="9" width="6.7109375" customWidth="true" style="100"/>
    <col min="10" max="10" width="6.7109375" customWidth="true" style="100"/>
    <col min="11" max="11" width="6.7109375" customWidth="true" style="100"/>
  </cols>
  <sheetData>
    <row r="1" spans="1:18" customHeight="1" ht="15">
      <c r="A1" s="96"/>
      <c r="B1" s="96"/>
      <c r="C1" s="1532">
        <v>44117</v>
      </c>
      <c r="D1" s="1533"/>
      <c r="E1" s="1534"/>
      <c r="F1" s="771" t="s">
        <v>132</v>
      </c>
      <c r="G1" s="1535" t="s">
        <v>133</v>
      </c>
      <c r="H1" s="1536"/>
      <c r="I1" s="641" t="s">
        <v>76</v>
      </c>
      <c r="J1" s="642" t="s">
        <v>77</v>
      </c>
      <c r="K1" s="643" t="s">
        <v>69</v>
      </c>
    </row>
    <row r="2" spans="1:18" customHeight="1" ht="15">
      <c r="A2" s="96"/>
      <c r="B2" s="96"/>
      <c r="C2" s="1561">
        <f>TODAY()</f>
        <v>44200</v>
      </c>
      <c r="D2" s="1562"/>
      <c r="E2" s="1563"/>
      <c r="F2" s="772" t="s">
        <v>410</v>
      </c>
      <c r="G2" s="1537" t="s">
        <v>66</v>
      </c>
      <c r="H2" s="1538"/>
      <c r="I2" s="644">
        <f>A32+A36+A40+A46+A54+A62+A77+A82+A88+A93+A99+A104+A110+A115+A144+A155+A175+A179+A186+A128</f>
        <v>310</v>
      </c>
      <c r="J2" s="644">
        <f>B32+B36+B40+B46+B54+B62+B77+B82+B88+B93+B99+B104+B110+B115+B144+B155+B175+B179+B186+B128</f>
        <v>285</v>
      </c>
      <c r="K2" s="653">
        <f>J2/I2</f>
        <v>0.91935483870968</v>
      </c>
    </row>
    <row r="3" spans="1:18" customHeight="1" ht="15">
      <c r="A3" s="96"/>
      <c r="B3" s="96"/>
      <c r="C3" s="1564"/>
      <c r="D3" s="1565"/>
      <c r="E3" s="1566"/>
      <c r="F3" s="770" t="s">
        <v>135</v>
      </c>
      <c r="G3" s="1541" t="s">
        <v>67</v>
      </c>
      <c r="H3" s="1542"/>
      <c r="I3" s="654">
        <f>A208+A218+A236+A225+A243+A257+A250+A260+A264+A268+A274+A278</f>
        <v>86</v>
      </c>
      <c r="J3" s="654">
        <f>B208+B218+B236+B225+B243+B257+B250+B260+B264+B268+B274+B278</f>
        <v>86</v>
      </c>
      <c r="K3" s="655">
        <f>J3/I3</f>
        <v>1</v>
      </c>
    </row>
    <row r="4" spans="1:18" customHeight="1" ht="15">
      <c r="A4" s="96"/>
      <c r="B4" s="96"/>
      <c r="C4" s="1567" t="str">
        <f>TEXT((C2-DATEVALUE("1/1/"&amp;TEXT(C2,"yy"))+1),"000")</f>
        <v>7289</v>
      </c>
      <c r="D4" s="1568"/>
      <c r="E4" s="1569"/>
      <c r="F4" s="773" t="s">
        <v>411</v>
      </c>
      <c r="G4" s="1541" t="s">
        <v>68</v>
      </c>
      <c r="H4" s="1542"/>
      <c r="I4" s="654">
        <f>A291+A343+A371+A380+A389+A406+A397+A410+A304+A323+A328+A423+A433+A437+A443+A446+A450+A457+A465+A351+A354+A469+A471+A474+A477+A416+A315+A164+A203+A320</f>
        <v>390</v>
      </c>
      <c r="J4" s="654">
        <f>B291+B343+B371+B380+B389+B406+B397+B410+B304+B323+B328+B423+B433+B437+B443+B446+B450+B457+B465+B351+B354+B469+B471+B474+B477+B416+B315+B164+B203+B320</f>
        <v>355</v>
      </c>
      <c r="K4" s="655">
        <f>J4/I4</f>
        <v>0.91025641025641</v>
      </c>
    </row>
    <row r="5" spans="1:18" customHeight="1" ht="15">
      <c r="A5" s="96"/>
      <c r="B5" s="96"/>
      <c r="C5" s="1570"/>
      <c r="D5" s="1571"/>
      <c r="E5" s="1572"/>
      <c r="F5" s="620"/>
      <c r="G5" s="1523" t="s">
        <v>60</v>
      </c>
      <c r="H5" s="1524"/>
      <c r="I5" s="656">
        <f>SUM(I2+I3+I4)</f>
        <v>786</v>
      </c>
      <c r="J5" s="656">
        <f>SUM(J2+J3+J4)</f>
        <v>726</v>
      </c>
      <c r="K5" s="659">
        <f>J5/I5</f>
        <v>0.9236641221374</v>
      </c>
    </row>
    <row r="6" spans="1:18" customHeight="1" ht="15">
      <c r="A6" s="96"/>
      <c r="B6" s="96"/>
      <c r="C6" s="1454" t="s">
        <v>137</v>
      </c>
      <c r="D6" s="1455"/>
      <c r="E6" s="1455"/>
      <c r="F6" s="1455"/>
      <c r="G6" s="1455"/>
      <c r="H6" s="1455"/>
      <c r="I6" s="1455"/>
      <c r="J6" s="1455"/>
      <c r="K6" s="1456"/>
    </row>
    <row r="7" spans="1:18" customHeight="1" ht="15">
      <c r="A7" s="96"/>
      <c r="B7" s="96"/>
      <c r="C7" s="373"/>
      <c r="D7" s="402"/>
      <c r="E7" s="368"/>
      <c r="F7" s="702" t="s">
        <v>412</v>
      </c>
      <c r="G7" s="164" t="s">
        <v>139</v>
      </c>
      <c r="H7" s="1539">
        <v>0.0</v>
      </c>
      <c r="I7" s="1539"/>
      <c r="J7" s="1539"/>
      <c r="K7" s="1540"/>
    </row>
    <row r="8" spans="1:18" customHeight="1" ht="15">
      <c r="A8" s="96"/>
      <c r="B8" s="96"/>
      <c r="C8" s="698"/>
      <c r="D8" s="705"/>
      <c r="E8" s="699"/>
      <c r="F8" s="703" t="s">
        <v>140</v>
      </c>
      <c r="G8" s="164" t="s">
        <v>141</v>
      </c>
      <c r="H8" s="1653">
        <v>0.0</v>
      </c>
      <c r="I8" s="1653"/>
      <c r="J8" s="1653"/>
      <c r="K8" s="1654"/>
    </row>
    <row r="9" spans="1:18" customHeight="1" ht="15">
      <c r="A9" s="96"/>
      <c r="B9" s="96"/>
      <c r="C9" s="698"/>
      <c r="D9" s="705"/>
      <c r="E9" s="699"/>
      <c r="F9" s="703" t="s">
        <v>142</v>
      </c>
      <c r="G9" s="164" t="s">
        <v>143</v>
      </c>
      <c r="H9" s="1652">
        <v>0.0</v>
      </c>
      <c r="I9" s="1653"/>
      <c r="J9" s="1653"/>
      <c r="K9" s="1654"/>
    </row>
    <row r="10" spans="1:18" customHeight="1" ht="15">
      <c r="A10" s="96"/>
      <c r="B10" s="96"/>
      <c r="C10" s="698"/>
      <c r="D10" s="705"/>
      <c r="E10" s="699"/>
      <c r="F10" s="703" t="s">
        <v>144</v>
      </c>
      <c r="G10" s="164" t="s">
        <v>145</v>
      </c>
      <c r="H10" s="1573">
        <v>0.0</v>
      </c>
      <c r="I10" s="1574"/>
      <c r="J10" s="1574"/>
      <c r="K10" s="1575"/>
    </row>
    <row r="11" spans="1:18" customHeight="1" ht="15">
      <c r="A11" s="96"/>
      <c r="B11" s="96"/>
      <c r="C11" s="700"/>
      <c r="D11" s="706"/>
      <c r="E11" s="701"/>
      <c r="F11" s="704" t="s">
        <v>146</v>
      </c>
      <c r="G11" s="164" t="s">
        <v>147</v>
      </c>
      <c r="H11" s="1527">
        <v>0.0</v>
      </c>
      <c r="I11" s="1527"/>
      <c r="J11" s="1527"/>
      <c r="K11" s="1528"/>
    </row>
    <row r="12" spans="1:18" customHeight="1" ht="15">
      <c r="A12" s="96"/>
      <c r="B12" s="96"/>
      <c r="C12" s="1520" t="s">
        <v>148</v>
      </c>
      <c r="D12" s="1521"/>
      <c r="E12" s="1521"/>
      <c r="F12" s="1521"/>
      <c r="G12" s="1521"/>
      <c r="H12" s="1521"/>
      <c r="I12" s="1521"/>
      <c r="J12" s="1521"/>
      <c r="K12" s="1522"/>
    </row>
    <row r="13" spans="1:18" customHeight="1" ht="15">
      <c r="A13" s="96"/>
      <c r="B13" s="96"/>
      <c r="C13" s="1545" t="s">
        <v>149</v>
      </c>
      <c r="D13" s="1546"/>
      <c r="E13" s="1546"/>
      <c r="F13" s="1546"/>
      <c r="G13" s="1546"/>
      <c r="H13" s="1546"/>
      <c r="I13" s="1546"/>
      <c r="J13" s="1546"/>
      <c r="K13" s="1547"/>
    </row>
    <row r="14" spans="1:18" customHeight="1" ht="15.75" s="128" customFormat="1">
      <c r="A14" s="127"/>
      <c r="B14" s="127"/>
      <c r="C14" s="1645"/>
      <c r="D14" s="1582"/>
      <c r="E14" s="1582"/>
      <c r="F14" s="65" t="s">
        <v>66</v>
      </c>
      <c r="G14" s="1582"/>
      <c r="H14" s="1582"/>
      <c r="I14" s="1582"/>
      <c r="J14" s="1582"/>
      <c r="K14" s="1583"/>
    </row>
    <row r="15" spans="1:18" customHeight="1" ht="15">
      <c r="A15" s="402"/>
      <c r="B15" s="402"/>
      <c r="C15" s="1587" t="s">
        <v>413</v>
      </c>
      <c r="D15" s="1588"/>
      <c r="E15" s="1588"/>
      <c r="F15" s="1588"/>
      <c r="G15" s="1588"/>
      <c r="H15" s="1588"/>
      <c r="I15" s="1588"/>
      <c r="J15" s="1588"/>
      <c r="K15" s="1589"/>
    </row>
    <row r="16" spans="1:18" customHeight="1" ht="15">
      <c r="A16" s="402"/>
      <c r="B16" s="402"/>
      <c r="C16" s="1642" t="s">
        <v>414</v>
      </c>
      <c r="D16" s="1643"/>
      <c r="E16" s="1643"/>
      <c r="F16" s="1643"/>
      <c r="G16" s="1643"/>
      <c r="H16" s="1643"/>
      <c r="I16" s="1643"/>
      <c r="J16" s="1643"/>
      <c r="K16" s="1644"/>
    </row>
    <row r="17" spans="1:18" customHeight="1" ht="15">
      <c r="A17" s="402"/>
      <c r="B17" s="402"/>
      <c r="C17" s="1584" t="s">
        <v>415</v>
      </c>
      <c r="D17" s="1585"/>
      <c r="E17" s="1585"/>
      <c r="F17" s="1585"/>
      <c r="G17" s="1585"/>
      <c r="H17" s="1585"/>
      <c r="I17" s="1585"/>
      <c r="J17" s="1585"/>
      <c r="K17" s="1586"/>
    </row>
    <row r="18" spans="1:18" customHeight="1" ht="15">
      <c r="A18" s="402"/>
      <c r="B18" s="402"/>
      <c r="C18" s="1584" t="s">
        <v>416</v>
      </c>
      <c r="D18" s="1585"/>
      <c r="E18" s="1585"/>
      <c r="F18" s="1585"/>
      <c r="G18" s="1585"/>
      <c r="H18" s="1585"/>
      <c r="I18" s="1585"/>
      <c r="J18" s="1585"/>
      <c r="K18" s="1586"/>
    </row>
    <row r="19" spans="1:18" customHeight="1" ht="15">
      <c r="A19" s="402"/>
      <c r="B19" s="402"/>
      <c r="C19" s="1584" t="s">
        <v>417</v>
      </c>
      <c r="D19" s="1585"/>
      <c r="E19" s="1585"/>
      <c r="F19" s="1585"/>
      <c r="G19" s="1585"/>
      <c r="H19" s="1585"/>
      <c r="I19" s="1585"/>
      <c r="J19" s="1585"/>
      <c r="K19" s="1586"/>
    </row>
    <row r="20" spans="1:18" customHeight="1" ht="15">
      <c r="A20" s="402"/>
      <c r="B20" s="402"/>
      <c r="C20" s="1584" t="s">
        <v>418</v>
      </c>
      <c r="D20" s="1585"/>
      <c r="E20" s="1585"/>
      <c r="F20" s="1585"/>
      <c r="G20" s="1585"/>
      <c r="H20" s="1585"/>
      <c r="I20" s="1585"/>
      <c r="J20" s="1585"/>
      <c r="K20" s="1586"/>
    </row>
    <row r="21" spans="1:18" customHeight="1" ht="15.75">
      <c r="A21" s="96"/>
      <c r="B21" s="96"/>
      <c r="C21" s="697" t="s">
        <v>150</v>
      </c>
      <c r="D21" s="1461" t="s">
        <v>151</v>
      </c>
      <c r="E21" s="1462"/>
      <c r="F21" s="692" t="s">
        <v>152</v>
      </c>
      <c r="G21" s="1461" t="s">
        <v>4</v>
      </c>
      <c r="H21" s="1514"/>
      <c r="I21" s="1514"/>
      <c r="J21" s="1514"/>
      <c r="K21" s="1462"/>
    </row>
    <row r="22" spans="1:18" customHeight="1" ht="15">
      <c r="A22" s="96"/>
      <c r="B22" s="96"/>
      <c r="C22" s="61"/>
      <c r="D22" s="61"/>
      <c r="E22" s="76">
        <v>1</v>
      </c>
      <c r="F22" s="878" t="s">
        <v>419</v>
      </c>
      <c r="G22" s="1639" t="s">
        <v>420</v>
      </c>
      <c r="H22" s="1640"/>
      <c r="I22" s="1640"/>
      <c r="J22" s="1640"/>
      <c r="K22" s="1641"/>
      <c r="L22" s="134"/>
    </row>
    <row r="23" spans="1:18" customHeight="1" ht="15" s="96" customFormat="1">
      <c r="C23" s="30"/>
      <c r="D23" s="30"/>
      <c r="E23" s="135"/>
      <c r="F23" s="372" t="s">
        <v>421</v>
      </c>
      <c r="G23" s="1636" t="s">
        <v>422</v>
      </c>
      <c r="H23" s="1637"/>
      <c r="I23" s="1637"/>
      <c r="J23" s="1637"/>
      <c r="K23" s="1638"/>
    </row>
    <row r="24" spans="1:18" customHeight="1" ht="15" s="96" customFormat="1">
      <c r="C24" s="30"/>
      <c r="D24" s="30"/>
      <c r="E24" s="27"/>
      <c r="F24" s="333" t="s">
        <v>423</v>
      </c>
      <c r="G24" s="418" t="str">
        <f>TEXT((H24-DATEVALUE("1/1/"&amp;TEXT(H24,"yy"))+1),"000")</f>
        <v>7280</v>
      </c>
      <c r="H24" s="419">
        <f>SUM(C2-10)</f>
        <v>44190</v>
      </c>
      <c r="I24" s="1649" t="s">
        <v>424</v>
      </c>
      <c r="J24" s="1650"/>
      <c r="K24" s="1651"/>
    </row>
    <row r="25" spans="1:18" customHeight="1" ht="15" s="96" customFormat="1">
      <c r="C25" s="30"/>
      <c r="D25" s="30"/>
      <c r="E25" s="27"/>
      <c r="F25" s="336" t="s">
        <v>425</v>
      </c>
      <c r="G25" s="420" t="str">
        <f>TEXT((H25-DATEVALUE("1/1/"&amp;TEXT(H25,"yy"))+1),"000")</f>
        <v>7278</v>
      </c>
      <c r="H25" s="417">
        <f>SUM(C2-12)</f>
        <v>44188</v>
      </c>
      <c r="I25" s="1655" t="s">
        <v>426</v>
      </c>
      <c r="J25" s="1656"/>
      <c r="K25" s="1657"/>
    </row>
    <row r="26" spans="1:18" customHeight="1" ht="15" s="96" customFormat="1">
      <c r="C26" s="30"/>
      <c r="D26" s="30"/>
      <c r="E26" s="27"/>
      <c r="F26" s="336" t="s">
        <v>427</v>
      </c>
      <c r="G26" s="421" t="str">
        <f>TEXT((H26-DATEVALUE("1/1/"&amp;TEXT(H26,"yy"))+1),"000")</f>
        <v>7267</v>
      </c>
      <c r="H26" s="422">
        <f>SUM(C2-23)</f>
        <v>44177</v>
      </c>
      <c r="I26" s="1608" t="s">
        <v>428</v>
      </c>
      <c r="J26" s="1609"/>
      <c r="K26" s="1610"/>
    </row>
    <row r="27" spans="1:18" customHeight="1" ht="15" s="96" customFormat="1">
      <c r="C27" s="30"/>
      <c r="D27" s="30"/>
      <c r="E27" s="27"/>
      <c r="F27" s="336" t="s">
        <v>429</v>
      </c>
      <c r="G27" s="1636" t="s">
        <v>430</v>
      </c>
      <c r="H27" s="1637"/>
      <c r="I27" s="1637"/>
      <c r="J27" s="1637"/>
      <c r="K27" s="1638"/>
    </row>
    <row r="28" spans="1:18" customHeight="1" ht="15" s="96" customFormat="1">
      <c r="C28" s="30"/>
      <c r="D28" s="30"/>
      <c r="E28" s="27"/>
      <c r="F28" s="333" t="s">
        <v>431</v>
      </c>
      <c r="G28" s="424" t="str">
        <f>TEXT((H28-DATEVALUE("1/1/"&amp;TEXT(H28,"yy"))+1),"000")</f>
        <v>7282</v>
      </c>
      <c r="H28" s="425">
        <f>SUM(C2-8)</f>
        <v>44192</v>
      </c>
      <c r="I28" s="1646" t="s">
        <v>424</v>
      </c>
      <c r="J28" s="1647"/>
      <c r="K28" s="1648"/>
    </row>
    <row r="29" spans="1:18" customHeight="1" ht="15" s="96" customFormat="1">
      <c r="C29" s="30"/>
      <c r="D29" s="30"/>
      <c r="E29" s="27"/>
      <c r="F29" s="336" t="s">
        <v>432</v>
      </c>
      <c r="G29" s="426" t="str">
        <f>TEXT((H29-DATEVALUE("1/1/"&amp;TEXT(H29,"yy"))+1),"000")</f>
        <v>7278</v>
      </c>
      <c r="H29" s="423">
        <f>SUM(C2-12)</f>
        <v>44188</v>
      </c>
      <c r="I29" s="1633" t="s">
        <v>426</v>
      </c>
      <c r="J29" s="1634"/>
      <c r="K29" s="1635"/>
    </row>
    <row r="30" spans="1:18" customHeight="1" ht="13.5">
      <c r="A30" s="96"/>
      <c r="B30" s="96"/>
      <c r="C30" s="30"/>
      <c r="D30" s="30"/>
      <c r="E30" s="27"/>
      <c r="F30" s="336" t="s">
        <v>433</v>
      </c>
      <c r="G30" s="427" t="str">
        <f>TEXT((H30-DATEVALUE("1/1/"&amp;TEXT(H30,"yy"))+1),"000")</f>
        <v>7267</v>
      </c>
      <c r="H30" s="428">
        <f>SUM(C2-23)</f>
        <v>44177</v>
      </c>
      <c r="I30" s="1658" t="s">
        <v>428</v>
      </c>
      <c r="J30" s="1659"/>
      <c r="K30" s="1660"/>
    </row>
    <row r="31" spans="1:18" customHeight="1" ht="12.75">
      <c r="A31" s="96" t="s">
        <v>159</v>
      </c>
      <c r="B31" s="96"/>
      <c r="C31" s="30"/>
      <c r="D31" s="30"/>
      <c r="E31" s="27"/>
      <c r="F31" s="336" t="s">
        <v>434</v>
      </c>
      <c r="G31" s="1576"/>
      <c r="H31" s="1548"/>
      <c r="I31" s="1548"/>
      <c r="J31" s="1548"/>
      <c r="K31" s="1549"/>
    </row>
    <row r="32" spans="1:18" customHeight="1" ht="14.25">
      <c r="A32" s="125">
        <f>IF(D32="x",C32,IF(D32="n",0,C32))</f>
        <v>15</v>
      </c>
      <c r="B32" s="125">
        <f>IF(D32="x",0,IF(D32="n",0,C32))</f>
        <v>15</v>
      </c>
      <c r="C32" s="40">
        <v>15</v>
      </c>
      <c r="D32" s="1452"/>
      <c r="E32" s="1457"/>
      <c r="F32" s="336" t="s">
        <v>434</v>
      </c>
      <c r="G32" s="1440"/>
      <c r="H32" s="1441"/>
      <c r="I32" s="1441"/>
      <c r="J32" s="1441"/>
      <c r="K32" s="1442"/>
    </row>
    <row r="33" spans="1:18" customHeight="1" ht="15">
      <c r="A33" s="96"/>
      <c r="B33" s="96"/>
      <c r="C33" s="38"/>
      <c r="D33" s="38" t="s">
        <v>21</v>
      </c>
      <c r="E33" s="76">
        <v>2</v>
      </c>
      <c r="F33" s="830" t="s">
        <v>435</v>
      </c>
      <c r="G33" s="1612" t="s">
        <v>420</v>
      </c>
      <c r="H33" s="1613"/>
      <c r="I33" s="1613"/>
      <c r="J33" s="1613"/>
      <c r="K33" s="1614"/>
    </row>
    <row r="34" spans="1:18" customHeight="1" ht="14.1">
      <c r="A34" s="96"/>
      <c r="B34" s="96"/>
      <c r="C34" s="30"/>
      <c r="D34" s="30"/>
      <c r="E34" s="24"/>
      <c r="F34" s="755" t="s">
        <v>436</v>
      </c>
      <c r="G34" s="382" t="str">
        <f>TEXT((H34-DATEVALUE("1/1/"&amp;TEXT(H34,"yy"))+1),"000")</f>
        <v>7259</v>
      </c>
      <c r="H34" s="419">
        <f>SUM($C$2-31)</f>
        <v>44169</v>
      </c>
      <c r="I34" s="1596" t="s">
        <v>424</v>
      </c>
      <c r="J34" s="1596"/>
      <c r="K34" s="1597"/>
    </row>
    <row r="35" spans="1:18" customHeight="1" ht="14.1">
      <c r="A35" s="96" t="s">
        <v>159</v>
      </c>
      <c r="B35" s="96"/>
      <c r="C35" s="30"/>
      <c r="D35" s="30"/>
      <c r="E35" s="25"/>
      <c r="F35" s="756" t="s">
        <v>437</v>
      </c>
      <c r="G35" s="421" t="str">
        <f>TEXT((H35-DATEVALUE("1/1/"&amp;TEXT(H35,"yy"))+1),"000")</f>
        <v>7244</v>
      </c>
      <c r="H35" s="422">
        <f>SUM(C2-46)</f>
        <v>44154</v>
      </c>
      <c r="I35" s="1603" t="s">
        <v>428</v>
      </c>
      <c r="J35" s="1603"/>
      <c r="K35" s="1604"/>
    </row>
    <row r="36" spans="1:18" customHeight="1" ht="15">
      <c r="A36" s="125">
        <f>IF(D36="x",C36,IF(D36="n",0,C36))</f>
        <v>15</v>
      </c>
      <c r="B36" s="125">
        <f>IF(D36="x",0,IF(D36="n",0,C36))</f>
        <v>15</v>
      </c>
      <c r="C36" s="40">
        <v>15</v>
      </c>
      <c r="D36" s="1452"/>
      <c r="E36" s="1457"/>
      <c r="F36" s="348"/>
      <c r="G36" s="1441"/>
      <c r="H36" s="1441"/>
      <c r="I36" s="1441"/>
      <c r="J36" s="1441"/>
      <c r="K36" s="1442"/>
    </row>
    <row r="37" spans="1:18" customHeight="1" ht="14.1">
      <c r="A37" s="96"/>
      <c r="B37" s="96"/>
      <c r="C37" s="38"/>
      <c r="D37" s="38"/>
      <c r="E37" s="76">
        <v>3</v>
      </c>
      <c r="F37" s="879" t="s">
        <v>438</v>
      </c>
      <c r="G37" s="1612" t="s">
        <v>420</v>
      </c>
      <c r="H37" s="1613"/>
      <c r="I37" s="1613"/>
      <c r="J37" s="1613"/>
      <c r="K37" s="1614"/>
    </row>
    <row r="38" spans="1:18" customHeight="1" ht="14.1">
      <c r="A38" s="96"/>
      <c r="B38" s="96"/>
      <c r="C38" s="30"/>
      <c r="D38" s="30"/>
      <c r="E38" s="24"/>
      <c r="F38" s="757" t="s">
        <v>439</v>
      </c>
      <c r="G38" s="382" t="str">
        <f>TEXT((H38-DATEVALUE("1/1/"&amp;TEXT(H38,"yy"))+1),"000")</f>
        <v>7244</v>
      </c>
      <c r="H38" s="419">
        <f>SUM($C$2-46)</f>
        <v>44154</v>
      </c>
      <c r="I38" s="1596" t="s">
        <v>424</v>
      </c>
      <c r="J38" s="1596"/>
      <c r="K38" s="1597"/>
    </row>
    <row r="39" spans="1:18" customHeight="1" ht="15">
      <c r="A39" s="96" t="s">
        <v>159</v>
      </c>
      <c r="B39" s="96"/>
      <c r="C39" s="30"/>
      <c r="D39" s="261"/>
      <c r="E39" s="262"/>
      <c r="F39" s="344" t="s">
        <v>440</v>
      </c>
      <c r="G39" s="421" t="str">
        <f>TEXT((H39-DATEVALUE("1/1/"&amp;TEXT(H39,"yy"))+1),"000")</f>
        <v>7229</v>
      </c>
      <c r="H39" s="422">
        <f>SUM($C$2-61)</f>
        <v>44139</v>
      </c>
      <c r="I39" s="1603" t="s">
        <v>428</v>
      </c>
      <c r="J39" s="1603"/>
      <c r="K39" s="1604"/>
    </row>
    <row r="40" spans="1:18" customHeight="1" ht="15">
      <c r="A40" s="125">
        <f>IF(D40="x",C40,IF(D40="n",0,C40))</f>
        <v>15</v>
      </c>
      <c r="B40" s="125">
        <f>IF(D40="x",0,IF(D40="n",0,C40))</f>
        <v>15</v>
      </c>
      <c r="C40" s="40">
        <v>15</v>
      </c>
      <c r="D40" s="1452"/>
      <c r="E40" s="1457"/>
      <c r="F40" s="348"/>
      <c r="G40" s="1441"/>
      <c r="H40" s="1441"/>
      <c r="I40" s="1441"/>
      <c r="J40" s="1441"/>
      <c r="K40" s="1442"/>
    </row>
    <row r="41" spans="1:18" customHeight="1" ht="14.1">
      <c r="A41" s="96"/>
      <c r="B41" s="96"/>
      <c r="C41" s="38"/>
      <c r="D41" s="38"/>
      <c r="E41" s="76">
        <v>4</v>
      </c>
      <c r="F41" s="879" t="s">
        <v>441</v>
      </c>
      <c r="G41" s="1612" t="s">
        <v>420</v>
      </c>
      <c r="H41" s="1661"/>
      <c r="I41" s="1661"/>
      <c r="J41" s="1661"/>
      <c r="K41" s="1662"/>
    </row>
    <row r="42" spans="1:18" customHeight="1" ht="14.1">
      <c r="A42" s="96"/>
      <c r="B42" s="96"/>
      <c r="C42" s="30"/>
      <c r="D42" s="30"/>
      <c r="E42" s="24"/>
      <c r="F42" s="880" t="s">
        <v>442</v>
      </c>
      <c r="G42" s="431" t="str">
        <f>TEXT((H42-DATEVALUE("1/1/"&amp;TEXT(H42,"yy"))+1),"000")</f>
        <v>7199</v>
      </c>
      <c r="H42" s="432">
        <f>SUM($C$2-91)</f>
        <v>44109</v>
      </c>
      <c r="I42" s="1596" t="s">
        <v>424</v>
      </c>
      <c r="J42" s="1596"/>
      <c r="K42" s="1597"/>
    </row>
    <row r="43" spans="1:18" customHeight="1" ht="15">
      <c r="A43" s="96"/>
      <c r="B43" s="96"/>
      <c r="C43" s="30"/>
      <c r="D43" s="30"/>
      <c r="E43" s="24"/>
      <c r="F43" s="757" t="s">
        <v>443</v>
      </c>
      <c r="G43" s="420" t="str">
        <f>TEXT((H43-DATEVALUE("1/1/"&amp;TEXT(H43,"yy"))+1),"000")</f>
        <v>7194</v>
      </c>
      <c r="H43" s="417">
        <f>SUM($C$2-96)</f>
        <v>44104</v>
      </c>
      <c r="I43" s="1601" t="s">
        <v>444</v>
      </c>
      <c r="J43" s="1601"/>
      <c r="K43" s="1602"/>
    </row>
    <row r="44" spans="1:18" customHeight="1" ht="15">
      <c r="A44" s="96"/>
      <c r="B44" s="96"/>
      <c r="C44" s="30"/>
      <c r="D44" s="30"/>
      <c r="E44" s="25"/>
      <c r="F44" s="344" t="s">
        <v>445</v>
      </c>
      <c r="G44" s="762" t="str">
        <f>TEXT((H44-DATEVALUE("1/1/"&amp;TEXT(H44,"yy"))+1),"000")</f>
        <v>7139</v>
      </c>
      <c r="H44" s="433">
        <f>SUM($C$2-151)</f>
        <v>44049</v>
      </c>
      <c r="I44" s="1603" t="s">
        <v>428</v>
      </c>
      <c r="J44" s="1603"/>
      <c r="K44" s="1604"/>
    </row>
    <row r="45" spans="1:18" customHeight="1" ht="15">
      <c r="A45" s="96" t="s">
        <v>159</v>
      </c>
      <c r="B45" s="96"/>
      <c r="C45" s="30"/>
      <c r="D45" s="30"/>
      <c r="E45" s="25"/>
      <c r="F45" s="344" t="s">
        <v>446</v>
      </c>
      <c r="G45" s="1459"/>
      <c r="H45" s="1459"/>
      <c r="I45" s="1459"/>
      <c r="J45" s="1459"/>
      <c r="K45" s="1460"/>
    </row>
    <row r="46" spans="1:18" customHeight="1" ht="13.5">
      <c r="A46" s="125">
        <f>IF(D46="x",C46,IF(D46="n",0,C46))</f>
        <v>15</v>
      </c>
      <c r="B46" s="125">
        <f>IF(D46="x",0,IF(D46="n",0,C46))</f>
        <v>15</v>
      </c>
      <c r="C46" s="40">
        <v>15</v>
      </c>
      <c r="D46" s="1452"/>
      <c r="E46" s="1457"/>
      <c r="F46" s="344" t="s">
        <v>446</v>
      </c>
      <c r="G46" s="1441"/>
      <c r="H46" s="1441"/>
      <c r="I46" s="1441"/>
      <c r="J46" s="1441"/>
      <c r="K46" s="1442"/>
    </row>
    <row r="47" spans="1:18" customHeight="1" ht="12.95">
      <c r="A47" s="96"/>
      <c r="B47" s="96"/>
      <c r="C47" s="38"/>
      <c r="D47" s="38"/>
      <c r="E47" s="76">
        <v>5</v>
      </c>
      <c r="F47" s="830" t="s">
        <v>447</v>
      </c>
      <c r="G47" s="1612" t="s">
        <v>420</v>
      </c>
      <c r="H47" s="1613"/>
      <c r="I47" s="1613"/>
      <c r="J47" s="1613"/>
      <c r="K47" s="1614"/>
    </row>
    <row r="48" spans="1:18" customHeight="1" ht="12.95">
      <c r="A48" s="96"/>
      <c r="B48" s="96"/>
      <c r="C48" s="30"/>
      <c r="D48" s="30"/>
      <c r="E48" s="24"/>
      <c r="F48" s="372" t="s">
        <v>448</v>
      </c>
      <c r="G48" s="382" t="str">
        <f>TEXT((H48-DATEVALUE("1/1/"&amp;TEXT(H48,"yy"))+1),"000")</f>
        <v>7268</v>
      </c>
      <c r="H48" s="419">
        <f>SUM($C$2-22)</f>
        <v>44178</v>
      </c>
      <c r="I48" s="1663" t="s">
        <v>449</v>
      </c>
      <c r="J48" s="1663"/>
      <c r="K48" s="1664"/>
    </row>
    <row r="49" spans="1:18" customHeight="1" ht="12.95">
      <c r="A49" s="96"/>
      <c r="B49" s="96"/>
      <c r="C49" s="30"/>
      <c r="D49" s="30"/>
      <c r="E49" s="25"/>
      <c r="F49" s="336" t="s">
        <v>450</v>
      </c>
      <c r="G49" s="381" t="str">
        <f>TEXT((H49-DATEVALUE("1/1/"&amp;TEXT(H49,"yy"))+1),"000")</f>
        <v>7261</v>
      </c>
      <c r="H49" s="430">
        <f>SUM($C$2-29)</f>
        <v>44171</v>
      </c>
      <c r="I49" s="1615" t="s">
        <v>451</v>
      </c>
      <c r="J49" s="1615"/>
      <c r="K49" s="1616"/>
    </row>
    <row r="50" spans="1:18" customHeight="1" ht="12.95">
      <c r="A50" s="96"/>
      <c r="B50" s="96"/>
      <c r="C50" s="30"/>
      <c r="D50" s="30"/>
      <c r="E50" s="25"/>
      <c r="F50" s="336" t="s">
        <v>452</v>
      </c>
      <c r="G50" s="381" t="str">
        <f>TEXT((H50-DATEVALUE("1/1/"&amp;TEXT(H50,"yy"))+1),"000")</f>
        <v>7286</v>
      </c>
      <c r="H50" s="430">
        <f>SUM($C$2-4)</f>
        <v>44196</v>
      </c>
      <c r="I50" s="1601" t="s">
        <v>453</v>
      </c>
      <c r="J50" s="1601"/>
      <c r="K50" s="1602"/>
    </row>
    <row r="51" spans="1:18" customHeight="1" ht="12.95">
      <c r="A51" s="96"/>
      <c r="B51" s="96"/>
      <c r="C51" s="30"/>
      <c r="D51" s="30"/>
      <c r="E51" s="25"/>
      <c r="F51" s="333" t="s">
        <v>454</v>
      </c>
      <c r="G51" s="421" t="str">
        <f>TEXT((H51-DATEVALUE("1/1/"&amp;TEXT(H51,"yy"))+1),"000")</f>
        <v>7279</v>
      </c>
      <c r="H51" s="422">
        <f>SUM($C$2-11)</f>
        <v>44189</v>
      </c>
      <c r="I51" s="1603" t="s">
        <v>455</v>
      </c>
      <c r="J51" s="1603"/>
      <c r="K51" s="1604"/>
    </row>
    <row r="52" spans="1:18" customHeight="1" ht="12.95">
      <c r="A52" s="96"/>
      <c r="B52" s="96"/>
      <c r="C52" s="30"/>
      <c r="D52" s="30"/>
      <c r="E52" s="25"/>
      <c r="F52" s="845" t="s">
        <v>456</v>
      </c>
      <c r="G52" s="1434"/>
      <c r="H52" s="1435"/>
      <c r="I52" s="1435"/>
      <c r="J52" s="1435"/>
      <c r="K52" s="1436"/>
    </row>
    <row r="53" spans="1:18" customHeight="1" ht="12.95">
      <c r="A53" s="96" t="s">
        <v>159</v>
      </c>
      <c r="B53" s="96"/>
      <c r="C53" s="30"/>
      <c r="D53" s="30"/>
      <c r="E53" s="25"/>
      <c r="F53" s="336" t="s">
        <v>457</v>
      </c>
      <c r="G53" s="1437"/>
      <c r="H53" s="1438"/>
      <c r="I53" s="1438"/>
      <c r="J53" s="1438"/>
      <c r="K53" s="1439"/>
    </row>
    <row r="54" spans="1:18" customHeight="1" ht="14.25">
      <c r="A54" s="125">
        <f>IF(D54="x",C54,IF(D54="n",0,C54))</f>
        <v>15</v>
      </c>
      <c r="B54" s="125">
        <f>IF(D54="x",0,IF(D54="n",0,C54))</f>
        <v>15</v>
      </c>
      <c r="C54" s="40">
        <v>15</v>
      </c>
      <c r="D54" s="1452"/>
      <c r="E54" s="1457"/>
      <c r="F54" s="436" t="s">
        <v>457</v>
      </c>
      <c r="G54" s="1516"/>
      <c r="H54" s="1517"/>
      <c r="I54" s="1517"/>
      <c r="J54" s="1517"/>
      <c r="K54" s="1518"/>
    </row>
    <row r="55" spans="1:18" customHeight="1" ht="13.9">
      <c r="A55" s="258"/>
      <c r="B55" s="258"/>
      <c r="C55" s="38"/>
      <c r="D55" s="38"/>
      <c r="E55" s="76">
        <v>6</v>
      </c>
      <c r="F55" s="881" t="s">
        <v>458</v>
      </c>
      <c r="G55" s="1628" t="s">
        <v>420</v>
      </c>
      <c r="H55" s="1629"/>
      <c r="I55" s="1629"/>
      <c r="J55" s="1629"/>
      <c r="K55" s="1630"/>
    </row>
    <row r="56" spans="1:18" customHeight="1" ht="13.9">
      <c r="A56" s="258"/>
      <c r="B56" s="258"/>
      <c r="C56" s="30"/>
      <c r="D56" s="30"/>
      <c r="E56" s="24"/>
      <c r="F56" s="372" t="s">
        <v>459</v>
      </c>
      <c r="G56" s="1625" t="s">
        <v>460</v>
      </c>
      <c r="H56" s="1626"/>
      <c r="I56" s="1626"/>
      <c r="J56" s="1626"/>
      <c r="K56" s="1627"/>
    </row>
    <row r="57" spans="1:18" customHeight="1" ht="13.9">
      <c r="A57" s="258"/>
      <c r="B57" s="258"/>
      <c r="C57" s="30"/>
      <c r="D57" s="30"/>
      <c r="E57" s="25"/>
      <c r="F57" s="336" t="s">
        <v>461</v>
      </c>
      <c r="G57" s="378" t="str">
        <f>TEXT((H57-DATEVALUE("1/1/"&amp;TEXT(H57,"yy"))+1),"000")</f>
        <v>7268</v>
      </c>
      <c r="H57" s="419">
        <f>SUM($C$2-22)</f>
        <v>44178</v>
      </c>
      <c r="I57" s="1631" t="s">
        <v>424</v>
      </c>
      <c r="J57" s="1631"/>
      <c r="K57" s="1632"/>
    </row>
    <row r="58" spans="1:18" customHeight="1" ht="13.9">
      <c r="A58" s="258"/>
      <c r="B58" s="258"/>
      <c r="C58" s="30"/>
      <c r="D58" s="30"/>
      <c r="E58" s="25"/>
      <c r="F58" s="336" t="s">
        <v>462</v>
      </c>
      <c r="G58" s="379" t="str">
        <f>TEXT((H58-DATEVALUE("1/1/"&amp;TEXT(H58,"yy"))+1),"000")</f>
        <v>7261</v>
      </c>
      <c r="H58" s="422">
        <f>SUM($C$2-29)</f>
        <v>44171</v>
      </c>
      <c r="I58" s="1617" t="s">
        <v>428</v>
      </c>
      <c r="J58" s="1617"/>
      <c r="K58" s="1618"/>
    </row>
    <row r="59" spans="1:18" customHeight="1" ht="13.9">
      <c r="A59" s="258"/>
      <c r="B59" s="258"/>
      <c r="C59" s="30"/>
      <c r="D59" s="30"/>
      <c r="E59" s="25"/>
      <c r="F59" s="333" t="s">
        <v>463</v>
      </c>
      <c r="G59" s="1619" t="s">
        <v>464</v>
      </c>
      <c r="H59" s="1619"/>
      <c r="I59" s="1619"/>
      <c r="J59" s="1619"/>
      <c r="K59" s="1620"/>
    </row>
    <row r="60" spans="1:18" customHeight="1" ht="14.1">
      <c r="A60" s="258"/>
      <c r="B60" s="258"/>
      <c r="C60" s="30"/>
      <c r="D60" s="30"/>
      <c r="E60" s="25"/>
      <c r="F60" s="336" t="s">
        <v>465</v>
      </c>
      <c r="G60" s="378" t="str">
        <f>TEXT((H60-DATEVALUE("1/1/"&amp;TEXT(H60,"yy"))+1),"000")</f>
        <v>7272</v>
      </c>
      <c r="H60" s="419">
        <f>SUM($C$2-18)</f>
        <v>44182</v>
      </c>
      <c r="I60" s="1631" t="s">
        <v>424</v>
      </c>
      <c r="J60" s="1631"/>
      <c r="K60" s="1632"/>
    </row>
    <row r="61" spans="1:18" customHeight="1" ht="14.1">
      <c r="A61" s="96" t="s">
        <v>159</v>
      </c>
      <c r="B61" s="258"/>
      <c r="C61" s="30"/>
      <c r="D61" s="30"/>
      <c r="E61" s="25"/>
      <c r="F61" s="336" t="s">
        <v>466</v>
      </c>
      <c r="G61" s="379" t="str">
        <f>TEXT((H61-DATEVALUE("1/1/"&amp;TEXT(H61,"yy"))+1),"000")</f>
        <v>7268</v>
      </c>
      <c r="H61" s="422">
        <f>SUM($C$2-22)</f>
        <v>44178</v>
      </c>
      <c r="I61" s="1617" t="s">
        <v>428</v>
      </c>
      <c r="J61" s="1617"/>
      <c r="K61" s="1618"/>
    </row>
    <row r="62" spans="1:18" customHeight="1" ht="15">
      <c r="A62" s="125">
        <f>IF(D62="x",C62,IF(D62="n",0,C62))</f>
        <v>15</v>
      </c>
      <c r="B62" s="125">
        <f>IF(D62="x",0,IF(D62="n",0,C62))</f>
        <v>15</v>
      </c>
      <c r="C62" s="40">
        <v>15</v>
      </c>
      <c r="D62" s="1452"/>
      <c r="E62" s="1457"/>
      <c r="F62" s="348"/>
      <c r="G62" s="1516"/>
      <c r="H62" s="1517"/>
      <c r="I62" s="1517"/>
      <c r="J62" s="1517"/>
      <c r="K62" s="1518"/>
    </row>
    <row r="63" spans="1:18" customHeight="1" ht="15">
      <c r="A63" s="402"/>
      <c r="B63" s="402"/>
      <c r="C63" s="744"/>
      <c r="D63" s="975"/>
      <c r="E63" s="975"/>
      <c r="F63" s="975"/>
      <c r="G63" s="975"/>
      <c r="H63" s="975"/>
      <c r="I63" s="975"/>
      <c r="J63" s="975"/>
      <c r="K63" s="976"/>
    </row>
    <row r="64" spans="1:18" customHeight="1" ht="15">
      <c r="A64" s="402"/>
      <c r="B64" s="402"/>
      <c r="C64" s="977"/>
      <c r="D64" s="978"/>
      <c r="E64" s="978"/>
      <c r="F64" s="978"/>
      <c r="G64" s="978"/>
      <c r="H64" s="978"/>
      <c r="I64" s="978"/>
      <c r="J64" s="978"/>
      <c r="K64" s="979"/>
    </row>
    <row r="65" spans="1:18" customHeight="1" ht="15">
      <c r="A65" s="402"/>
      <c r="B65" s="402"/>
      <c r="C65" s="744"/>
      <c r="D65" s="975"/>
      <c r="E65" s="975"/>
      <c r="F65" s="975"/>
      <c r="G65" s="975"/>
      <c r="H65" s="975"/>
      <c r="I65" s="975"/>
      <c r="J65" s="975"/>
      <c r="K65" s="976"/>
    </row>
    <row r="66" spans="1:18" customHeight="1" ht="15">
      <c r="A66" s="402"/>
      <c r="B66" s="402"/>
      <c r="C66" s="977"/>
      <c r="D66" s="978"/>
      <c r="E66" s="978"/>
      <c r="F66" s="978"/>
      <c r="G66" s="978"/>
      <c r="H66" s="978"/>
      <c r="I66" s="978"/>
      <c r="J66" s="978"/>
      <c r="K66" s="979"/>
    </row>
    <row r="67" spans="1:18" customHeight="1" ht="15">
      <c r="A67" s="96"/>
      <c r="B67" s="96"/>
      <c r="C67" s="1454" t="s">
        <v>137</v>
      </c>
      <c r="D67" s="1455"/>
      <c r="E67" s="1455"/>
      <c r="F67" s="1455"/>
      <c r="G67" s="1455"/>
      <c r="H67" s="1455"/>
      <c r="I67" s="1455"/>
      <c r="J67" s="1455"/>
      <c r="K67" s="1456"/>
    </row>
    <row r="68" spans="1:18" customHeight="1" ht="15">
      <c r="A68" s="96"/>
      <c r="B68" s="96"/>
      <c r="C68" s="697" t="s">
        <v>150</v>
      </c>
      <c r="D68" s="1461" t="s">
        <v>151</v>
      </c>
      <c r="E68" s="1462"/>
      <c r="F68" s="692" t="s">
        <v>152</v>
      </c>
      <c r="G68" s="1461" t="s">
        <v>4</v>
      </c>
      <c r="H68" s="1514"/>
      <c r="I68" s="1514"/>
      <c r="J68" s="1514"/>
      <c r="K68" s="1462"/>
    </row>
    <row r="69" spans="1:18" customHeight="1" ht="12.95">
      <c r="A69" s="96"/>
      <c r="B69" s="96"/>
      <c r="C69" s="61"/>
      <c r="D69" s="61"/>
      <c r="E69" s="76">
        <v>7</v>
      </c>
      <c r="F69" s="878" t="s">
        <v>467</v>
      </c>
      <c r="G69" s="1628" t="s">
        <v>420</v>
      </c>
      <c r="H69" s="1629"/>
      <c r="I69" s="1629"/>
      <c r="J69" s="1629"/>
      <c r="K69" s="1630"/>
    </row>
    <row r="70" spans="1:18" customHeight="1" ht="12.95">
      <c r="A70" s="96"/>
      <c r="B70" s="96"/>
      <c r="C70" s="30"/>
      <c r="D70" s="30"/>
      <c r="E70" s="24"/>
      <c r="F70" s="372" t="s">
        <v>468</v>
      </c>
      <c r="G70" s="1625" t="s">
        <v>469</v>
      </c>
      <c r="H70" s="1626"/>
      <c r="I70" s="1626"/>
      <c r="J70" s="1626"/>
      <c r="K70" s="1627"/>
    </row>
    <row r="71" spans="1:18" customHeight="1" ht="12.95">
      <c r="A71" s="96"/>
      <c r="B71" s="96"/>
      <c r="C71" s="30"/>
      <c r="D71" s="30"/>
      <c r="E71" s="25"/>
      <c r="F71" s="336" t="s">
        <v>470</v>
      </c>
      <c r="G71" s="382" t="str">
        <f>TEXT((H71-DATEVALUE("1/1/"&amp;TEXT(H71,"yy"))+1),"000")</f>
        <v>7284</v>
      </c>
      <c r="H71" s="419">
        <f>SUM($C$2-6)</f>
        <v>44194</v>
      </c>
      <c r="I71" s="1596" t="s">
        <v>424</v>
      </c>
      <c r="J71" s="1596"/>
      <c r="K71" s="1597"/>
    </row>
    <row r="72" spans="1:18" customHeight="1" ht="12.95">
      <c r="A72" s="96"/>
      <c r="B72" s="96"/>
      <c r="C72" s="30"/>
      <c r="D72" s="30"/>
      <c r="E72" s="25"/>
      <c r="F72" s="336" t="s">
        <v>471</v>
      </c>
      <c r="G72" s="381" t="str">
        <f>TEXT((H72-DATEVALUE("1/1/"&amp;TEXT(H72,"yy"))+1),"000")</f>
        <v>7282</v>
      </c>
      <c r="H72" s="430">
        <f>SUM($C$2-8)</f>
        <v>44192</v>
      </c>
      <c r="I72" s="1601" t="s">
        <v>426</v>
      </c>
      <c r="J72" s="1601"/>
      <c r="K72" s="1602"/>
    </row>
    <row r="73" spans="1:18" customHeight="1" ht="12.95">
      <c r="A73" s="96"/>
      <c r="B73" s="96"/>
      <c r="C73" s="30"/>
      <c r="D73" s="30"/>
      <c r="E73" s="25"/>
      <c r="F73" s="336" t="s">
        <v>472</v>
      </c>
      <c r="G73" s="421" t="str">
        <f>TEXT((H73-DATEVALUE("1/1/"&amp;TEXT(H73,"yy"))+1),"000")</f>
        <v>7268</v>
      </c>
      <c r="H73" s="422">
        <f>SUM($C$2-22)</f>
        <v>44178</v>
      </c>
      <c r="I73" s="1603" t="s">
        <v>473</v>
      </c>
      <c r="J73" s="1603"/>
      <c r="K73" s="1604"/>
    </row>
    <row r="74" spans="1:18" customHeight="1" ht="12.95">
      <c r="A74" s="96"/>
      <c r="B74" s="96"/>
      <c r="C74" s="30"/>
      <c r="D74" s="259"/>
      <c r="E74" s="260"/>
      <c r="F74" s="333" t="s">
        <v>474</v>
      </c>
      <c r="G74" s="1621" t="s">
        <v>475</v>
      </c>
      <c r="H74" s="1619"/>
      <c r="I74" s="1619"/>
      <c r="J74" s="1619"/>
      <c r="K74" s="1620"/>
    </row>
    <row r="75" spans="1:18" customHeight="1" ht="12.95">
      <c r="A75" s="96"/>
      <c r="B75" s="96"/>
      <c r="C75" s="30"/>
      <c r="D75" s="746"/>
      <c r="E75" s="747"/>
      <c r="F75" s="336" t="s">
        <v>476</v>
      </c>
      <c r="G75" s="382" t="str">
        <f>TEXT((H75-DATEVALUE("1/1/"&amp;TEXT(H75,"yy"))+1),"000")</f>
        <v>7282</v>
      </c>
      <c r="H75" s="419">
        <f>SUM($C$2-8)</f>
        <v>44192</v>
      </c>
      <c r="I75" s="1622" t="s">
        <v>424</v>
      </c>
      <c r="J75" s="1623"/>
      <c r="K75" s="1624"/>
    </row>
    <row r="76" spans="1:18" customHeight="1" ht="12.95">
      <c r="A76" s="96" t="s">
        <v>159</v>
      </c>
      <c r="B76" s="96"/>
      <c r="C76" s="30"/>
      <c r="D76" s="259"/>
      <c r="E76" s="260"/>
      <c r="F76" s="336" t="s">
        <v>477</v>
      </c>
      <c r="G76" s="421" t="str">
        <f>TEXT((H76-DATEVALUE("1/1/"&amp;TEXT(H76,"yy"))+1),"000")</f>
        <v>7279</v>
      </c>
      <c r="H76" s="422">
        <f>SUM($C$2-11)</f>
        <v>44189</v>
      </c>
      <c r="I76" s="1603" t="s">
        <v>473</v>
      </c>
      <c r="J76" s="1603"/>
      <c r="K76" s="1604"/>
    </row>
    <row r="77" spans="1:18" customHeight="1" ht="15">
      <c r="A77" s="125">
        <f>IF(D77="x",C77,IF(D77="n",0,C77))</f>
        <v>15</v>
      </c>
      <c r="B77" s="125">
        <f>IF(D77="x",0,IF(D77="n",0,C77))</f>
        <v>15</v>
      </c>
      <c r="C77" s="40">
        <v>15</v>
      </c>
      <c r="D77" s="1452"/>
      <c r="E77" s="1457"/>
      <c r="F77" s="412"/>
      <c r="G77" s="1440"/>
      <c r="H77" s="1441"/>
      <c r="I77" s="1441"/>
      <c r="J77" s="1441"/>
      <c r="K77" s="1442"/>
    </row>
    <row r="78" spans="1:18" customHeight="1" ht="15">
      <c r="A78" s="96"/>
      <c r="B78" s="96"/>
      <c r="C78" s="38"/>
      <c r="D78" s="38"/>
      <c r="E78" s="76">
        <v>8</v>
      </c>
      <c r="F78" s="879" t="s">
        <v>478</v>
      </c>
      <c r="G78" s="1605" t="s">
        <v>420</v>
      </c>
      <c r="H78" s="1606"/>
      <c r="I78" s="1606"/>
      <c r="J78" s="1606"/>
      <c r="K78" s="1607"/>
    </row>
    <row r="79" spans="1:18" customHeight="1" ht="15">
      <c r="A79" s="96"/>
      <c r="B79" s="96"/>
      <c r="C79" s="30"/>
      <c r="D79" s="30"/>
      <c r="E79" s="24"/>
      <c r="F79" s="411" t="s">
        <v>479</v>
      </c>
      <c r="G79" s="382" t="str">
        <f>TEXT((H79-DATEVALUE("1/1/"&amp;TEXT(H79,"yy"))+1),"000")</f>
        <v>7275</v>
      </c>
      <c r="H79" s="419">
        <f>SUM($C$2-15)</f>
        <v>44185</v>
      </c>
      <c r="I79" s="1596" t="s">
        <v>424</v>
      </c>
      <c r="J79" s="1596"/>
      <c r="K79" s="1597"/>
    </row>
    <row r="80" spans="1:18" customHeight="1" ht="15">
      <c r="A80" s="96"/>
      <c r="B80" s="96"/>
      <c r="C80" s="30"/>
      <c r="D80" s="30"/>
      <c r="E80" s="25"/>
      <c r="F80" s="333" t="s">
        <v>480</v>
      </c>
      <c r="G80" s="381" t="str">
        <f>TEXT((H80-DATEVALUE("1/1/"&amp;TEXT(H80,"yy"))+1),"000")</f>
        <v>7268</v>
      </c>
      <c r="H80" s="430">
        <f>SUM($C$2-22)</f>
        <v>44178</v>
      </c>
      <c r="I80" s="1601" t="s">
        <v>426</v>
      </c>
      <c r="J80" s="1601"/>
      <c r="K80" s="1602"/>
    </row>
    <row r="81" spans="1:18" customHeight="1" ht="14.1">
      <c r="A81" s="96" t="s">
        <v>159</v>
      </c>
      <c r="B81" s="96"/>
      <c r="C81" s="30"/>
      <c r="D81" s="30"/>
      <c r="E81" s="25"/>
      <c r="F81" s="333" t="s">
        <v>481</v>
      </c>
      <c r="G81" s="421" t="str">
        <f>TEXT((H81-DATEVALUE("1/1/"&amp;TEXT(H81,"yy"))+1),"000")</f>
        <v>7254</v>
      </c>
      <c r="H81" s="422">
        <f>SUM($C$2-36)</f>
        <v>44164</v>
      </c>
      <c r="I81" s="1603" t="s">
        <v>428</v>
      </c>
      <c r="J81" s="1603"/>
      <c r="K81" s="1604"/>
    </row>
    <row r="82" spans="1:18" customHeight="1" ht="15">
      <c r="A82" s="125">
        <f>IF(D82="x",C82,IF(D82="n",0,C82))</f>
        <v>15</v>
      </c>
      <c r="B82" s="125">
        <f>IF(D82="x",0,IF(D82="n",0,C82))</f>
        <v>15</v>
      </c>
      <c r="C82" s="40">
        <v>15</v>
      </c>
      <c r="D82" s="1452"/>
      <c r="E82" s="1457"/>
      <c r="F82" s="348"/>
      <c r="G82" s="1516"/>
      <c r="H82" s="1517"/>
      <c r="I82" s="1517"/>
      <c r="J82" s="1517"/>
      <c r="K82" s="1518"/>
    </row>
    <row r="83" spans="1:18" customHeight="1" ht="15">
      <c r="A83" s="96"/>
      <c r="B83" s="96"/>
      <c r="C83" s="38"/>
      <c r="D83" s="38"/>
      <c r="E83" s="76">
        <v>9</v>
      </c>
      <c r="F83" s="879" t="s">
        <v>482</v>
      </c>
      <c r="G83" s="1605" t="s">
        <v>420</v>
      </c>
      <c r="H83" s="1606"/>
      <c r="I83" s="1606"/>
      <c r="J83" s="1606"/>
      <c r="K83" s="1607"/>
    </row>
    <row r="84" spans="1:18" customHeight="1" ht="15">
      <c r="A84" s="96"/>
      <c r="B84" s="96"/>
      <c r="C84" s="30"/>
      <c r="D84" s="30"/>
      <c r="E84" s="24"/>
      <c r="F84" s="372" t="s">
        <v>483</v>
      </c>
      <c r="G84" s="382" t="str">
        <f>TEXT((H84-DATEVALUE("1/1/"&amp;TEXT(H84,"yy"))+1),"000")</f>
        <v>7268</v>
      </c>
      <c r="H84" s="419">
        <f>SUM($C$2-22)</f>
        <v>44178</v>
      </c>
      <c r="I84" s="1596" t="s">
        <v>424</v>
      </c>
      <c r="J84" s="1596"/>
      <c r="K84" s="1597"/>
    </row>
    <row r="85" spans="1:18" customHeight="1" ht="14.1">
      <c r="A85" s="96"/>
      <c r="B85" s="96"/>
      <c r="C85" s="30"/>
      <c r="D85" s="30"/>
      <c r="E85" s="25"/>
      <c r="F85" s="336" t="s">
        <v>484</v>
      </c>
      <c r="G85" s="381" t="str">
        <f>TEXT((H85-DATEVALUE("1/1/"&amp;TEXT(H85,"yy"))+1),"000")</f>
        <v>7264</v>
      </c>
      <c r="H85" s="430">
        <f>SUM($C$2-26)</f>
        <v>44174</v>
      </c>
      <c r="I85" s="1601" t="s">
        <v>426</v>
      </c>
      <c r="J85" s="1601"/>
      <c r="K85" s="1602"/>
    </row>
    <row r="86" spans="1:18" customHeight="1" ht="14.1">
      <c r="A86" s="96"/>
      <c r="B86" s="96"/>
      <c r="C86" s="30"/>
      <c r="D86" s="1550" t="s">
        <v>21</v>
      </c>
      <c r="E86" s="1611"/>
      <c r="F86" s="333" t="s">
        <v>485</v>
      </c>
      <c r="G86" s="377" t="str">
        <f>TEXT((H86-DATEVALUE("1/1/"&amp;TEXT(H86,"yy"))+1),"000")</f>
        <v>7250</v>
      </c>
      <c r="H86" s="430">
        <f>SUM($C$2-40)</f>
        <v>44160</v>
      </c>
      <c r="I86" s="1598" t="s">
        <v>428</v>
      </c>
      <c r="J86" s="1599"/>
      <c r="K86" s="1600"/>
    </row>
    <row r="87" spans="1:18" customHeight="1" ht="14.1">
      <c r="A87" s="96" t="s">
        <v>159</v>
      </c>
      <c r="B87" s="96"/>
      <c r="C87" s="30"/>
      <c r="D87" s="1550" t="s">
        <v>21</v>
      </c>
      <c r="E87" s="1611"/>
      <c r="F87" s="326"/>
      <c r="G87" s="429" t="str">
        <f>TEXT((H87-DATEVALUE("1/1/"&amp;TEXT(H87,"yy"))+1),"000")</f>
        <v>7261</v>
      </c>
      <c r="H87" s="422">
        <f>SUM($C$2-29)</f>
        <v>44171</v>
      </c>
      <c r="I87" s="1608" t="s">
        <v>486</v>
      </c>
      <c r="J87" s="1609"/>
      <c r="K87" s="1610"/>
    </row>
    <row r="88" spans="1:18" customHeight="1" ht="15">
      <c r="A88" s="125">
        <f>IF(D88="x",C88,IF(D88="n",0,C88))</f>
        <v>15</v>
      </c>
      <c r="B88" s="125">
        <f>IF(D88="x",0,IF(D88="n",0,C88))</f>
        <v>15</v>
      </c>
      <c r="C88" s="40">
        <v>15</v>
      </c>
      <c r="D88" s="1452"/>
      <c r="E88" s="1457"/>
      <c r="F88" s="348"/>
      <c r="G88" s="1516"/>
      <c r="H88" s="1517"/>
      <c r="I88" s="1517"/>
      <c r="J88" s="1517"/>
      <c r="K88" s="1518"/>
    </row>
    <row r="89" spans="1:18" customHeight="1" ht="13.9">
      <c r="A89" s="258"/>
      <c r="B89" s="258"/>
      <c r="C89" s="38"/>
      <c r="D89" s="38"/>
      <c r="E89" s="76">
        <v>10</v>
      </c>
      <c r="F89" s="879" t="s">
        <v>487</v>
      </c>
      <c r="G89" s="1605" t="s">
        <v>420</v>
      </c>
      <c r="H89" s="1606"/>
      <c r="I89" s="1606"/>
      <c r="J89" s="1606"/>
      <c r="K89" s="1607"/>
    </row>
    <row r="90" spans="1:18" customHeight="1" ht="13.9">
      <c r="A90" s="258"/>
      <c r="B90" s="258"/>
      <c r="C90" s="30"/>
      <c r="D90" s="30"/>
      <c r="E90" s="24"/>
      <c r="F90" s="372" t="s">
        <v>488</v>
      </c>
      <c r="G90" s="382" t="str">
        <f>TEXT((H90-DATEVALUE("1/1/"&amp;TEXT(H90,"yy"))+1),"000")</f>
        <v>7275</v>
      </c>
      <c r="H90" s="419">
        <f>SUM($C$2-15)</f>
        <v>44185</v>
      </c>
      <c r="I90" s="1596" t="s">
        <v>424</v>
      </c>
      <c r="J90" s="1596"/>
      <c r="K90" s="1597"/>
    </row>
    <row r="91" spans="1:18" customHeight="1" ht="13.9">
      <c r="A91" s="258"/>
      <c r="B91" s="258"/>
      <c r="C91" s="30"/>
      <c r="D91" s="30"/>
      <c r="E91" s="25"/>
      <c r="F91" s="333" t="s">
        <v>480</v>
      </c>
      <c r="G91" s="381" t="str">
        <f>TEXT((H91-DATEVALUE("1/1/"&amp;TEXT(H91,"yy"))+1),"000")</f>
        <v>7268</v>
      </c>
      <c r="H91" s="430">
        <f>SUM($C$2-22)</f>
        <v>44178</v>
      </c>
      <c r="I91" s="1601" t="s">
        <v>444</v>
      </c>
      <c r="J91" s="1601"/>
      <c r="K91" s="1602"/>
    </row>
    <row r="92" spans="1:18" customHeight="1" ht="13.9">
      <c r="A92" s="96" t="s">
        <v>159</v>
      </c>
      <c r="B92" s="258"/>
      <c r="C92" s="30"/>
      <c r="D92" s="30"/>
      <c r="E92" s="25"/>
      <c r="F92" s="333" t="s">
        <v>489</v>
      </c>
      <c r="G92" s="421" t="str">
        <f>TEXT((H92-DATEVALUE("1/1/"&amp;TEXT(H92,"yy"))+1),"000")</f>
        <v>7254</v>
      </c>
      <c r="H92" s="422">
        <f>SUM($C$2-36)</f>
        <v>44164</v>
      </c>
      <c r="I92" s="1603" t="s">
        <v>428</v>
      </c>
      <c r="J92" s="1603"/>
      <c r="K92" s="1604"/>
    </row>
    <row r="93" spans="1:18" customHeight="1" ht="15">
      <c r="A93" s="125">
        <f>IF(D93="x",C93,IF(D93="n",0,C93))</f>
        <v>15</v>
      </c>
      <c r="B93" s="125">
        <f>IF(D93="x",0,IF(D93="n",0,C93))</f>
        <v>15</v>
      </c>
      <c r="C93" s="40">
        <v>15</v>
      </c>
      <c r="D93" s="1452"/>
      <c r="E93" s="1457"/>
      <c r="F93" s="348"/>
      <c r="G93" s="1441"/>
      <c r="H93" s="1441"/>
      <c r="I93" s="1441"/>
      <c r="J93" s="1441"/>
      <c r="K93" s="1442"/>
    </row>
    <row r="94" spans="1:18" customHeight="1" ht="13.9">
      <c r="A94" s="258"/>
      <c r="B94" s="258"/>
      <c r="C94" s="38"/>
      <c r="D94" s="38"/>
      <c r="E94" s="76">
        <v>11</v>
      </c>
      <c r="F94" s="879" t="s">
        <v>490</v>
      </c>
      <c r="G94" s="1605" t="s">
        <v>420</v>
      </c>
      <c r="H94" s="1606"/>
      <c r="I94" s="1606"/>
      <c r="J94" s="1606"/>
      <c r="K94" s="1607"/>
    </row>
    <row r="95" spans="1:18" customHeight="1" ht="13.9">
      <c r="A95" s="258"/>
      <c r="B95" s="258"/>
      <c r="C95" s="30"/>
      <c r="D95" s="30"/>
      <c r="E95" s="24"/>
      <c r="F95" s="411" t="s">
        <v>483</v>
      </c>
      <c r="G95" s="382" t="str">
        <f>TEXT((H95-DATEVALUE("1/1/"&amp;TEXT(H95,"yy"))+1),"000")</f>
        <v>7268</v>
      </c>
      <c r="H95" s="419">
        <f>SUM($C$2-22)</f>
        <v>44178</v>
      </c>
      <c r="I95" s="1596" t="s">
        <v>424</v>
      </c>
      <c r="J95" s="1596"/>
      <c r="K95" s="1597"/>
    </row>
    <row r="96" spans="1:18" customHeight="1" ht="13.9">
      <c r="A96" s="258"/>
      <c r="B96" s="258"/>
      <c r="C96" s="30"/>
      <c r="D96" s="30"/>
      <c r="E96" s="25"/>
      <c r="F96" s="410" t="s">
        <v>491</v>
      </c>
      <c r="G96" s="381" t="str">
        <f>TEXT((H96-DATEVALUE("1/1/"&amp;TEXT(H96,"yy"))+1),"000")</f>
        <v>7264</v>
      </c>
      <c r="H96" s="430">
        <f>SUM($C$2-26)</f>
        <v>44174</v>
      </c>
      <c r="I96" s="1601" t="s">
        <v>444</v>
      </c>
      <c r="J96" s="1601"/>
      <c r="K96" s="1602"/>
    </row>
    <row r="97" spans="1:18" customHeight="1" ht="13.9">
      <c r="A97" s="258"/>
      <c r="B97" s="258"/>
      <c r="C97" s="30"/>
      <c r="D97" s="30"/>
      <c r="E97" s="25"/>
      <c r="F97" s="409" t="s">
        <v>492</v>
      </c>
      <c r="G97" s="381" t="str">
        <f>TEXT((H97-DATEVALUE("1/1/"&amp;TEXT(H97,"yy"))+1),"000")</f>
        <v>7250</v>
      </c>
      <c r="H97" s="430">
        <f>SUM($C$2-40)</f>
        <v>44160</v>
      </c>
      <c r="I97" s="1601" t="s">
        <v>428</v>
      </c>
      <c r="J97" s="1601"/>
      <c r="K97" s="1602"/>
    </row>
    <row r="98" spans="1:18" customHeight="1" ht="13.9">
      <c r="A98" s="96" t="s">
        <v>159</v>
      </c>
      <c r="B98" s="258"/>
      <c r="C98" s="30"/>
      <c r="D98" s="30"/>
      <c r="E98" s="25"/>
      <c r="F98" s="409" t="s">
        <v>493</v>
      </c>
      <c r="G98" s="421" t="str">
        <f>TEXT((H98-DATEVALUE("1/1/"&amp;TEXT(H98,"yy"))+1),"000")</f>
        <v>7261</v>
      </c>
      <c r="H98" s="422">
        <f>SUM($C$2-29)</f>
        <v>44171</v>
      </c>
      <c r="I98" s="1603" t="s">
        <v>486</v>
      </c>
      <c r="J98" s="1603"/>
      <c r="K98" s="1604"/>
    </row>
    <row r="99" spans="1:18" customHeight="1" ht="15">
      <c r="A99" s="125">
        <f>IF(D99="x",C99,IF(D99="n",0,C99))</f>
        <v>15</v>
      </c>
      <c r="B99" s="125">
        <f>IF(D99="x",0,IF(D99="n",0,C99))</f>
        <v>15</v>
      </c>
      <c r="C99" s="40">
        <v>15</v>
      </c>
      <c r="D99" s="1452"/>
      <c r="E99" s="1457"/>
      <c r="F99" s="412"/>
      <c r="G99" s="1440"/>
      <c r="H99" s="1441"/>
      <c r="I99" s="1441"/>
      <c r="J99" s="1441"/>
      <c r="K99" s="1442"/>
    </row>
    <row r="100" spans="1:18" customHeight="1" ht="14.1">
      <c r="A100" s="258"/>
      <c r="B100" s="258"/>
      <c r="C100" s="38"/>
      <c r="D100" s="38"/>
      <c r="E100" s="76">
        <v>12</v>
      </c>
      <c r="F100" s="879" t="s">
        <v>494</v>
      </c>
      <c r="G100" s="1605" t="s">
        <v>420</v>
      </c>
      <c r="H100" s="1606"/>
      <c r="I100" s="1606"/>
      <c r="J100" s="1606"/>
      <c r="K100" s="1607"/>
    </row>
    <row r="101" spans="1:18" customHeight="1" ht="14.1">
      <c r="A101" s="258"/>
      <c r="B101" s="258"/>
      <c r="C101" s="30"/>
      <c r="D101" s="30"/>
      <c r="E101" s="24"/>
      <c r="F101" s="411" t="s">
        <v>479</v>
      </c>
      <c r="G101" s="382" t="str">
        <f>TEXT((H101-DATEVALUE("1/1/"&amp;TEXT(H101,"yy"))+1),"000")</f>
        <v>7275</v>
      </c>
      <c r="H101" s="419">
        <f>SUM($C$2-15)</f>
        <v>44185</v>
      </c>
      <c r="I101" s="1596" t="s">
        <v>424</v>
      </c>
      <c r="J101" s="1596"/>
      <c r="K101" s="1597"/>
    </row>
    <row r="102" spans="1:18" customHeight="1" ht="14.1">
      <c r="A102" s="258"/>
      <c r="B102" s="258"/>
      <c r="C102" s="30"/>
      <c r="D102" s="30"/>
      <c r="E102" s="25"/>
      <c r="F102" s="409" t="s">
        <v>480</v>
      </c>
      <c r="G102" s="381" t="str">
        <f>TEXT((H102-DATEVALUE("1/1/"&amp;TEXT(H102,"yy"))+1),"000")</f>
        <v>7268</v>
      </c>
      <c r="H102" s="430">
        <f>SUM($C$2-22)</f>
        <v>44178</v>
      </c>
      <c r="I102" s="1601" t="s">
        <v>426</v>
      </c>
      <c r="J102" s="1601"/>
      <c r="K102" s="1602"/>
    </row>
    <row r="103" spans="1:18" customHeight="1" ht="14.1">
      <c r="A103" s="96" t="s">
        <v>159</v>
      </c>
      <c r="B103" s="258"/>
      <c r="C103" s="30"/>
      <c r="D103" s="30"/>
      <c r="E103" s="25"/>
      <c r="F103" s="409" t="s">
        <v>489</v>
      </c>
      <c r="G103" s="383" t="str">
        <f>TEXT((H103-DATEVALUE("1/1/"&amp;TEXT(H103,"yy"))+1),"000")</f>
        <v>7254</v>
      </c>
      <c r="H103" s="422">
        <f>SUM($C$2-36)</f>
        <v>44164</v>
      </c>
      <c r="I103" s="1603" t="s">
        <v>428</v>
      </c>
      <c r="J103" s="1603"/>
      <c r="K103" s="1604"/>
    </row>
    <row r="104" spans="1:18" customHeight="1" ht="15">
      <c r="A104" s="125">
        <f>IF(D104="x",C104,IF(D104="n",0,C104))</f>
        <v>15</v>
      </c>
      <c r="B104" s="125">
        <f>IF(D104="x",0,IF(D104="n",0,C104))</f>
        <v>15</v>
      </c>
      <c r="C104" s="40">
        <v>15</v>
      </c>
      <c r="D104" s="1452"/>
      <c r="E104" s="1457"/>
      <c r="F104" s="412"/>
      <c r="G104" s="1440"/>
      <c r="H104" s="1441"/>
      <c r="I104" s="1441"/>
      <c r="J104" s="1441"/>
      <c r="K104" s="1442"/>
    </row>
    <row r="105" spans="1:18" customHeight="1" ht="14.1">
      <c r="A105" s="258"/>
      <c r="B105" s="258"/>
      <c r="C105" s="30"/>
      <c r="D105" s="30"/>
      <c r="E105" s="76">
        <v>13</v>
      </c>
      <c r="F105" s="879" t="s">
        <v>495</v>
      </c>
      <c r="G105" s="1605" t="s">
        <v>420</v>
      </c>
      <c r="H105" s="1606"/>
      <c r="I105" s="1606"/>
      <c r="J105" s="1606"/>
      <c r="K105" s="1607"/>
    </row>
    <row r="106" spans="1:18" customHeight="1" ht="14.1">
      <c r="A106" s="258"/>
      <c r="B106" s="258"/>
      <c r="C106" s="30"/>
      <c r="D106" s="30"/>
      <c r="E106" s="24"/>
      <c r="F106" s="372" t="s">
        <v>483</v>
      </c>
      <c r="G106" s="382" t="str">
        <f>TEXT((H106-DATEVALUE("1/1/"&amp;TEXT(H106,"yy"))+1),"000")</f>
        <v>7268</v>
      </c>
      <c r="H106" s="419">
        <f>SUM($C$2-22)</f>
        <v>44178</v>
      </c>
      <c r="I106" s="1596" t="s">
        <v>424</v>
      </c>
      <c r="J106" s="1596"/>
      <c r="K106" s="1597"/>
    </row>
    <row r="107" spans="1:18" customHeight="1" ht="14.1">
      <c r="A107" s="258"/>
      <c r="B107" s="258"/>
      <c r="C107" s="30"/>
      <c r="D107" s="30"/>
      <c r="E107" s="25"/>
      <c r="F107" s="336" t="s">
        <v>491</v>
      </c>
      <c r="G107" s="381" t="str">
        <f>TEXT((H107-DATEVALUE("1/1/"&amp;TEXT(H107,"yy"))+1),"000")</f>
        <v>7264</v>
      </c>
      <c r="H107" s="430">
        <f>SUM($C$2-26)</f>
        <v>44174</v>
      </c>
      <c r="I107" s="1601" t="s">
        <v>496</v>
      </c>
      <c r="J107" s="1601"/>
      <c r="K107" s="1602"/>
    </row>
    <row r="108" spans="1:18" customHeight="1" ht="14.1">
      <c r="A108" s="258"/>
      <c r="B108" s="258"/>
      <c r="C108" s="30"/>
      <c r="D108" s="30"/>
      <c r="E108" s="25"/>
      <c r="F108" s="333" t="s">
        <v>485</v>
      </c>
      <c r="G108" s="381" t="str">
        <f>TEXT((H108-DATEVALUE("1/1/"&amp;TEXT(H108,"yy"))+1),"000")</f>
        <v>7250</v>
      </c>
      <c r="H108" s="430">
        <f>SUM($C$2-40)</f>
        <v>44160</v>
      </c>
      <c r="I108" s="1601" t="s">
        <v>428</v>
      </c>
      <c r="J108" s="1601"/>
      <c r="K108" s="1602"/>
    </row>
    <row r="109" spans="1:18" customHeight="1" ht="14.1">
      <c r="A109" s="96" t="s">
        <v>159</v>
      </c>
      <c r="B109" s="258"/>
      <c r="C109" s="30"/>
      <c r="D109" s="30"/>
      <c r="E109" s="25"/>
      <c r="F109" s="333" t="s">
        <v>497</v>
      </c>
      <c r="G109" s="421" t="str">
        <f>TEXT((H109-DATEVALUE("1/1/"&amp;TEXT(H109,"yy"))+1),"000")</f>
        <v>7261</v>
      </c>
      <c r="H109" s="422">
        <f>SUM($C$2-29)</f>
        <v>44171</v>
      </c>
      <c r="I109" s="1603" t="s">
        <v>486</v>
      </c>
      <c r="J109" s="1603"/>
      <c r="K109" s="1604"/>
    </row>
    <row r="110" spans="1:18" customHeight="1" ht="15">
      <c r="A110" s="125">
        <f>IF(D110="x",C110,IF(D110="n",0,C110))</f>
        <v>15</v>
      </c>
      <c r="B110" s="125">
        <f>IF(D110="x",0,IF(D110="n",0,C110))</f>
        <v>15</v>
      </c>
      <c r="C110" s="40">
        <v>15</v>
      </c>
      <c r="D110" s="1452"/>
      <c r="E110" s="1457"/>
      <c r="F110" s="412"/>
      <c r="G110" s="1440"/>
      <c r="H110" s="1441"/>
      <c r="I110" s="1441"/>
      <c r="J110" s="1441"/>
      <c r="K110" s="1442"/>
    </row>
    <row r="111" spans="1:18" customHeight="1" ht="15">
      <c r="A111" s="96"/>
      <c r="B111" s="96"/>
      <c r="C111" s="38"/>
      <c r="D111" s="38"/>
      <c r="E111" s="76">
        <v>14</v>
      </c>
      <c r="F111" s="879" t="s">
        <v>498</v>
      </c>
      <c r="G111" s="1605" t="s">
        <v>420</v>
      </c>
      <c r="H111" s="1606"/>
      <c r="I111" s="1606"/>
      <c r="J111" s="1606"/>
      <c r="K111" s="1607"/>
    </row>
    <row r="112" spans="1:18" customHeight="1" ht="14.1">
      <c r="A112" s="96"/>
      <c r="B112" s="96"/>
      <c r="C112" s="30"/>
      <c r="D112" s="30"/>
      <c r="E112" s="24"/>
      <c r="F112" s="372" t="s">
        <v>499</v>
      </c>
      <c r="G112" s="503" t="str">
        <f>TEXT((H112-DATEVALUE("1/1/"&amp;TEXT(H112,"yy"))+1),"000")</f>
        <v>7239</v>
      </c>
      <c r="H112" s="684">
        <f>SUM($C$2-51)</f>
        <v>44149</v>
      </c>
      <c r="I112" s="1683" t="s">
        <v>424</v>
      </c>
      <c r="J112" s="1683"/>
      <c r="K112" s="1684"/>
    </row>
    <row r="113" spans="1:18" customHeight="1" ht="14.1" s="128" customFormat="1">
      <c r="A113" s="96"/>
      <c r="B113" s="96"/>
      <c r="C113" s="30"/>
      <c r="D113" s="30"/>
      <c r="E113" s="25"/>
      <c r="F113" s="333" t="s">
        <v>500</v>
      </c>
      <c r="G113" s="426" t="str">
        <f>TEXT((H113-DATEVALUE("1/1/"&amp;TEXT(H113,"yy"))+1),"000")</f>
        <v>7229</v>
      </c>
      <c r="H113" s="685">
        <f>SUM($C$2-61)</f>
        <v>44139</v>
      </c>
      <c r="I113" s="1670" t="s">
        <v>444</v>
      </c>
      <c r="J113" s="1670"/>
      <c r="K113" s="1671"/>
    </row>
    <row r="114" spans="1:18" customHeight="1" ht="12.95">
      <c r="A114" s="96" t="s">
        <v>159</v>
      </c>
      <c r="B114" s="96"/>
      <c r="C114" s="30"/>
      <c r="D114" s="30"/>
      <c r="E114" s="25"/>
      <c r="F114" s="333" t="s">
        <v>501</v>
      </c>
      <c r="G114" s="383" t="str">
        <f>TEXT((H114-DATEVALUE("1/1/"&amp;TEXT(H114,"yy"))+1),"000")</f>
        <v>7214</v>
      </c>
      <c r="H114" s="422">
        <f>SUM($C$2-76)</f>
        <v>44124</v>
      </c>
      <c r="I114" s="1603" t="s">
        <v>428</v>
      </c>
      <c r="J114" s="1603"/>
      <c r="K114" s="1604"/>
    </row>
    <row r="115" spans="1:18" customHeight="1" ht="15">
      <c r="A115" s="125">
        <f>IF(D115="x",C115,IF(D115="n",0,C115))</f>
        <v>15</v>
      </c>
      <c r="B115" s="125">
        <f>IF(D115="x",0,IF(D115="n",0,C115))</f>
        <v>15</v>
      </c>
      <c r="C115" s="40">
        <v>15</v>
      </c>
      <c r="D115" s="1452"/>
      <c r="E115" s="1457"/>
      <c r="F115" s="348"/>
      <c r="G115" s="1441"/>
      <c r="H115" s="1441"/>
      <c r="I115" s="1441"/>
      <c r="J115" s="1441"/>
      <c r="K115" s="1442"/>
    </row>
    <row r="116" spans="1:18" customHeight="1" ht="15">
      <c r="A116" s="610"/>
      <c r="B116" s="610"/>
      <c r="C116" s="61"/>
      <c r="D116" s="61"/>
      <c r="E116" s="76">
        <v>15</v>
      </c>
      <c r="F116" s="882" t="s">
        <v>502</v>
      </c>
      <c r="G116" s="1605" t="s">
        <v>420</v>
      </c>
      <c r="H116" s="1606"/>
      <c r="I116" s="1606"/>
      <c r="J116" s="1606"/>
      <c r="K116" s="1607"/>
    </row>
    <row r="117" spans="1:18" customHeight="1" ht="13.9">
      <c r="A117" s="610"/>
      <c r="B117" s="610"/>
      <c r="C117" s="30"/>
      <c r="D117" s="30"/>
      <c r="E117" s="24"/>
      <c r="F117" s="371" t="s">
        <v>503</v>
      </c>
      <c r="G117" s="1672" t="s">
        <v>504</v>
      </c>
      <c r="H117" s="1673"/>
      <c r="I117" s="1673"/>
      <c r="J117" s="1673"/>
      <c r="K117" s="1674"/>
    </row>
    <row r="118" spans="1:18" customHeight="1" ht="13.9">
      <c r="A118" s="610"/>
      <c r="B118" s="610"/>
      <c r="C118" s="30"/>
      <c r="D118" s="30"/>
      <c r="E118" s="25"/>
      <c r="F118" s="364" t="s">
        <v>505</v>
      </c>
      <c r="G118" s="946" t="str">
        <f>TEXT((H118-DATEVALUE("1/1/"&amp;TEXT(H118,"yy"))+1),"000")</f>
        <v>6960</v>
      </c>
      <c r="H118" s="947">
        <f>SUM($C$2-330)</f>
        <v>43870</v>
      </c>
      <c r="I118" s="1680" t="s">
        <v>424</v>
      </c>
      <c r="J118" s="1681"/>
      <c r="K118" s="1682"/>
    </row>
    <row r="119" spans="1:18" customHeight="1" ht="13.9">
      <c r="A119" s="610"/>
      <c r="B119" s="610"/>
      <c r="C119" s="30"/>
      <c r="D119" s="30"/>
      <c r="E119" s="25"/>
      <c r="F119" s="364" t="s">
        <v>506</v>
      </c>
      <c r="G119" s="948" t="str">
        <f>TEXT((H119-DATEVALUE("1/1/"&amp;TEXT(H119,"yy"))+1),"000")</f>
        <v>6925</v>
      </c>
      <c r="H119" s="949">
        <f>SUM($C$2-365)</f>
        <v>43835</v>
      </c>
      <c r="I119" s="1665" t="s">
        <v>428</v>
      </c>
      <c r="J119" s="1665"/>
      <c r="K119" s="1666"/>
    </row>
    <row r="120" spans="1:18" customHeight="1" ht="13.9">
      <c r="A120" s="610"/>
      <c r="B120" s="610"/>
      <c r="C120" s="30"/>
      <c r="D120" s="30"/>
      <c r="E120" s="25"/>
      <c r="F120" s="326" t="s">
        <v>507</v>
      </c>
      <c r="G120" s="1672" t="s">
        <v>508</v>
      </c>
      <c r="H120" s="1673"/>
      <c r="I120" s="1673"/>
      <c r="J120" s="1673"/>
      <c r="K120" s="1674"/>
    </row>
    <row r="121" spans="1:18" customHeight="1" ht="13.9">
      <c r="A121" s="610"/>
      <c r="B121" s="610"/>
      <c r="C121" s="30"/>
      <c r="D121" s="30"/>
      <c r="E121" s="25"/>
      <c r="F121" s="364" t="s">
        <v>509</v>
      </c>
      <c r="G121" s="950" t="str">
        <f>TEXT((H121-DATEVALUE("1/1/"&amp;TEXT(H121,"yy"))+1),"000")</f>
        <v>6985</v>
      </c>
      <c r="H121" s="947">
        <f>SUM($C$2-305)</f>
        <v>43895</v>
      </c>
      <c r="I121" s="1680" t="s">
        <v>424</v>
      </c>
      <c r="J121" s="1681"/>
      <c r="K121" s="1682"/>
    </row>
    <row r="122" spans="1:18" customHeight="1" ht="13.9">
      <c r="A122" s="610"/>
      <c r="B122" s="610"/>
      <c r="C122" s="30"/>
      <c r="D122" s="30"/>
      <c r="E122" s="25"/>
      <c r="F122" s="364" t="s">
        <v>510</v>
      </c>
      <c r="G122" s="948" t="str">
        <f>TEXT((H122-DATEVALUE("1/1/"&amp;TEXT(H122,"yy"))+1),"000")</f>
        <v>6956</v>
      </c>
      <c r="H122" s="949">
        <f>SUM($C$2-334)</f>
        <v>43866</v>
      </c>
      <c r="I122" s="1665" t="s">
        <v>428</v>
      </c>
      <c r="J122" s="1665"/>
      <c r="K122" s="1666"/>
    </row>
    <row r="123" spans="1:18" customHeight="1" ht="13.9">
      <c r="A123" s="610"/>
      <c r="B123" s="610"/>
      <c r="C123" s="30"/>
      <c r="D123" s="30"/>
      <c r="E123" s="25"/>
      <c r="F123" s="326" t="s">
        <v>511</v>
      </c>
      <c r="G123" s="1675" t="s">
        <v>512</v>
      </c>
      <c r="H123" s="1676"/>
      <c r="I123" s="1676"/>
      <c r="J123" s="1676"/>
      <c r="K123" s="1677"/>
    </row>
    <row r="124" spans="1:18" customHeight="1" ht="13.9">
      <c r="A124" s="610"/>
      <c r="B124" s="610"/>
      <c r="C124" s="30"/>
      <c r="D124" s="30"/>
      <c r="E124" s="25"/>
      <c r="F124" s="364" t="s">
        <v>513</v>
      </c>
      <c r="G124" s="683" t="str">
        <f>TEXT((H124-DATEVALUE("1/1/"&amp;TEXT(H124,"yy"))+1),"000")</f>
        <v>7140</v>
      </c>
      <c r="H124" s="687">
        <f>SUM($C$2-150)</f>
        <v>44050</v>
      </c>
      <c r="I124" s="1667" t="s">
        <v>424</v>
      </c>
      <c r="J124" s="1668"/>
      <c r="K124" s="1669"/>
    </row>
    <row r="125" spans="1:18" customHeight="1" ht="13.9">
      <c r="A125" s="610"/>
      <c r="B125" s="610"/>
      <c r="C125" s="30"/>
      <c r="D125" s="30"/>
      <c r="E125" s="25"/>
      <c r="F125" s="364" t="s">
        <v>514</v>
      </c>
      <c r="G125" s="682" t="str">
        <f>TEXT((H125-DATEVALUE("1/1/"&amp;TEXT(H125,"yy"))+1),"000")</f>
        <v>7110</v>
      </c>
      <c r="H125" s="686">
        <f>SUM($C$2-180)</f>
        <v>44020</v>
      </c>
      <c r="I125" s="1603" t="s">
        <v>428</v>
      </c>
      <c r="J125" s="1603"/>
      <c r="K125" s="1604"/>
    </row>
    <row r="126" spans="1:18" customHeight="1" ht="13.9">
      <c r="A126" s="610"/>
      <c r="B126" s="610"/>
      <c r="C126" s="30"/>
      <c r="D126" s="30"/>
      <c r="E126" s="25"/>
      <c r="F126" s="333" t="s">
        <v>515</v>
      </c>
      <c r="G126" s="1576"/>
      <c r="H126" s="1548"/>
      <c r="I126" s="1548"/>
      <c r="J126" s="1548"/>
      <c r="K126" s="1549"/>
    </row>
    <row r="127" spans="1:18" customHeight="1" ht="14.1">
      <c r="A127" s="96" t="s">
        <v>159</v>
      </c>
      <c r="B127" s="610"/>
      <c r="C127" s="30"/>
      <c r="D127" s="30"/>
      <c r="E127" s="25"/>
      <c r="F127" s="333" t="s">
        <v>516</v>
      </c>
      <c r="G127" s="1458"/>
      <c r="H127" s="1459"/>
      <c r="I127" s="1459"/>
      <c r="J127" s="1459"/>
      <c r="K127" s="1460"/>
    </row>
    <row r="128" spans="1:18" customHeight="1" ht="13.5">
      <c r="A128" s="125">
        <f>IF(D128="x",C128,IF(D128="n",0,C128))</f>
        <v>15</v>
      </c>
      <c r="B128" s="125">
        <f>IF(D128="x",0,IF(D128="n",0,C128))</f>
        <v>15</v>
      </c>
      <c r="C128" s="40">
        <v>15</v>
      </c>
      <c r="D128" s="1452"/>
      <c r="E128" s="1457"/>
      <c r="F128" s="333" t="s">
        <v>516</v>
      </c>
      <c r="G128" s="1440"/>
      <c r="H128" s="1441"/>
      <c r="I128" s="1441"/>
      <c r="J128" s="1441"/>
      <c r="K128" s="1442"/>
    </row>
    <row r="129" spans="1:18" customHeight="1" ht="15">
      <c r="A129" s="402"/>
      <c r="B129" s="402"/>
      <c r="C129" s="1508"/>
      <c r="D129" s="1509"/>
      <c r="E129" s="1509"/>
      <c r="F129" s="1509"/>
      <c r="G129" s="1509"/>
      <c r="H129" s="1509"/>
      <c r="I129" s="1509"/>
      <c r="J129" s="1509"/>
      <c r="K129" s="1510"/>
    </row>
    <row r="130" spans="1:18" customHeight="1" ht="15">
      <c r="A130" s="402"/>
      <c r="B130" s="402"/>
      <c r="C130" s="1511"/>
      <c r="D130" s="1512"/>
      <c r="E130" s="1512"/>
      <c r="F130" s="1512"/>
      <c r="G130" s="1512"/>
      <c r="H130" s="1512"/>
      <c r="I130" s="1512"/>
      <c r="J130" s="1512"/>
      <c r="K130" s="1513"/>
    </row>
    <row r="131" spans="1:18" customHeight="1" ht="15">
      <c r="A131" s="402"/>
      <c r="B131" s="402"/>
      <c r="C131" s="1508"/>
      <c r="D131" s="1509"/>
      <c r="E131" s="1509"/>
      <c r="F131" s="1509"/>
      <c r="G131" s="1509"/>
      <c r="H131" s="1509"/>
      <c r="I131" s="1509"/>
      <c r="J131" s="1509"/>
      <c r="K131" s="1510"/>
    </row>
    <row r="132" spans="1:18" customHeight="1" ht="15">
      <c r="A132" s="402"/>
      <c r="B132" s="402"/>
      <c r="C132" s="1511"/>
      <c r="D132" s="1512"/>
      <c r="E132" s="1512"/>
      <c r="F132" s="1512"/>
      <c r="G132" s="1512"/>
      <c r="H132" s="1512"/>
      <c r="I132" s="1512"/>
      <c r="J132" s="1512"/>
      <c r="K132" s="1513"/>
    </row>
    <row r="133" spans="1:18" customHeight="1" ht="15">
      <c r="A133" s="402"/>
      <c r="B133" s="402"/>
      <c r="C133" s="1508"/>
      <c r="D133" s="1509"/>
      <c r="E133" s="1509"/>
      <c r="F133" s="1509"/>
      <c r="G133" s="1509"/>
      <c r="H133" s="1509"/>
      <c r="I133" s="1509"/>
      <c r="J133" s="1509"/>
      <c r="K133" s="1510"/>
    </row>
    <row r="134" spans="1:18" customHeight="1" ht="15">
      <c r="A134" s="402"/>
      <c r="B134" s="402"/>
      <c r="C134" s="1511"/>
      <c r="D134" s="1512"/>
      <c r="E134" s="1512"/>
      <c r="F134" s="1512"/>
      <c r="G134" s="1512"/>
      <c r="H134" s="1512"/>
      <c r="I134" s="1512"/>
      <c r="J134" s="1512"/>
      <c r="K134" s="1513"/>
    </row>
    <row r="135" spans="1:18" customHeight="1" ht="12.95" s="96" customFormat="1">
      <c r="C135" s="1454" t="s">
        <v>137</v>
      </c>
      <c r="D135" s="1455"/>
      <c r="E135" s="1455"/>
      <c r="F135" s="1455"/>
      <c r="G135" s="1455"/>
      <c r="H135" s="1455"/>
      <c r="I135" s="1455"/>
      <c r="J135" s="1455"/>
      <c r="K135" s="1456"/>
    </row>
    <row r="136" spans="1:18" customHeight="1" ht="13.5" s="96" customFormat="1">
      <c r="C136" s="697" t="s">
        <v>150</v>
      </c>
      <c r="D136" s="1461" t="s">
        <v>151</v>
      </c>
      <c r="E136" s="1462"/>
      <c r="F136" s="692" t="s">
        <v>152</v>
      </c>
      <c r="G136" s="1461" t="s">
        <v>4</v>
      </c>
      <c r="H136" s="1514"/>
      <c r="I136" s="1514"/>
      <c r="J136" s="1514"/>
      <c r="K136" s="1462"/>
    </row>
    <row r="137" spans="1:18" customHeight="1" ht="15">
      <c r="A137" s="258"/>
      <c r="B137" s="258"/>
      <c r="C137" s="61"/>
      <c r="D137" s="61"/>
      <c r="E137" s="76">
        <v>16</v>
      </c>
      <c r="F137" s="882" t="s">
        <v>517</v>
      </c>
      <c r="G137" s="1605" t="s">
        <v>420</v>
      </c>
      <c r="H137" s="1606"/>
      <c r="I137" s="1606"/>
      <c r="J137" s="1606"/>
      <c r="K137" s="1607"/>
    </row>
    <row r="138" spans="1:18" customHeight="1" ht="13.9">
      <c r="A138" s="258"/>
      <c r="B138" s="258"/>
      <c r="C138" s="30"/>
      <c r="D138" s="30"/>
      <c r="E138" s="24"/>
      <c r="F138" s="372" t="s">
        <v>518</v>
      </c>
      <c r="G138" s="382" t="str">
        <f>TEXT((H138-DATEVALUE("1/1/"&amp;TEXT(H138,"yy"))+1),"000")</f>
        <v>6984</v>
      </c>
      <c r="H138" s="419">
        <f>SUM($C$2-306)</f>
        <v>43894</v>
      </c>
      <c r="I138" s="1596" t="s">
        <v>424</v>
      </c>
      <c r="J138" s="1596"/>
      <c r="K138" s="1597"/>
    </row>
    <row r="139" spans="1:18" customHeight="1" ht="13.9">
      <c r="A139" s="258"/>
      <c r="B139" s="258"/>
      <c r="C139" s="30"/>
      <c r="D139" s="30"/>
      <c r="E139" s="25"/>
      <c r="F139" s="333" t="s">
        <v>519</v>
      </c>
      <c r="G139" s="421" t="str">
        <f>TEXT((H139-DATEVALUE("1/1/"&amp;TEXT(H139,"yy"))+1),"000")</f>
        <v>6955</v>
      </c>
      <c r="H139" s="422">
        <f>SUM($C$2-335)</f>
        <v>43865</v>
      </c>
      <c r="I139" s="1603" t="s">
        <v>428</v>
      </c>
      <c r="J139" s="1603"/>
      <c r="K139" s="1604"/>
    </row>
    <row r="140" spans="1:18" customHeight="1" ht="13.9">
      <c r="A140" s="258"/>
      <c r="B140" s="258"/>
      <c r="C140" s="30"/>
      <c r="D140" s="30"/>
      <c r="E140" s="25"/>
      <c r="F140" s="336" t="s">
        <v>520</v>
      </c>
      <c r="G140" s="1576"/>
      <c r="H140" s="1548"/>
      <c r="I140" s="1548"/>
      <c r="J140" s="1548"/>
      <c r="K140" s="1549"/>
    </row>
    <row r="141" spans="1:18" customHeight="1" ht="14.1">
      <c r="A141" s="258"/>
      <c r="B141" s="258"/>
      <c r="C141" s="30"/>
      <c r="D141" s="30"/>
      <c r="E141" s="25"/>
      <c r="F141" s="336" t="s">
        <v>521</v>
      </c>
      <c r="G141" s="1458"/>
      <c r="H141" s="1459"/>
      <c r="I141" s="1459"/>
      <c r="J141" s="1459"/>
      <c r="K141" s="1460"/>
    </row>
    <row r="142" spans="1:18" customHeight="1" ht="14.1">
      <c r="A142" s="304"/>
      <c r="B142" s="304"/>
      <c r="C142" s="30"/>
      <c r="D142" s="30"/>
      <c r="E142" s="25"/>
      <c r="F142" s="333" t="s">
        <v>515</v>
      </c>
      <c r="G142" s="1458"/>
      <c r="H142" s="1459"/>
      <c r="I142" s="1459"/>
      <c r="J142" s="1459"/>
      <c r="K142" s="1460"/>
    </row>
    <row r="143" spans="1:18" customHeight="1" ht="14.1">
      <c r="A143" s="96" t="s">
        <v>159</v>
      </c>
      <c r="B143" s="304"/>
      <c r="C143" s="30"/>
      <c r="D143" s="30"/>
      <c r="E143" s="25"/>
      <c r="F143" s="333" t="s">
        <v>516</v>
      </c>
      <c r="G143" s="1458"/>
      <c r="H143" s="1459"/>
      <c r="I143" s="1459"/>
      <c r="J143" s="1459"/>
      <c r="K143" s="1460"/>
    </row>
    <row r="144" spans="1:18" customHeight="1" ht="13.5">
      <c r="A144" s="125">
        <f>IF(D144="x",C144,IF(D144="n",0,C144))</f>
        <v>15</v>
      </c>
      <c r="B144" s="125">
        <f>IF(D144="x",0,IF(D144="n",0,C144))</f>
        <v>15</v>
      </c>
      <c r="C144" s="40">
        <v>15</v>
      </c>
      <c r="D144" s="1452"/>
      <c r="E144" s="1457"/>
      <c r="F144" s="358" t="s">
        <v>516</v>
      </c>
      <c r="G144" s="1440"/>
      <c r="H144" s="1441"/>
      <c r="I144" s="1441"/>
      <c r="J144" s="1441"/>
      <c r="K144" s="1442"/>
    </row>
    <row r="145" spans="1:18" customHeight="1" ht="12.95">
      <c r="A145" s="96"/>
      <c r="B145" s="96"/>
      <c r="C145" s="49"/>
      <c r="D145" s="38"/>
      <c r="E145" s="76">
        <v>17</v>
      </c>
      <c r="F145" s="876" t="s">
        <v>522</v>
      </c>
      <c r="G145" s="1576"/>
      <c r="H145" s="1548"/>
      <c r="I145" s="1548"/>
      <c r="J145" s="1548"/>
      <c r="K145" s="1549"/>
    </row>
    <row r="146" spans="1:18" customHeight="1" ht="12.75">
      <c r="A146" s="96"/>
      <c r="B146" s="96"/>
      <c r="C146" s="30"/>
      <c r="D146" s="30"/>
      <c r="E146" s="25"/>
      <c r="F146" s="372" t="s">
        <v>523</v>
      </c>
      <c r="G146" s="1459"/>
      <c r="H146" s="1459"/>
      <c r="I146" s="1459"/>
      <c r="J146" s="1459"/>
      <c r="K146" s="1460"/>
    </row>
    <row r="147" spans="1:18" customHeight="1" ht="25.5">
      <c r="A147" s="96"/>
      <c r="B147" s="96"/>
      <c r="C147" s="30"/>
      <c r="D147" s="30"/>
      <c r="E147" s="25"/>
      <c r="F147" s="333" t="s">
        <v>524</v>
      </c>
      <c r="G147" s="1459"/>
      <c r="H147" s="1459"/>
      <c r="I147" s="1459"/>
      <c r="J147" s="1459"/>
      <c r="K147" s="1460"/>
    </row>
    <row r="148" spans="1:18" customHeight="1" ht="12.75">
      <c r="A148" s="96"/>
      <c r="B148" s="96"/>
      <c r="C148" s="30"/>
      <c r="D148" s="30"/>
      <c r="E148" s="25"/>
      <c r="F148" s="333" t="s">
        <v>525</v>
      </c>
      <c r="G148" s="1459"/>
      <c r="H148" s="1459"/>
      <c r="I148" s="1459"/>
      <c r="J148" s="1459"/>
      <c r="K148" s="1460"/>
    </row>
    <row r="149" spans="1:18" customHeight="1" ht="12.75">
      <c r="A149" s="96"/>
      <c r="B149" s="96"/>
      <c r="C149" s="30"/>
      <c r="D149" s="30"/>
      <c r="E149" s="25"/>
      <c r="F149" s="333" t="s">
        <v>526</v>
      </c>
      <c r="G149" s="1459"/>
      <c r="H149" s="1459"/>
      <c r="I149" s="1459"/>
      <c r="J149" s="1459"/>
      <c r="K149" s="1460"/>
    </row>
    <row r="150" spans="1:18" customHeight="1" ht="25.5" s="128" customFormat="1">
      <c r="A150" s="96"/>
      <c r="B150" s="96"/>
      <c r="C150" s="30"/>
      <c r="D150" s="30"/>
      <c r="E150" s="25"/>
      <c r="F150" s="333" t="s">
        <v>527</v>
      </c>
      <c r="G150" s="1459"/>
      <c r="H150" s="1459"/>
      <c r="I150" s="1459"/>
      <c r="J150" s="1459"/>
      <c r="K150" s="1460"/>
    </row>
    <row r="151" spans="1:18" customHeight="1" ht="25.5">
      <c r="A151" s="96"/>
      <c r="B151" s="96"/>
      <c r="C151" s="30"/>
      <c r="D151" s="30"/>
      <c r="E151" s="25"/>
      <c r="F151" s="333" t="s">
        <v>528</v>
      </c>
      <c r="G151" s="1459"/>
      <c r="H151" s="1459"/>
      <c r="I151" s="1459"/>
      <c r="J151" s="1459"/>
      <c r="K151" s="1460"/>
    </row>
    <row r="152" spans="1:18" customHeight="1" ht="25.5">
      <c r="A152" s="96"/>
      <c r="B152" s="96"/>
      <c r="C152" s="30"/>
      <c r="D152" s="30"/>
      <c r="E152" s="25"/>
      <c r="F152" s="333" t="s">
        <v>529</v>
      </c>
      <c r="G152" s="1459"/>
      <c r="H152" s="1459"/>
      <c r="I152" s="1459"/>
      <c r="J152" s="1459"/>
      <c r="K152" s="1460"/>
    </row>
    <row r="153" spans="1:18" customHeight="1" ht="25.5">
      <c r="A153" s="96"/>
      <c r="B153" s="96"/>
      <c r="C153" s="30"/>
      <c r="D153" s="30"/>
      <c r="E153" s="25"/>
      <c r="F153" s="333" t="s">
        <v>530</v>
      </c>
      <c r="G153" s="1459"/>
      <c r="H153" s="1459"/>
      <c r="I153" s="1459"/>
      <c r="J153" s="1459"/>
      <c r="K153" s="1460"/>
    </row>
    <row r="154" spans="1:18" customHeight="1" ht="12.75">
      <c r="A154" s="96" t="s">
        <v>159</v>
      </c>
      <c r="B154" s="96"/>
      <c r="C154" s="30"/>
      <c r="D154" s="30"/>
      <c r="E154" s="25"/>
      <c r="F154" s="333" t="s">
        <v>531</v>
      </c>
      <c r="G154" s="1459"/>
      <c r="H154" s="1459"/>
      <c r="I154" s="1459"/>
      <c r="J154" s="1459"/>
      <c r="K154" s="1460"/>
    </row>
    <row r="155" spans="1:18" customHeight="1" ht="13.5">
      <c r="A155" s="125">
        <f>IF(D155="x",C155,IF(D155="n",0,C155))</f>
        <v>15</v>
      </c>
      <c r="B155" s="125">
        <f>IF(D155="x",0,IF(D155="n",0,C155))</f>
        <v>15</v>
      </c>
      <c r="C155" s="40">
        <v>15</v>
      </c>
      <c r="D155" s="1452"/>
      <c r="E155" s="1457"/>
      <c r="F155" s="358" t="s">
        <v>532</v>
      </c>
      <c r="G155" s="1441"/>
      <c r="H155" s="1441"/>
      <c r="I155" s="1441"/>
      <c r="J155" s="1441"/>
      <c r="K155" s="1442"/>
    </row>
    <row r="156" spans="1:18" customHeight="1" ht="12.95">
      <c r="A156" s="96"/>
      <c r="B156" s="96"/>
      <c r="C156" s="49"/>
      <c r="D156" s="38"/>
      <c r="E156" s="74">
        <v>18</v>
      </c>
      <c r="F156" s="874" t="s">
        <v>533</v>
      </c>
      <c r="G156" s="1576"/>
      <c r="H156" s="1548"/>
      <c r="I156" s="1548"/>
      <c r="J156" s="1548"/>
      <c r="K156" s="1549"/>
    </row>
    <row r="157" spans="1:18" customHeight="1" ht="12.75">
      <c r="A157" s="96"/>
      <c r="B157" s="96"/>
      <c r="C157" s="30"/>
      <c r="D157" s="30"/>
      <c r="E157" s="25"/>
      <c r="F157" s="372" t="s">
        <v>185</v>
      </c>
      <c r="G157" s="1459"/>
      <c r="H157" s="1459"/>
      <c r="I157" s="1459"/>
      <c r="J157" s="1459"/>
      <c r="K157" s="1460"/>
    </row>
    <row r="158" spans="1:18" customHeight="1" ht="12.75">
      <c r="A158" s="96"/>
      <c r="B158" s="96"/>
      <c r="C158" s="30"/>
      <c r="D158" s="30"/>
      <c r="E158" s="25"/>
      <c r="F158" s="326" t="s">
        <v>534</v>
      </c>
      <c r="G158" s="1459"/>
      <c r="H158" s="1459"/>
      <c r="I158" s="1459"/>
      <c r="J158" s="1459"/>
      <c r="K158" s="1460"/>
    </row>
    <row r="159" spans="1:18" customHeight="1" ht="25.5">
      <c r="A159" s="96"/>
      <c r="B159" s="96"/>
      <c r="C159" s="30"/>
      <c r="D159" s="30"/>
      <c r="E159" s="25"/>
      <c r="F159" s="333" t="s">
        <v>187</v>
      </c>
      <c r="G159" s="1459"/>
      <c r="H159" s="1459"/>
      <c r="I159" s="1459"/>
      <c r="J159" s="1459"/>
      <c r="K159" s="1460"/>
    </row>
    <row r="160" spans="1:18" customHeight="1" ht="25.5">
      <c r="A160" s="96"/>
      <c r="B160" s="96"/>
      <c r="C160" s="30"/>
      <c r="D160" s="30"/>
      <c r="E160" s="25"/>
      <c r="F160" s="333" t="s">
        <v>535</v>
      </c>
      <c r="G160" s="1459"/>
      <c r="H160" s="1459"/>
      <c r="I160" s="1459"/>
      <c r="J160" s="1459"/>
      <c r="K160" s="1460"/>
    </row>
    <row r="161" spans="1:18" customHeight="1" ht="25.5">
      <c r="A161" s="96"/>
      <c r="B161" s="96"/>
      <c r="C161" s="30"/>
      <c r="D161" s="30"/>
      <c r="E161" s="25"/>
      <c r="F161" s="333" t="s">
        <v>191</v>
      </c>
      <c r="G161" s="1459"/>
      <c r="H161" s="1459"/>
      <c r="I161" s="1459"/>
      <c r="J161" s="1459"/>
      <c r="K161" s="1460"/>
    </row>
    <row r="162" spans="1:18" customHeight="1" ht="12.75">
      <c r="A162" s="33"/>
      <c r="B162" s="33"/>
      <c r="C162" s="30"/>
      <c r="D162" s="30"/>
      <c r="E162" s="25"/>
      <c r="F162" s="333" t="s">
        <v>189</v>
      </c>
      <c r="G162" s="1459"/>
      <c r="H162" s="1459"/>
      <c r="I162" s="1459"/>
      <c r="J162" s="1459"/>
      <c r="K162" s="1460"/>
    </row>
    <row r="163" spans="1:18" customHeight="1" ht="12.75">
      <c r="A163" s="33" t="s">
        <v>190</v>
      </c>
      <c r="B163" s="33"/>
      <c r="C163" s="30"/>
      <c r="D163" s="30"/>
      <c r="E163" s="25"/>
      <c r="F163" s="333" t="s">
        <v>536</v>
      </c>
      <c r="G163" s="1459"/>
      <c r="H163" s="1459"/>
      <c r="I163" s="1459"/>
      <c r="J163" s="1459"/>
      <c r="K163" s="1460"/>
    </row>
    <row r="164" spans="1:18" customHeight="1" ht="15">
      <c r="A164" s="125">
        <f>IF(D164="x",C164,IF(D164="n",0,C164))</f>
        <v>15</v>
      </c>
      <c r="B164" s="125">
        <f>IF(D164="x",0,IF(D164="n",0,C164))</f>
        <v>15</v>
      </c>
      <c r="C164" s="40">
        <v>15</v>
      </c>
      <c r="D164" s="1452"/>
      <c r="E164" s="1457"/>
      <c r="F164" s="348" t="s">
        <v>537</v>
      </c>
      <c r="G164" s="1441"/>
      <c r="H164" s="1441"/>
      <c r="I164" s="1441"/>
      <c r="J164" s="1441"/>
      <c r="K164" s="1442"/>
    </row>
    <row r="165" spans="1:18" customHeight="1" ht="12.95">
      <c r="A165" s="96"/>
      <c r="B165" s="96"/>
      <c r="C165" s="38"/>
      <c r="D165" s="38"/>
      <c r="E165" s="76">
        <v>19</v>
      </c>
      <c r="F165" s="876" t="s">
        <v>538</v>
      </c>
      <c r="G165" s="1576" t="s">
        <v>539</v>
      </c>
      <c r="H165" s="1548"/>
      <c r="I165" s="1548"/>
      <c r="J165" s="1548"/>
      <c r="K165" s="1549"/>
    </row>
    <row r="166" spans="1:18" customHeight="1" ht="12.75">
      <c r="A166" s="96"/>
      <c r="B166" s="96"/>
      <c r="C166" s="54"/>
      <c r="D166" s="44"/>
      <c r="E166" s="25"/>
      <c r="F166" s="372" t="s">
        <v>195</v>
      </c>
      <c r="G166" s="1459"/>
      <c r="H166" s="1459"/>
      <c r="I166" s="1459"/>
      <c r="J166" s="1459"/>
      <c r="K166" s="1460"/>
    </row>
    <row r="167" spans="1:18" customHeight="1" ht="12.75">
      <c r="A167" s="96"/>
      <c r="B167" s="96"/>
      <c r="C167" s="54"/>
      <c r="D167" s="44"/>
      <c r="E167" s="25"/>
      <c r="F167" s="333" t="s">
        <v>196</v>
      </c>
      <c r="G167" s="1459"/>
      <c r="H167" s="1459"/>
      <c r="I167" s="1459"/>
      <c r="J167" s="1459"/>
      <c r="K167" s="1460"/>
      <c r="O167" s="100" t="s">
        <v>21</v>
      </c>
    </row>
    <row r="168" spans="1:18" customHeight="1" ht="26.25" s="96" customFormat="1">
      <c r="C168" s="54"/>
      <c r="D168" s="44"/>
      <c r="E168" s="25"/>
      <c r="F168" s="336" t="s">
        <v>540</v>
      </c>
      <c r="G168" s="1459"/>
      <c r="H168" s="1459"/>
      <c r="I168" s="1459"/>
      <c r="J168" s="1459"/>
      <c r="K168" s="1460"/>
    </row>
    <row r="169" spans="1:18" customHeight="1" ht="12.75" s="96" customFormat="1">
      <c r="C169" s="42"/>
      <c r="D169" s="30"/>
      <c r="E169" s="25"/>
      <c r="F169" s="333" t="s">
        <v>541</v>
      </c>
      <c r="G169" s="1459"/>
      <c r="H169" s="1459"/>
      <c r="I169" s="1459"/>
      <c r="J169" s="1459"/>
      <c r="K169" s="1460"/>
    </row>
    <row r="170" spans="1:18" customHeight="1" ht="12.75" s="96" customFormat="1">
      <c r="C170" s="42"/>
      <c r="D170" s="30"/>
      <c r="E170" s="25"/>
      <c r="F170" s="333" t="s">
        <v>542</v>
      </c>
      <c r="G170" s="1459"/>
      <c r="H170" s="1459"/>
      <c r="I170" s="1459"/>
      <c r="J170" s="1459"/>
      <c r="K170" s="1460"/>
    </row>
    <row r="171" spans="1:18" customHeight="1" ht="12.75" s="96" customFormat="1">
      <c r="C171" s="42"/>
      <c r="D171" s="30"/>
      <c r="E171" s="25"/>
      <c r="F171" s="326" t="s">
        <v>543</v>
      </c>
      <c r="G171" s="1459"/>
      <c r="H171" s="1459"/>
      <c r="I171" s="1459"/>
      <c r="J171" s="1459"/>
      <c r="K171" s="1460"/>
    </row>
    <row r="172" spans="1:18" customHeight="1" ht="12.75" s="96" customFormat="1">
      <c r="C172" s="42"/>
      <c r="D172" s="30"/>
      <c r="E172" s="25"/>
      <c r="F172" s="333" t="s">
        <v>202</v>
      </c>
      <c r="G172" s="1459"/>
      <c r="H172" s="1459"/>
      <c r="I172" s="1459"/>
      <c r="J172" s="1459"/>
      <c r="K172" s="1460"/>
    </row>
    <row r="173" spans="1:18" customHeight="1" ht="13.5" s="96" customFormat="1">
      <c r="C173" s="42"/>
      <c r="D173" s="30"/>
      <c r="E173" s="25"/>
      <c r="F173" s="336" t="s">
        <v>544</v>
      </c>
      <c r="G173" s="1459"/>
      <c r="H173" s="1459"/>
      <c r="I173" s="1459"/>
      <c r="J173" s="1459"/>
      <c r="K173" s="1460"/>
    </row>
    <row r="174" spans="1:18" customHeight="1" ht="13.5" s="96" customFormat="1">
      <c r="A174" s="96" t="s">
        <v>159</v>
      </c>
      <c r="C174" s="42"/>
      <c r="D174" s="30"/>
      <c r="E174" s="25"/>
      <c r="F174" s="336" t="s">
        <v>545</v>
      </c>
      <c r="G174" s="1459"/>
      <c r="H174" s="1459"/>
      <c r="I174" s="1459"/>
      <c r="J174" s="1459"/>
      <c r="K174" s="1460"/>
    </row>
    <row r="175" spans="1:18" customHeight="1" ht="15" s="96" customFormat="1">
      <c r="A175" s="125">
        <f>IF(D175="x",C175,IF(D175="n",0,C175))</f>
        <v>25</v>
      </c>
      <c r="B175" s="125">
        <f>IF(D175="x",0,IF(D175="n",0,C175))</f>
        <v>0</v>
      </c>
      <c r="C175" s="40">
        <v>25</v>
      </c>
      <c r="D175" s="1452" t="s">
        <v>203</v>
      </c>
      <c r="E175" s="1457"/>
      <c r="F175" s="348" t="s">
        <v>546</v>
      </c>
      <c r="G175" s="1441"/>
      <c r="H175" s="1441"/>
      <c r="I175" s="1441"/>
      <c r="J175" s="1441"/>
      <c r="K175" s="1442"/>
    </row>
    <row r="176" spans="1:18" customHeight="1" ht="12.95" s="96" customFormat="1">
      <c r="C176" s="38"/>
      <c r="D176" s="38"/>
      <c r="E176" s="76">
        <v>20</v>
      </c>
      <c r="F176" s="876" t="s">
        <v>547</v>
      </c>
      <c r="G176" s="1576"/>
      <c r="H176" s="1548"/>
      <c r="I176" s="1548"/>
      <c r="J176" s="1548"/>
      <c r="K176" s="1549"/>
    </row>
    <row r="177" spans="1:18" customHeight="1" ht="12.95" s="96" customFormat="1">
      <c r="C177" s="42"/>
      <c r="D177" s="30"/>
      <c r="E177" s="25"/>
      <c r="F177" s="372" t="s">
        <v>180</v>
      </c>
      <c r="G177" s="1459"/>
      <c r="H177" s="1459"/>
      <c r="I177" s="1459"/>
      <c r="J177" s="1459"/>
      <c r="K177" s="1460"/>
    </row>
    <row r="178" spans="1:18" customHeight="1" ht="12.95" s="96" customFormat="1">
      <c r="A178" s="96" t="s">
        <v>159</v>
      </c>
      <c r="C178" s="42"/>
      <c r="D178" s="30"/>
      <c r="E178" s="25"/>
      <c r="F178" s="333" t="s">
        <v>548</v>
      </c>
      <c r="G178" s="1459"/>
      <c r="H178" s="1459"/>
      <c r="I178" s="1459"/>
      <c r="J178" s="1459"/>
      <c r="K178" s="1460"/>
    </row>
    <row r="179" spans="1:18" customHeight="1" ht="12.95" s="96" customFormat="1">
      <c r="A179" s="125">
        <f>IF(D179="x",C179,IF(D179="n",0,C179))</f>
        <v>15</v>
      </c>
      <c r="B179" s="125">
        <f>IF(D179="x",0,IF(D179="n",0,C179))</f>
        <v>15</v>
      </c>
      <c r="C179" s="40">
        <v>15</v>
      </c>
      <c r="D179" s="1452"/>
      <c r="E179" s="1457"/>
      <c r="F179" s="370" t="s">
        <v>549</v>
      </c>
      <c r="G179" s="1441"/>
      <c r="H179" s="1441"/>
      <c r="I179" s="1441"/>
      <c r="J179" s="1441"/>
      <c r="K179" s="1442"/>
    </row>
    <row r="180" spans="1:18" customHeight="1" ht="12.95" s="96" customFormat="1">
      <c r="A180" s="33"/>
      <c r="B180" s="33"/>
      <c r="C180" s="38"/>
      <c r="D180" s="38"/>
      <c r="E180" s="73">
        <v>21</v>
      </c>
      <c r="F180" s="874" t="s">
        <v>550</v>
      </c>
      <c r="G180" s="1576"/>
      <c r="H180" s="1548"/>
      <c r="I180" s="1548"/>
      <c r="J180" s="1548"/>
      <c r="K180" s="1549"/>
      <c r="L180" s="107" t="s">
        <v>21</v>
      </c>
    </row>
    <row r="181" spans="1:18" customHeight="1" ht="12.75" s="96" customFormat="1">
      <c r="A181" s="33"/>
      <c r="B181" s="33"/>
      <c r="C181" s="30"/>
      <c r="D181" s="30"/>
      <c r="E181" s="25"/>
      <c r="F181" s="372" t="s">
        <v>551</v>
      </c>
      <c r="G181" s="1459"/>
      <c r="H181" s="1459"/>
      <c r="I181" s="1459"/>
      <c r="J181" s="1459"/>
      <c r="K181" s="1460"/>
    </row>
    <row r="182" spans="1:18" customHeight="1" ht="28.5" s="96" customFormat="1">
      <c r="A182" s="33"/>
      <c r="B182" s="33"/>
      <c r="C182" s="30"/>
      <c r="D182" s="30"/>
      <c r="E182" s="25"/>
      <c r="F182" s="333" t="s">
        <v>552</v>
      </c>
      <c r="G182" s="1459"/>
      <c r="H182" s="1459"/>
      <c r="I182" s="1459"/>
      <c r="J182" s="1459"/>
      <c r="K182" s="1460"/>
    </row>
    <row r="183" spans="1:18" customHeight="1" ht="12.75" s="96" customFormat="1">
      <c r="A183" s="33"/>
      <c r="B183" s="33"/>
      <c r="C183" s="30"/>
      <c r="D183" s="30"/>
      <c r="E183" s="25"/>
      <c r="F183" s="326" t="s">
        <v>553</v>
      </c>
      <c r="G183" s="1459"/>
      <c r="H183" s="1459"/>
      <c r="I183" s="1459"/>
      <c r="J183" s="1459"/>
      <c r="K183" s="1460"/>
    </row>
    <row r="184" spans="1:18" customHeight="1" ht="12.75" s="96" customFormat="1">
      <c r="A184" s="33"/>
      <c r="B184" s="33"/>
      <c r="C184" s="30"/>
      <c r="D184" s="30"/>
      <c r="E184" s="25"/>
      <c r="F184" s="333" t="s">
        <v>554</v>
      </c>
      <c r="G184" s="1459"/>
      <c r="H184" s="1459"/>
      <c r="I184" s="1459"/>
      <c r="J184" s="1459"/>
      <c r="K184" s="1460"/>
    </row>
    <row r="185" spans="1:18" customHeight="1" ht="25.5" s="96" customFormat="1">
      <c r="A185" s="96" t="s">
        <v>159</v>
      </c>
      <c r="B185" s="33"/>
      <c r="C185" s="30"/>
      <c r="D185" s="30"/>
      <c r="E185" s="25"/>
      <c r="F185" s="333" t="s">
        <v>555</v>
      </c>
      <c r="G185" s="1459"/>
      <c r="H185" s="1459"/>
      <c r="I185" s="1459"/>
      <c r="J185" s="1459"/>
      <c r="K185" s="1460"/>
    </row>
    <row r="186" spans="1:18" customHeight="1" ht="26.25" s="96" customFormat="1">
      <c r="A186" s="125">
        <f>IF(D186="x",C186,IF(D186="n",0,C186))</f>
        <v>15</v>
      </c>
      <c r="B186" s="125">
        <f>IF(D186="x",0,IF(D186="n",0,C186))</f>
        <v>15</v>
      </c>
      <c r="C186" s="40">
        <v>15</v>
      </c>
      <c r="D186" s="1452"/>
      <c r="E186" s="1457"/>
      <c r="F186" s="358" t="s">
        <v>556</v>
      </c>
      <c r="G186" s="1441"/>
      <c r="H186" s="1441"/>
      <c r="I186" s="1441"/>
      <c r="J186" s="1441"/>
      <c r="K186" s="1442"/>
    </row>
    <row r="187" spans="1:18" customHeight="1" ht="15">
      <c r="A187" s="402"/>
      <c r="B187" s="402"/>
      <c r="C187" s="1508"/>
      <c r="D187" s="1509"/>
      <c r="E187" s="1509"/>
      <c r="F187" s="1509"/>
      <c r="G187" s="1509"/>
      <c r="H187" s="1509"/>
      <c r="I187" s="1509"/>
      <c r="J187" s="1509"/>
      <c r="K187" s="1510"/>
    </row>
    <row r="188" spans="1:18" customHeight="1" ht="15">
      <c r="A188" s="402"/>
      <c r="B188" s="402"/>
      <c r="C188" s="1511"/>
      <c r="D188" s="1512"/>
      <c r="E188" s="1512"/>
      <c r="F188" s="1512"/>
      <c r="G188" s="1512"/>
      <c r="H188" s="1512"/>
      <c r="I188" s="1512"/>
      <c r="J188" s="1512"/>
      <c r="K188" s="1513"/>
    </row>
    <row r="189" spans="1:18" customHeight="1" ht="15">
      <c r="A189" s="402"/>
      <c r="B189" s="402"/>
      <c r="C189" s="1508"/>
      <c r="D189" s="1509"/>
      <c r="E189" s="1509"/>
      <c r="F189" s="1509"/>
      <c r="G189" s="1509"/>
      <c r="H189" s="1509"/>
      <c r="I189" s="1509"/>
      <c r="J189" s="1509"/>
      <c r="K189" s="1510"/>
    </row>
    <row r="190" spans="1:18" customHeight="1" ht="15">
      <c r="A190" s="402"/>
      <c r="B190" s="402"/>
      <c r="C190" s="1511"/>
      <c r="D190" s="1512"/>
      <c r="E190" s="1512"/>
      <c r="F190" s="1512"/>
      <c r="G190" s="1512"/>
      <c r="H190" s="1512"/>
      <c r="I190" s="1512"/>
      <c r="J190" s="1512"/>
      <c r="K190" s="1513"/>
    </row>
    <row r="191" spans="1:18" customHeight="1" ht="15">
      <c r="A191" s="402"/>
      <c r="B191" s="402"/>
      <c r="C191" s="1508"/>
      <c r="D191" s="1509"/>
      <c r="E191" s="1509"/>
      <c r="F191" s="1509"/>
      <c r="G191" s="1509"/>
      <c r="H191" s="1509"/>
      <c r="I191" s="1509"/>
      <c r="J191" s="1509"/>
      <c r="K191" s="1510"/>
    </row>
    <row r="192" spans="1:18" customHeight="1" ht="15">
      <c r="A192" s="402"/>
      <c r="B192" s="402"/>
      <c r="C192" s="1511"/>
      <c r="D192" s="1512"/>
      <c r="E192" s="1512"/>
      <c r="F192" s="1512"/>
      <c r="G192" s="1512"/>
      <c r="H192" s="1512"/>
      <c r="I192" s="1512"/>
      <c r="J192" s="1512"/>
      <c r="K192" s="1513"/>
    </row>
    <row r="193" spans="1:18" customHeight="1" ht="15">
      <c r="A193" s="402"/>
      <c r="B193" s="402"/>
      <c r="C193" s="1508"/>
      <c r="D193" s="1509"/>
      <c r="E193" s="1509"/>
      <c r="F193" s="1509"/>
      <c r="G193" s="1509"/>
      <c r="H193" s="1509"/>
      <c r="I193" s="1509"/>
      <c r="J193" s="1509"/>
      <c r="K193" s="1510"/>
    </row>
    <row r="194" spans="1:18" customHeight="1" ht="15">
      <c r="A194" s="402"/>
      <c r="B194" s="402"/>
      <c r="C194" s="1511"/>
      <c r="D194" s="1512"/>
      <c r="E194" s="1512"/>
      <c r="F194" s="1512"/>
      <c r="G194" s="1512"/>
      <c r="H194" s="1512"/>
      <c r="I194" s="1512"/>
      <c r="J194" s="1512"/>
      <c r="K194" s="1513"/>
    </row>
    <row r="195" spans="1:18" customHeight="1" ht="12.95" s="96" customFormat="1">
      <c r="C195" s="1454" t="s">
        <v>137</v>
      </c>
      <c r="D195" s="1455"/>
      <c r="E195" s="1455"/>
      <c r="F195" s="1455"/>
      <c r="G195" s="1455"/>
      <c r="H195" s="1455"/>
      <c r="I195" s="1455"/>
      <c r="J195" s="1455"/>
      <c r="K195" s="1456"/>
    </row>
    <row r="196" spans="1:18" customHeight="1" ht="14.25" s="96" customFormat="1">
      <c r="C196" s="697" t="s">
        <v>150</v>
      </c>
      <c r="D196" s="1461" t="s">
        <v>151</v>
      </c>
      <c r="E196" s="1462"/>
      <c r="F196" s="692" t="s">
        <v>152</v>
      </c>
      <c r="G196" s="1461" t="s">
        <v>4</v>
      </c>
      <c r="H196" s="1514"/>
      <c r="I196" s="1514"/>
      <c r="J196" s="1514"/>
      <c r="K196" s="1462"/>
    </row>
    <row r="197" spans="1:18" customHeight="1" ht="12.95" s="96" customFormat="1">
      <c r="A197" s="33"/>
      <c r="B197" s="33"/>
      <c r="C197" s="61"/>
      <c r="D197" s="61"/>
      <c r="E197" s="73">
        <v>22</v>
      </c>
      <c r="F197" s="883" t="s">
        <v>557</v>
      </c>
      <c r="G197" s="1576"/>
      <c r="H197" s="1548"/>
      <c r="I197" s="1548"/>
      <c r="J197" s="1548"/>
      <c r="K197" s="1549"/>
    </row>
    <row r="198" spans="1:18" customHeight="1" ht="38.25">
      <c r="A198" s="33"/>
      <c r="B198" s="33"/>
      <c r="C198" s="30"/>
      <c r="D198" s="30"/>
      <c r="E198" s="25"/>
      <c r="F198" s="372" t="s">
        <v>558</v>
      </c>
      <c r="G198" s="1459"/>
      <c r="H198" s="1459"/>
      <c r="I198" s="1459"/>
      <c r="J198" s="1459"/>
      <c r="K198" s="1460"/>
    </row>
    <row r="199" spans="1:18" customHeight="1" ht="25.5">
      <c r="A199" s="33"/>
      <c r="B199" s="33"/>
      <c r="C199" s="30"/>
      <c r="D199" s="30"/>
      <c r="E199" s="25"/>
      <c r="F199" s="333" t="s">
        <v>559</v>
      </c>
      <c r="G199" s="1459"/>
      <c r="H199" s="1459"/>
      <c r="I199" s="1459"/>
      <c r="J199" s="1459"/>
      <c r="K199" s="1460"/>
    </row>
    <row r="200" spans="1:18" customHeight="1" ht="51">
      <c r="A200" s="33"/>
      <c r="B200" s="33"/>
      <c r="C200" s="30"/>
      <c r="D200" s="30"/>
      <c r="E200" s="25"/>
      <c r="F200" s="333" t="s">
        <v>560</v>
      </c>
      <c r="G200" s="1459"/>
      <c r="H200" s="1459"/>
      <c r="I200" s="1459"/>
      <c r="J200" s="1459"/>
      <c r="K200" s="1460"/>
    </row>
    <row r="201" spans="1:18" customHeight="1" ht="25.5">
      <c r="A201" s="33"/>
      <c r="B201" s="33"/>
      <c r="C201" s="30"/>
      <c r="D201" s="30"/>
      <c r="E201" s="25"/>
      <c r="F201" s="333" t="s">
        <v>561</v>
      </c>
      <c r="G201" s="1459"/>
      <c r="H201" s="1459"/>
      <c r="I201" s="1459"/>
      <c r="J201" s="1459"/>
      <c r="K201" s="1460"/>
    </row>
    <row r="202" spans="1:18" customHeight="1" ht="63.75">
      <c r="A202" s="33" t="s">
        <v>190</v>
      </c>
      <c r="B202" s="33"/>
      <c r="C202" s="30"/>
      <c r="D202" s="30"/>
      <c r="E202" s="25"/>
      <c r="F202" s="333" t="s">
        <v>562</v>
      </c>
      <c r="G202" s="1459"/>
      <c r="H202" s="1459"/>
      <c r="I202" s="1459"/>
      <c r="J202" s="1459"/>
      <c r="K202" s="1460"/>
    </row>
    <row r="203" spans="1:18" customHeight="1" ht="26.25">
      <c r="A203" s="125">
        <f>IF(D203="x",C203,IF(D203="n",0,C203))</f>
        <v>10</v>
      </c>
      <c r="B203" s="125">
        <f>IF(D203="x",0,IF(D203="n",0,C203))</f>
        <v>10</v>
      </c>
      <c r="C203" s="40">
        <v>10</v>
      </c>
      <c r="D203" s="1452"/>
      <c r="E203" s="1457"/>
      <c r="F203" s="358" t="s">
        <v>563</v>
      </c>
      <c r="G203" s="1441"/>
      <c r="H203" s="1441"/>
      <c r="I203" s="1441"/>
      <c r="J203" s="1441"/>
      <c r="K203" s="1442"/>
    </row>
    <row r="204" spans="1:18" customHeight="1" ht="15">
      <c r="A204" s="96"/>
      <c r="B204" s="96"/>
      <c r="C204" s="30"/>
      <c r="D204" s="30"/>
      <c r="E204" s="75">
        <v>23</v>
      </c>
      <c r="F204" s="830" t="s">
        <v>211</v>
      </c>
      <c r="G204" s="1576"/>
      <c r="H204" s="1548"/>
      <c r="I204" s="1548"/>
      <c r="J204" s="1548"/>
      <c r="K204" s="1549"/>
    </row>
    <row r="205" spans="1:18" customHeight="1" ht="15">
      <c r="A205" s="96"/>
      <c r="B205" s="96"/>
      <c r="C205" s="30"/>
      <c r="D205" s="30"/>
      <c r="E205" s="24"/>
      <c r="F205" s="324" t="s">
        <v>212</v>
      </c>
      <c r="G205" s="1458"/>
      <c r="H205" s="1459"/>
      <c r="I205" s="1459"/>
      <c r="J205" s="1459"/>
      <c r="K205" s="1460"/>
    </row>
    <row r="206" spans="1:18" customHeight="1" ht="15">
      <c r="A206" s="96"/>
      <c r="B206" s="96"/>
      <c r="C206" s="30"/>
      <c r="D206" s="30"/>
      <c r="E206" s="24"/>
      <c r="F206" s="324" t="s">
        <v>213</v>
      </c>
      <c r="G206" s="1458"/>
      <c r="H206" s="1459"/>
      <c r="I206" s="1459"/>
      <c r="J206" s="1459"/>
      <c r="K206" s="1460"/>
    </row>
    <row r="207" spans="1:18" customHeight="1" ht="15">
      <c r="A207" s="96" t="s">
        <v>214</v>
      </c>
      <c r="B207" s="96"/>
      <c r="C207" s="30"/>
      <c r="D207" s="30"/>
      <c r="E207" s="24"/>
      <c r="F207" s="324" t="s">
        <v>215</v>
      </c>
      <c r="G207" s="1458"/>
      <c r="H207" s="1459"/>
      <c r="I207" s="1459"/>
      <c r="J207" s="1459"/>
      <c r="K207" s="1460"/>
    </row>
    <row r="208" spans="1:18" customHeight="1" ht="15">
      <c r="A208" s="125">
        <f>IF(D208="x",C208,IF(D208="n",0,C208))</f>
        <v>4</v>
      </c>
      <c r="B208" s="125">
        <f>IF(D208="x",0,IF(D208="n",0,C208))</f>
        <v>4</v>
      </c>
      <c r="C208" s="40">
        <v>4</v>
      </c>
      <c r="D208" s="1452"/>
      <c r="E208" s="1453"/>
      <c r="F208" s="337" t="s">
        <v>216</v>
      </c>
      <c r="G208" s="1440"/>
      <c r="H208" s="1441"/>
      <c r="I208" s="1441"/>
      <c r="J208" s="1441"/>
      <c r="K208" s="1442"/>
    </row>
    <row r="209" spans="1:18" customHeight="1" ht="15">
      <c r="A209" s="96"/>
      <c r="B209" s="96"/>
      <c r="C209" s="38"/>
      <c r="D209" s="38"/>
      <c r="E209" s="75">
        <v>24</v>
      </c>
      <c r="F209" s="859" t="s">
        <v>564</v>
      </c>
      <c r="G209" s="1576"/>
      <c r="H209" s="1548"/>
      <c r="I209" s="1548"/>
      <c r="J209" s="1548"/>
      <c r="K209" s="1549"/>
    </row>
    <row r="210" spans="1:18" customHeight="1" ht="12.75">
      <c r="A210" s="96"/>
      <c r="B210" s="96"/>
      <c r="C210" s="42"/>
      <c r="D210" s="30"/>
      <c r="E210" s="24"/>
      <c r="F210" s="333" t="s">
        <v>218</v>
      </c>
      <c r="G210" s="1458"/>
      <c r="H210" s="1459"/>
      <c r="I210" s="1459"/>
      <c r="J210" s="1459"/>
      <c r="K210" s="1460"/>
    </row>
    <row r="211" spans="1:18" customHeight="1" ht="13.5">
      <c r="A211" s="96"/>
      <c r="B211" s="96"/>
      <c r="C211" s="42"/>
      <c r="D211" s="30"/>
      <c r="E211" s="24"/>
      <c r="F211" s="334" t="s">
        <v>219</v>
      </c>
      <c r="G211" s="1458"/>
      <c r="H211" s="1459"/>
      <c r="I211" s="1459"/>
      <c r="J211" s="1459"/>
      <c r="K211" s="1460"/>
    </row>
    <row r="212" spans="1:18" customHeight="1" ht="13.5">
      <c r="A212" s="96"/>
      <c r="B212" s="96"/>
      <c r="C212" s="42"/>
      <c r="D212" s="30"/>
      <c r="E212" s="24"/>
      <c r="F212" s="334" t="s">
        <v>220</v>
      </c>
      <c r="G212" s="1458"/>
      <c r="H212" s="1459"/>
      <c r="I212" s="1459"/>
      <c r="J212" s="1459"/>
      <c r="K212" s="1460"/>
    </row>
    <row r="213" spans="1:18" customHeight="1" ht="26.25">
      <c r="A213" s="96"/>
      <c r="B213" s="96"/>
      <c r="C213" s="42"/>
      <c r="D213" s="30"/>
      <c r="E213" s="24"/>
      <c r="F213" s="334" t="s">
        <v>565</v>
      </c>
      <c r="G213" s="1458"/>
      <c r="H213" s="1459"/>
      <c r="I213" s="1459"/>
      <c r="J213" s="1459"/>
      <c r="K213" s="1460"/>
    </row>
    <row r="214" spans="1:18" customHeight="1" ht="13.5">
      <c r="A214" s="96"/>
      <c r="B214" s="96"/>
      <c r="C214" s="42"/>
      <c r="D214" s="30"/>
      <c r="E214" s="24"/>
      <c r="F214" s="334" t="s">
        <v>222</v>
      </c>
      <c r="G214" s="1458"/>
      <c r="H214" s="1459"/>
      <c r="I214" s="1459"/>
      <c r="J214" s="1459"/>
      <c r="K214" s="1460"/>
    </row>
    <row r="215" spans="1:18" customHeight="1" ht="13.5">
      <c r="A215" s="96"/>
      <c r="B215" s="96"/>
      <c r="C215" s="42"/>
      <c r="D215" s="30"/>
      <c r="E215" s="24"/>
      <c r="F215" s="334" t="s">
        <v>223</v>
      </c>
      <c r="G215" s="1458"/>
      <c r="H215" s="1459"/>
      <c r="I215" s="1459"/>
      <c r="J215" s="1459"/>
      <c r="K215" s="1460"/>
    </row>
    <row r="216" spans="1:18" customHeight="1" ht="13.5">
      <c r="A216" s="96"/>
      <c r="B216" s="96"/>
      <c r="C216" s="42"/>
      <c r="D216" s="30"/>
      <c r="E216" s="24"/>
      <c r="F216" s="334" t="s">
        <v>224</v>
      </c>
      <c r="G216" s="1458"/>
      <c r="H216" s="1459"/>
      <c r="I216" s="1459"/>
      <c r="J216" s="1459"/>
      <c r="K216" s="1460"/>
    </row>
    <row r="217" spans="1:18" customHeight="1" ht="25.5">
      <c r="A217" s="96" t="s">
        <v>214</v>
      </c>
      <c r="B217" s="96"/>
      <c r="C217" s="42"/>
      <c r="D217" s="30"/>
      <c r="E217" s="25"/>
      <c r="F217" s="333" t="s">
        <v>225</v>
      </c>
      <c r="G217" s="1458"/>
      <c r="H217" s="1459"/>
      <c r="I217" s="1459"/>
      <c r="J217" s="1459"/>
      <c r="K217" s="1460"/>
    </row>
    <row r="218" spans="1:18" customHeight="1" ht="15">
      <c r="A218" s="125">
        <f>IF(D218="x",C218,IF(D218="n",0,C218))</f>
        <v>20</v>
      </c>
      <c r="B218" s="125">
        <f>IF(D218="x",0,IF(D218="n",0,C218))</f>
        <v>20</v>
      </c>
      <c r="C218" s="30">
        <v>20</v>
      </c>
      <c r="D218" s="1452"/>
      <c r="E218" s="1453"/>
      <c r="F218" s="349" t="s">
        <v>226</v>
      </c>
      <c r="G218" s="1440"/>
      <c r="H218" s="1441"/>
      <c r="I218" s="1441"/>
      <c r="J218" s="1441"/>
      <c r="K218" s="1442"/>
    </row>
    <row r="219" spans="1:18" customHeight="1" ht="15">
      <c r="A219" s="96"/>
      <c r="B219" s="96"/>
      <c r="C219" s="49"/>
      <c r="D219" s="38"/>
      <c r="E219" s="76">
        <v>25</v>
      </c>
      <c r="F219" s="884" t="s">
        <v>227</v>
      </c>
      <c r="G219" s="1576"/>
      <c r="H219" s="1548"/>
      <c r="I219" s="1548"/>
      <c r="J219" s="1548"/>
      <c r="K219" s="1549"/>
    </row>
    <row r="220" spans="1:18" customHeight="1" ht="25.5" s="96" customFormat="1">
      <c r="A220" s="402"/>
      <c r="B220" s="402"/>
      <c r="C220" s="41" t="s">
        <v>21</v>
      </c>
      <c r="D220" s="1471"/>
      <c r="E220" s="1515"/>
      <c r="F220" s="372" t="s">
        <v>566</v>
      </c>
      <c r="G220" s="1459"/>
      <c r="H220" s="1459"/>
      <c r="I220" s="1459"/>
      <c r="J220" s="1459"/>
      <c r="K220" s="1460"/>
    </row>
    <row r="221" spans="1:18" customHeight="1" ht="25.5" s="96" customFormat="1">
      <c r="A221" s="402"/>
      <c r="B221" s="402"/>
      <c r="C221" s="41"/>
      <c r="D221" s="1471"/>
      <c r="E221" s="1515"/>
      <c r="F221" s="333" t="s">
        <v>567</v>
      </c>
      <c r="G221" s="1459"/>
      <c r="H221" s="1459"/>
      <c r="I221" s="1459"/>
      <c r="J221" s="1459"/>
      <c r="K221" s="1460"/>
    </row>
    <row r="222" spans="1:18" customHeight="1" ht="12.75" s="96" customFormat="1">
      <c r="A222" s="402"/>
      <c r="B222" s="402"/>
      <c r="C222" s="41"/>
      <c r="D222" s="1471"/>
      <c r="E222" s="1515"/>
      <c r="F222" s="333" t="s">
        <v>568</v>
      </c>
      <c r="G222" s="1459"/>
      <c r="H222" s="1459"/>
      <c r="I222" s="1459"/>
      <c r="J222" s="1459"/>
      <c r="K222" s="1460"/>
    </row>
    <row r="223" spans="1:18" customHeight="1" ht="25.5" s="96" customFormat="1">
      <c r="A223" s="402"/>
      <c r="B223" s="402"/>
      <c r="C223" s="41"/>
      <c r="D223" s="1471"/>
      <c r="E223" s="1515"/>
      <c r="F223" s="333" t="s">
        <v>569</v>
      </c>
      <c r="G223" s="1459"/>
      <c r="H223" s="1459"/>
      <c r="I223" s="1459"/>
      <c r="J223" s="1459"/>
      <c r="K223" s="1460"/>
    </row>
    <row r="224" spans="1:18" customHeight="1" ht="25.5" s="96" customFormat="1">
      <c r="A224" s="96" t="s">
        <v>214</v>
      </c>
      <c r="B224" s="402"/>
      <c r="C224" s="41"/>
      <c r="D224" s="1471"/>
      <c r="E224" s="1515"/>
      <c r="F224" s="333" t="s">
        <v>570</v>
      </c>
      <c r="G224" s="1459"/>
      <c r="H224" s="1459"/>
      <c r="I224" s="1459"/>
      <c r="J224" s="1459"/>
      <c r="K224" s="1460"/>
    </row>
    <row r="225" spans="1:18" customHeight="1" ht="13.5" s="96" customFormat="1">
      <c r="A225" s="125">
        <f>IF(D225="x",C225,IF(D225="n",0,C225))</f>
        <v>2</v>
      </c>
      <c r="B225" s="125">
        <f>IF(D225="x",0,IF(D225="n",0,C225))</f>
        <v>2</v>
      </c>
      <c r="C225" s="45">
        <v>2</v>
      </c>
      <c r="D225" s="1452"/>
      <c r="E225" s="1457"/>
      <c r="F225" s="920" t="s">
        <v>231</v>
      </c>
      <c r="G225" s="1441"/>
      <c r="H225" s="1441"/>
      <c r="I225" s="1441"/>
      <c r="J225" s="1441"/>
      <c r="K225" s="1442"/>
    </row>
    <row r="226" spans="1:18" customHeight="1" ht="15">
      <c r="A226" s="96"/>
      <c r="B226" s="96"/>
      <c r="C226" s="42"/>
      <c r="D226" s="30"/>
      <c r="E226" s="75">
        <v>26</v>
      </c>
      <c r="F226" s="879" t="s">
        <v>232</v>
      </c>
      <c r="G226" s="1458"/>
      <c r="H226" s="1459"/>
      <c r="I226" s="1459"/>
      <c r="J226" s="1459"/>
      <c r="K226" s="1460"/>
    </row>
    <row r="227" spans="1:18" customHeight="1" ht="15">
      <c r="A227" s="96"/>
      <c r="B227" s="96"/>
      <c r="C227" s="30"/>
      <c r="D227" s="30"/>
      <c r="E227" s="27"/>
      <c r="F227" s="372" t="s">
        <v>571</v>
      </c>
      <c r="G227" s="1459"/>
      <c r="H227" s="1459"/>
      <c r="I227" s="1459"/>
      <c r="J227" s="1459"/>
      <c r="K227" s="1460"/>
    </row>
    <row r="228" spans="1:18" customHeight="1" ht="15">
      <c r="A228" s="96"/>
      <c r="B228" s="96"/>
      <c r="C228" s="30"/>
      <c r="D228" s="30"/>
      <c r="E228" s="27"/>
      <c r="F228" s="333" t="s">
        <v>572</v>
      </c>
      <c r="G228" s="1459"/>
      <c r="H228" s="1459"/>
      <c r="I228" s="1459"/>
      <c r="J228" s="1459"/>
      <c r="K228" s="1460"/>
    </row>
    <row r="229" spans="1:18" customHeight="1" ht="15">
      <c r="A229" s="96"/>
      <c r="B229" s="96"/>
      <c r="C229" s="30"/>
      <c r="D229" s="30"/>
      <c r="E229" s="27"/>
      <c r="F229" s="333" t="s">
        <v>573</v>
      </c>
      <c r="G229" s="1459"/>
      <c r="H229" s="1459"/>
      <c r="I229" s="1459"/>
      <c r="J229" s="1459"/>
      <c r="K229" s="1460"/>
    </row>
    <row r="230" spans="1:18" customHeight="1" ht="15">
      <c r="A230" s="96"/>
      <c r="B230" s="96"/>
      <c r="C230" s="30"/>
      <c r="D230" s="30"/>
      <c r="E230" s="27"/>
      <c r="F230" s="336" t="s">
        <v>237</v>
      </c>
      <c r="G230" s="1459"/>
      <c r="H230" s="1459"/>
      <c r="I230" s="1459"/>
      <c r="J230" s="1459"/>
      <c r="K230" s="1460"/>
    </row>
    <row r="231" spans="1:18" customHeight="1" ht="15">
      <c r="A231" s="96"/>
      <c r="B231" s="96"/>
      <c r="C231" s="30"/>
      <c r="D231" s="30"/>
      <c r="E231" s="27"/>
      <c r="F231" s="336" t="s">
        <v>238</v>
      </c>
      <c r="G231" s="1459"/>
      <c r="H231" s="1459"/>
      <c r="I231" s="1459"/>
      <c r="J231" s="1459"/>
      <c r="K231" s="1460"/>
    </row>
    <row r="232" spans="1:18" customHeight="1" ht="15">
      <c r="A232" s="96"/>
      <c r="B232" s="96"/>
      <c r="C232" s="30"/>
      <c r="D232" s="30"/>
      <c r="E232" s="27"/>
      <c r="F232" s="336" t="s">
        <v>239</v>
      </c>
      <c r="G232" s="1459"/>
      <c r="H232" s="1459"/>
      <c r="I232" s="1459"/>
      <c r="J232" s="1459"/>
      <c r="K232" s="1460"/>
    </row>
    <row r="233" spans="1:18" customHeight="1" ht="15">
      <c r="A233" s="96"/>
      <c r="B233" s="96"/>
      <c r="C233" s="30"/>
      <c r="D233" s="30"/>
      <c r="E233" s="27"/>
      <c r="F233" s="336" t="s">
        <v>240</v>
      </c>
      <c r="G233" s="1459"/>
      <c r="H233" s="1459"/>
      <c r="I233" s="1459"/>
      <c r="J233" s="1459"/>
      <c r="K233" s="1460"/>
    </row>
    <row r="234" spans="1:18" customHeight="1" ht="15">
      <c r="A234" s="96"/>
      <c r="B234" s="96"/>
      <c r="C234" s="30"/>
      <c r="D234" s="30"/>
      <c r="E234" s="27"/>
      <c r="F234" s="333" t="s">
        <v>574</v>
      </c>
      <c r="G234" s="1459"/>
      <c r="H234" s="1459"/>
      <c r="I234" s="1459"/>
      <c r="J234" s="1459"/>
      <c r="K234" s="1460"/>
    </row>
    <row r="235" spans="1:18" customHeight="1" ht="13.5">
      <c r="A235" s="96" t="s">
        <v>214</v>
      </c>
      <c r="B235" s="96"/>
      <c r="C235" s="30"/>
      <c r="D235" s="30"/>
      <c r="E235" s="27"/>
      <c r="F235" s="336" t="s">
        <v>575</v>
      </c>
      <c r="G235" s="1459"/>
      <c r="H235" s="1459"/>
      <c r="I235" s="1459"/>
      <c r="J235" s="1459"/>
      <c r="K235" s="1460"/>
    </row>
    <row r="236" spans="1:18" customHeight="1" ht="15">
      <c r="A236" s="125">
        <f>IF(D236="x",C236,IF(D236="n",0,C236))</f>
        <v>8</v>
      </c>
      <c r="B236" s="125">
        <f>IF(D236="x",0,IF(D236="n",0,C236))</f>
        <v>8</v>
      </c>
      <c r="C236" s="40">
        <v>8</v>
      </c>
      <c r="D236" s="1452"/>
      <c r="E236" s="1457"/>
      <c r="F236" s="358" t="s">
        <v>576</v>
      </c>
      <c r="G236" s="1441"/>
      <c r="H236" s="1441"/>
      <c r="I236" s="1441"/>
      <c r="J236" s="1441"/>
      <c r="K236" s="1442"/>
    </row>
    <row r="237" spans="1:18" customHeight="1" ht="14.25" s="96" customFormat="1">
      <c r="C237" s="38"/>
      <c r="D237" s="38"/>
      <c r="E237" s="76">
        <v>27</v>
      </c>
      <c r="F237" s="826" t="s">
        <v>259</v>
      </c>
      <c r="G237" s="1576"/>
      <c r="H237" s="1548"/>
      <c r="I237" s="1548"/>
      <c r="J237" s="1548"/>
      <c r="K237" s="1549"/>
    </row>
    <row r="238" spans="1:18" customHeight="1" ht="25.5" s="96" customFormat="1">
      <c r="C238" s="30"/>
      <c r="D238" s="30"/>
      <c r="E238" s="25"/>
      <c r="F238" s="372" t="s">
        <v>260</v>
      </c>
      <c r="G238" s="1459"/>
      <c r="H238" s="1459"/>
      <c r="I238" s="1459"/>
      <c r="J238" s="1459"/>
      <c r="K238" s="1460"/>
    </row>
    <row r="239" spans="1:18" customHeight="1" ht="25.5" s="96" customFormat="1">
      <c r="C239" s="30"/>
      <c r="D239" s="30"/>
      <c r="E239" s="25"/>
      <c r="F239" s="333" t="s">
        <v>261</v>
      </c>
      <c r="G239" s="1459"/>
      <c r="H239" s="1459"/>
      <c r="I239" s="1459"/>
      <c r="J239" s="1459"/>
      <c r="K239" s="1460"/>
    </row>
    <row r="240" spans="1:18" customHeight="1" ht="14.25" s="96" customFormat="1">
      <c r="C240" s="30"/>
      <c r="D240" s="30"/>
      <c r="E240" s="25"/>
      <c r="F240" s="333" t="s">
        <v>262</v>
      </c>
      <c r="G240" s="1459"/>
      <c r="H240" s="1459"/>
      <c r="I240" s="1459"/>
      <c r="J240" s="1459"/>
      <c r="K240" s="1460"/>
    </row>
    <row r="241" spans="1:18" customHeight="1" ht="14.25" s="96" customFormat="1">
      <c r="C241" s="30"/>
      <c r="D241" s="30"/>
      <c r="E241" s="25"/>
      <c r="F241" s="834" t="s">
        <v>263</v>
      </c>
      <c r="G241" s="1459"/>
      <c r="H241" s="1459"/>
      <c r="I241" s="1459"/>
      <c r="J241" s="1459"/>
      <c r="K241" s="1460"/>
    </row>
    <row r="242" spans="1:18" customHeight="1" ht="14.25" s="96" customFormat="1">
      <c r="A242" s="96" t="s">
        <v>214</v>
      </c>
      <c r="C242" s="30"/>
      <c r="D242" s="30"/>
      <c r="E242" s="25"/>
      <c r="F242" s="844" t="s">
        <v>264</v>
      </c>
      <c r="G242" s="1459"/>
      <c r="H242" s="1459"/>
      <c r="I242" s="1459"/>
      <c r="J242" s="1459"/>
      <c r="K242" s="1460"/>
    </row>
    <row r="243" spans="1:18" customHeight="1" ht="30" s="96" customFormat="1">
      <c r="A243" s="125">
        <f>IF(D243="x",C243,IF(D243="n",0,C243))</f>
        <v>8</v>
      </c>
      <c r="B243" s="125">
        <f>IF(D243="x",0,IF(D243="n",0,C243))</f>
        <v>8</v>
      </c>
      <c r="C243" s="40">
        <v>8</v>
      </c>
      <c r="D243" s="1452" t="s">
        <v>265</v>
      </c>
      <c r="E243" s="1457"/>
      <c r="F243" s="348" t="s">
        <v>266</v>
      </c>
      <c r="G243" s="1441"/>
      <c r="H243" s="1441"/>
      <c r="I243" s="1441"/>
      <c r="J243" s="1441"/>
      <c r="K243" s="1442"/>
    </row>
    <row r="244" spans="1:18" customHeight="1" ht="15">
      <c r="A244" s="402"/>
      <c r="B244" s="402"/>
      <c r="C244" s="1508"/>
      <c r="D244" s="1509"/>
      <c r="E244" s="1509"/>
      <c r="F244" s="1509"/>
      <c r="G244" s="1509"/>
      <c r="H244" s="1509"/>
      <c r="I244" s="1509"/>
      <c r="J244" s="1509"/>
      <c r="K244" s="1510"/>
    </row>
    <row r="245" spans="1:18" customHeight="1" ht="15">
      <c r="A245" s="402"/>
      <c r="B245" s="402"/>
      <c r="C245" s="1511"/>
      <c r="D245" s="1512"/>
      <c r="E245" s="1512"/>
      <c r="F245" s="1512"/>
      <c r="G245" s="1512"/>
      <c r="H245" s="1512"/>
      <c r="I245" s="1512"/>
      <c r="J245" s="1512"/>
      <c r="K245" s="1513"/>
    </row>
    <row r="246" spans="1:18" customHeight="1" ht="14.25" s="96" customFormat="1">
      <c r="C246" s="1454" t="s">
        <v>137</v>
      </c>
      <c r="D246" s="1455"/>
      <c r="E246" s="1455"/>
      <c r="F246" s="1455"/>
      <c r="G246" s="1455"/>
      <c r="H246" s="1455"/>
      <c r="I246" s="1455"/>
      <c r="J246" s="1455"/>
      <c r="K246" s="1456"/>
    </row>
    <row r="247" spans="1:18" customHeight="1" ht="14.25" s="96" customFormat="1">
      <c r="C247" s="697" t="s">
        <v>150</v>
      </c>
      <c r="D247" s="1461" t="s">
        <v>151</v>
      </c>
      <c r="E247" s="1462"/>
      <c r="F247" s="692" t="s">
        <v>152</v>
      </c>
      <c r="G247" s="1461" t="s">
        <v>4</v>
      </c>
      <c r="H247" s="1514"/>
      <c r="I247" s="1514"/>
      <c r="J247" s="1514"/>
      <c r="K247" s="1462"/>
    </row>
    <row r="248" spans="1:18" customHeight="1" ht="15" s="96" customFormat="1">
      <c r="C248" s="30"/>
      <c r="D248" s="30"/>
      <c r="E248" s="75">
        <v>28</v>
      </c>
      <c r="F248" s="879" t="s">
        <v>577</v>
      </c>
      <c r="G248" s="1458"/>
      <c r="H248" s="1459"/>
      <c r="I248" s="1459"/>
      <c r="J248" s="1459"/>
      <c r="K248" s="1460"/>
    </row>
    <row r="249" spans="1:18" customHeight="1" ht="25.5" s="96" customFormat="1">
      <c r="A249" s="96" t="s">
        <v>214</v>
      </c>
      <c r="C249" s="44"/>
      <c r="D249" s="44"/>
      <c r="E249" s="25"/>
      <c r="F249" s="372" t="s">
        <v>578</v>
      </c>
      <c r="G249" s="1459"/>
      <c r="H249" s="1459"/>
      <c r="I249" s="1459"/>
      <c r="J249" s="1459"/>
      <c r="K249" s="1460"/>
    </row>
    <row r="250" spans="1:18" customHeight="1" ht="27.75" s="96" customFormat="1">
      <c r="A250" s="125">
        <f>IF(D250="x",C250,IF(D250="n",0,C250))</f>
        <v>2</v>
      </c>
      <c r="B250" s="125">
        <f>IF(D250="x",0,IF(D250="n",0,C250))</f>
        <v>2</v>
      </c>
      <c r="C250" s="40">
        <v>2</v>
      </c>
      <c r="D250" s="1452"/>
      <c r="E250" s="1453"/>
      <c r="F250" s="348" t="s">
        <v>579</v>
      </c>
      <c r="G250" s="1441"/>
      <c r="H250" s="1441"/>
      <c r="I250" s="1441"/>
      <c r="J250" s="1441"/>
      <c r="K250" s="1442"/>
    </row>
    <row r="251" spans="1:18" customHeight="1" ht="14.25" s="96" customFormat="1">
      <c r="C251" s="61"/>
      <c r="D251" s="61"/>
      <c r="E251" s="73">
        <v>29</v>
      </c>
      <c r="F251" s="826" t="s">
        <v>580</v>
      </c>
      <c r="G251" s="1548"/>
      <c r="H251" s="1548"/>
      <c r="I251" s="1548"/>
      <c r="J251" s="1548"/>
      <c r="K251" s="1549"/>
    </row>
    <row r="252" spans="1:18" customHeight="1" ht="25.5" s="96" customFormat="1">
      <c r="C252" s="30"/>
      <c r="D252" s="30"/>
      <c r="E252" s="25"/>
      <c r="F252" s="372" t="s">
        <v>244</v>
      </c>
      <c r="G252" s="1459"/>
      <c r="H252" s="1459"/>
      <c r="I252" s="1459"/>
      <c r="J252" s="1459"/>
      <c r="K252" s="1460"/>
    </row>
    <row r="253" spans="1:18" customHeight="1" ht="12.75" s="96" customFormat="1">
      <c r="C253" s="30"/>
      <c r="D253" s="30"/>
      <c r="E253" s="25"/>
      <c r="F253" s="333" t="s">
        <v>245</v>
      </c>
      <c r="G253" s="1459"/>
      <c r="H253" s="1459"/>
      <c r="I253" s="1459"/>
      <c r="J253" s="1459"/>
      <c r="K253" s="1460"/>
    </row>
    <row r="254" spans="1:18" customHeight="1" ht="12.75" s="96" customFormat="1">
      <c r="C254" s="30"/>
      <c r="D254" s="30"/>
      <c r="E254" s="25"/>
      <c r="F254" s="326" t="s">
        <v>581</v>
      </c>
      <c r="G254" s="1459"/>
      <c r="H254" s="1459"/>
      <c r="I254" s="1459"/>
      <c r="J254" s="1459"/>
      <c r="K254" s="1460"/>
    </row>
    <row r="255" spans="1:18" customHeight="1" ht="25.5" s="96" customFormat="1">
      <c r="C255" s="30"/>
      <c r="D255" s="30"/>
      <c r="E255" s="25"/>
      <c r="F255" s="333" t="s">
        <v>582</v>
      </c>
      <c r="G255" s="1459"/>
      <c r="H255" s="1459"/>
      <c r="I255" s="1459"/>
      <c r="J255" s="1459"/>
      <c r="K255" s="1460"/>
    </row>
    <row r="256" spans="1:18" customHeight="1" ht="25.5" s="96" customFormat="1">
      <c r="A256" s="96" t="s">
        <v>214</v>
      </c>
      <c r="C256" s="30"/>
      <c r="D256" s="30"/>
      <c r="E256" s="25"/>
      <c r="F256" s="333" t="s">
        <v>583</v>
      </c>
      <c r="G256" s="1459"/>
      <c r="H256" s="1459"/>
      <c r="I256" s="1459"/>
      <c r="J256" s="1459"/>
      <c r="K256" s="1460"/>
    </row>
    <row r="257" spans="1:18" customHeight="1" ht="27.75" s="96" customFormat="1">
      <c r="A257" s="125">
        <f>IF(D257="x",C257,IF(D257="n",0,C257))</f>
        <v>20</v>
      </c>
      <c r="B257" s="125">
        <f>IF(D257="x",0,IF(D257="n",0,C257))</f>
        <v>20</v>
      </c>
      <c r="C257" s="40">
        <v>20</v>
      </c>
      <c r="D257" s="1452"/>
      <c r="E257" s="1457"/>
      <c r="F257" s="943" t="s">
        <v>250</v>
      </c>
      <c r="G257" s="1441"/>
      <c r="H257" s="1441"/>
      <c r="I257" s="1441"/>
      <c r="J257" s="1441"/>
      <c r="K257" s="1442"/>
    </row>
    <row r="258" spans="1:18" customHeight="1" ht="15" s="96" customFormat="1">
      <c r="C258" s="30"/>
      <c r="D258" s="30"/>
      <c r="E258" s="75">
        <v>30</v>
      </c>
      <c r="F258" s="879" t="s">
        <v>251</v>
      </c>
      <c r="G258" s="1576"/>
      <c r="H258" s="1576"/>
      <c r="I258" s="1576"/>
      <c r="J258" s="1576"/>
      <c r="K258" s="1576"/>
    </row>
    <row r="259" spans="1:18" customHeight="1" ht="25.5" s="96" customFormat="1">
      <c r="A259" s="96" t="s">
        <v>214</v>
      </c>
      <c r="C259" s="30"/>
      <c r="D259" s="30"/>
      <c r="E259" s="25"/>
      <c r="F259" s="372" t="s">
        <v>584</v>
      </c>
      <c r="G259" s="1576"/>
      <c r="H259" s="1576"/>
      <c r="I259" s="1576"/>
      <c r="J259" s="1576"/>
      <c r="K259" s="1576"/>
    </row>
    <row r="260" spans="1:18" customHeight="1" ht="15" s="96" customFormat="1">
      <c r="A260" s="125">
        <f>IF(D260="x",C260,IF(D260="n",0,C260))</f>
        <v>2</v>
      </c>
      <c r="B260" s="125">
        <f>IF(D260="x",0,IF(D260="n",0,C260))</f>
        <v>2</v>
      </c>
      <c r="C260" s="40">
        <v>2</v>
      </c>
      <c r="D260" s="1452"/>
      <c r="E260" s="1457"/>
      <c r="F260" s="348" t="s">
        <v>253</v>
      </c>
      <c r="G260" s="1576"/>
      <c r="H260" s="1576"/>
      <c r="I260" s="1576"/>
      <c r="J260" s="1576"/>
      <c r="K260" s="1576"/>
    </row>
    <row r="261" spans="1:18" customHeight="1" ht="15" s="96" customFormat="1">
      <c r="C261" s="38"/>
      <c r="D261" s="38"/>
      <c r="E261" s="76">
        <v>31</v>
      </c>
      <c r="F261" s="879" t="s">
        <v>585</v>
      </c>
      <c r="G261" s="1576"/>
      <c r="H261" s="1576"/>
      <c r="I261" s="1576"/>
      <c r="J261" s="1576"/>
      <c r="K261" s="1576"/>
    </row>
    <row r="262" spans="1:18" customHeight="1" ht="14.25" s="96" customFormat="1">
      <c r="C262" s="30"/>
      <c r="D262" s="30"/>
      <c r="E262" s="25"/>
      <c r="F262" s="371" t="s">
        <v>586</v>
      </c>
      <c r="G262" s="1576"/>
      <c r="H262" s="1576"/>
      <c r="I262" s="1576"/>
      <c r="J262" s="1576"/>
      <c r="K262" s="1576"/>
    </row>
    <row r="263" spans="1:18" customHeight="1" ht="14.25" s="96" customFormat="1">
      <c r="A263" s="96" t="s">
        <v>214</v>
      </c>
      <c r="C263" s="30"/>
      <c r="D263" s="30"/>
      <c r="E263" s="25"/>
      <c r="F263" s="326" t="s">
        <v>587</v>
      </c>
      <c r="G263" s="1576"/>
      <c r="H263" s="1576"/>
      <c r="I263" s="1576"/>
      <c r="J263" s="1576"/>
      <c r="K263" s="1576"/>
    </row>
    <row r="264" spans="1:18" customHeight="1" ht="14.25" s="96" customFormat="1">
      <c r="A264" s="125">
        <f>IF(D264="x",C264,IF(D264="n",0,C264))</f>
        <v>2</v>
      </c>
      <c r="B264" s="125">
        <f>IF(D264="x",0,IF(D264="n",0,C264))</f>
        <v>2</v>
      </c>
      <c r="C264" s="40">
        <v>2</v>
      </c>
      <c r="D264" s="1452"/>
      <c r="E264" s="1457"/>
      <c r="F264" s="349" t="s">
        <v>588</v>
      </c>
      <c r="G264" s="1576"/>
      <c r="H264" s="1576"/>
      <c r="I264" s="1576"/>
      <c r="J264" s="1576"/>
      <c r="K264" s="1576"/>
    </row>
    <row r="265" spans="1:18" customHeight="1" ht="14.25" s="96" customFormat="1">
      <c r="C265" s="30"/>
      <c r="D265" s="30"/>
      <c r="E265" s="75">
        <v>32</v>
      </c>
      <c r="F265" s="879" t="s">
        <v>589</v>
      </c>
      <c r="G265" s="1576"/>
      <c r="H265" s="1548"/>
      <c r="I265" s="1548"/>
      <c r="J265" s="1548"/>
      <c r="K265" s="1549"/>
    </row>
    <row r="266" spans="1:18" customHeight="1" ht="25.5">
      <c r="A266" s="96"/>
      <c r="B266" s="96"/>
      <c r="C266" s="30"/>
      <c r="D266" s="30"/>
      <c r="E266" s="25"/>
      <c r="F266" s="372" t="s">
        <v>590</v>
      </c>
      <c r="G266" s="1459"/>
      <c r="H266" s="1459"/>
      <c r="I266" s="1459"/>
      <c r="J266" s="1459"/>
      <c r="K266" s="1460"/>
    </row>
    <row r="267" spans="1:18" customHeight="1" ht="15">
      <c r="A267" s="96" t="s">
        <v>214</v>
      </c>
      <c r="B267" s="96"/>
      <c r="C267" s="30"/>
      <c r="D267" s="30"/>
      <c r="E267" s="25"/>
      <c r="F267" s="333" t="s">
        <v>591</v>
      </c>
      <c r="G267" s="1459"/>
      <c r="H267" s="1459"/>
      <c r="I267" s="1459"/>
      <c r="J267" s="1459"/>
      <c r="K267" s="1460"/>
    </row>
    <row r="268" spans="1:18" customHeight="1" ht="15">
      <c r="A268" s="125">
        <f>IF(D268="x",C268,IF(D268="n",0,C268))</f>
        <v>6</v>
      </c>
      <c r="B268" s="125">
        <f>IF(D268="x",0,IF(D268="n",0,C268))</f>
        <v>6</v>
      </c>
      <c r="C268" s="40">
        <v>6</v>
      </c>
      <c r="D268" s="1452"/>
      <c r="E268" s="1457"/>
      <c r="F268" s="348" t="s">
        <v>257</v>
      </c>
      <c r="G268" s="1441"/>
      <c r="H268" s="1441"/>
      <c r="I268" s="1441"/>
      <c r="J268" s="1441"/>
      <c r="K268" s="1442"/>
    </row>
    <row r="269" spans="1:18" customHeight="1" ht="15">
      <c r="A269" s="96"/>
      <c r="B269" s="96"/>
      <c r="C269" s="42"/>
      <c r="D269" s="30"/>
      <c r="E269" s="75">
        <v>33</v>
      </c>
      <c r="F269" s="876" t="s">
        <v>592</v>
      </c>
      <c r="G269" s="1576"/>
      <c r="H269" s="1548"/>
      <c r="I269" s="1548"/>
      <c r="J269" s="1548"/>
      <c r="K269" s="1549"/>
    </row>
    <row r="270" spans="1:18" customHeight="1" ht="25.5">
      <c r="A270" s="96"/>
      <c r="B270" s="96"/>
      <c r="C270" s="42"/>
      <c r="D270" s="30"/>
      <c r="E270" s="311"/>
      <c r="F270" s="372" t="s">
        <v>593</v>
      </c>
      <c r="G270" s="1459"/>
      <c r="H270" s="1459"/>
      <c r="I270" s="1459"/>
      <c r="J270" s="1459"/>
      <c r="K270" s="1460"/>
    </row>
    <row r="271" spans="1:18" customHeight="1" ht="15">
      <c r="A271" s="96"/>
      <c r="B271" s="96"/>
      <c r="C271" s="42"/>
      <c r="D271" s="30"/>
      <c r="E271" s="25"/>
      <c r="F271" s="333" t="s">
        <v>594</v>
      </c>
      <c r="G271" s="1459"/>
      <c r="H271" s="1459"/>
      <c r="I271" s="1459"/>
      <c r="J271" s="1459"/>
      <c r="K271" s="1460"/>
    </row>
    <row r="272" spans="1:18" customHeight="1" ht="15">
      <c r="A272" s="96"/>
      <c r="B272" s="96"/>
      <c r="C272" s="42"/>
      <c r="D272" s="30"/>
      <c r="E272" s="25"/>
      <c r="F272" s="333" t="s">
        <v>595</v>
      </c>
      <c r="G272" s="1459"/>
      <c r="H272" s="1459"/>
      <c r="I272" s="1459"/>
      <c r="J272" s="1459"/>
      <c r="K272" s="1460"/>
    </row>
    <row r="273" spans="1:18" customHeight="1" ht="25.5">
      <c r="A273" s="96" t="s">
        <v>214</v>
      </c>
      <c r="B273" s="96"/>
      <c r="C273" s="42"/>
      <c r="D273" s="30"/>
      <c r="E273" s="25"/>
      <c r="F273" s="333" t="s">
        <v>596</v>
      </c>
      <c r="G273" s="1459"/>
      <c r="H273" s="1459"/>
      <c r="I273" s="1459"/>
      <c r="J273" s="1459"/>
      <c r="K273" s="1460"/>
    </row>
    <row r="274" spans="1:18" customHeight="1" ht="15">
      <c r="A274" s="125">
        <f>IF(D274="x",C274,IF(D274="n",0,C274))</f>
        <v>6</v>
      </c>
      <c r="B274" s="125">
        <f>IF(D274="x",0,IF(D274="n",0,C274))</f>
        <v>6</v>
      </c>
      <c r="C274" s="40">
        <v>6</v>
      </c>
      <c r="D274" s="1452"/>
      <c r="E274" s="1457"/>
      <c r="F274" s="348" t="s">
        <v>597</v>
      </c>
      <c r="G274" s="1441"/>
      <c r="H274" s="1441"/>
      <c r="I274" s="1441"/>
      <c r="J274" s="1441"/>
      <c r="K274" s="1442"/>
    </row>
    <row r="275" spans="1:18" customHeight="1" ht="15">
      <c r="A275" s="96"/>
      <c r="B275" s="96"/>
      <c r="C275" s="42"/>
      <c r="D275" s="30"/>
      <c r="E275" s="73">
        <v>34</v>
      </c>
      <c r="F275" s="833" t="s">
        <v>598</v>
      </c>
      <c r="G275" s="1576"/>
      <c r="H275" s="1548"/>
      <c r="I275" s="1548"/>
      <c r="J275" s="1548"/>
      <c r="K275" s="1549"/>
    </row>
    <row r="276" spans="1:18" customHeight="1" ht="15">
      <c r="A276" s="96"/>
      <c r="B276" s="96"/>
      <c r="C276" s="30"/>
      <c r="D276" s="30"/>
      <c r="E276" s="367"/>
      <c r="F276" s="326" t="s">
        <v>599</v>
      </c>
      <c r="G276" s="1459"/>
      <c r="H276" s="1459"/>
      <c r="I276" s="1459"/>
      <c r="J276" s="1459"/>
      <c r="K276" s="1460"/>
    </row>
    <row r="277" spans="1:18" customHeight="1" ht="15">
      <c r="A277" s="96" t="s">
        <v>214</v>
      </c>
      <c r="B277" s="96"/>
      <c r="C277" s="30"/>
      <c r="D277" s="30"/>
      <c r="E277" s="368"/>
      <c r="F277" s="916" t="s">
        <v>600</v>
      </c>
      <c r="G277" s="1459"/>
      <c r="H277" s="1459"/>
      <c r="I277" s="1459"/>
      <c r="J277" s="1459"/>
      <c r="K277" s="1460"/>
    </row>
    <row r="278" spans="1:18" customHeight="1" ht="15" s="96" customFormat="1">
      <c r="A278" s="125">
        <f>IF(D278="x",C278,IF(D278="n",0,C278))</f>
        <v>6</v>
      </c>
      <c r="B278" s="125">
        <f>IF(D278="x",0,IF(D278="n",0,C278))</f>
        <v>6</v>
      </c>
      <c r="C278" s="40">
        <v>6</v>
      </c>
      <c r="D278" s="1452"/>
      <c r="E278" s="1457"/>
      <c r="F278" s="349" t="s">
        <v>601</v>
      </c>
      <c r="G278" s="1441"/>
      <c r="H278" s="1441"/>
      <c r="I278" s="1441"/>
      <c r="J278" s="1441"/>
      <c r="K278" s="1442"/>
    </row>
    <row r="279" spans="1:18" customHeight="1" ht="15" s="96" customFormat="1">
      <c r="A279" s="15" t="s">
        <v>21</v>
      </c>
      <c r="B279" s="15" t="s">
        <v>21</v>
      </c>
      <c r="C279" s="1678"/>
      <c r="D279" s="1679"/>
      <c r="E279" s="1679"/>
      <c r="F279" s="392" t="s">
        <v>68</v>
      </c>
      <c r="G279" s="1582"/>
      <c r="H279" s="1582"/>
      <c r="I279" s="1582"/>
      <c r="J279" s="1582"/>
      <c r="K279" s="1583"/>
    </row>
    <row r="280" spans="1:18" customHeight="1" ht="15">
      <c r="A280" s="96"/>
      <c r="B280" s="96"/>
      <c r="C280" s="114"/>
      <c r="D280" s="96"/>
      <c r="E280" s="73">
        <v>35</v>
      </c>
      <c r="F280" s="877" t="s">
        <v>602</v>
      </c>
      <c r="G280" s="1576"/>
      <c r="H280" s="1548"/>
      <c r="I280" s="1548"/>
      <c r="J280" s="1548"/>
      <c r="K280" s="1549"/>
    </row>
    <row r="281" spans="1:18" customHeight="1" ht="12.75">
      <c r="A281" s="96"/>
      <c r="B281" s="96"/>
      <c r="C281" s="42"/>
      <c r="D281" s="33"/>
      <c r="E281" s="25"/>
      <c r="F281" s="372" t="s">
        <v>603</v>
      </c>
      <c r="G281" s="1459"/>
      <c r="H281" s="1459"/>
      <c r="I281" s="1459"/>
      <c r="J281" s="1459"/>
      <c r="K281" s="1460"/>
    </row>
    <row r="282" spans="1:18" customHeight="1" ht="25.5">
      <c r="A282" s="96"/>
      <c r="B282" s="96"/>
      <c r="C282" s="42"/>
      <c r="D282" s="33"/>
      <c r="E282" s="25"/>
      <c r="F282" s="333" t="s">
        <v>604</v>
      </c>
      <c r="G282" s="1459"/>
      <c r="H282" s="1459"/>
      <c r="I282" s="1459"/>
      <c r="J282" s="1459"/>
      <c r="K282" s="1460"/>
    </row>
    <row r="283" spans="1:18" customHeight="1" ht="12.75">
      <c r="A283" s="96"/>
      <c r="B283" s="96"/>
      <c r="C283" s="42"/>
      <c r="D283" s="33"/>
      <c r="E283" s="25"/>
      <c r="F283" s="333" t="s">
        <v>270</v>
      </c>
      <c r="G283" s="1459"/>
      <c r="H283" s="1459"/>
      <c r="I283" s="1459"/>
      <c r="J283" s="1459"/>
      <c r="K283" s="1460"/>
    </row>
    <row r="284" spans="1:18" customHeight="1" ht="12.75">
      <c r="A284" s="96"/>
      <c r="B284" s="96"/>
      <c r="C284" s="42"/>
      <c r="D284" s="33"/>
      <c r="E284" s="25"/>
      <c r="F284" s="333" t="s">
        <v>271</v>
      </c>
      <c r="G284" s="1459"/>
      <c r="H284" s="1459"/>
      <c r="I284" s="1459"/>
      <c r="J284" s="1459"/>
      <c r="K284" s="1460"/>
    </row>
    <row r="285" spans="1:18" customHeight="1" ht="12.75">
      <c r="A285" s="96"/>
      <c r="B285" s="96"/>
      <c r="C285" s="42"/>
      <c r="D285" s="33"/>
      <c r="E285" s="25"/>
      <c r="F285" s="333" t="s">
        <v>605</v>
      </c>
      <c r="G285" s="1459"/>
      <c r="H285" s="1459"/>
      <c r="I285" s="1459"/>
      <c r="J285" s="1459"/>
      <c r="K285" s="1460"/>
    </row>
    <row r="286" spans="1:18" customHeight="1" ht="13.5">
      <c r="A286" s="96"/>
      <c r="B286" s="96"/>
      <c r="C286" s="42"/>
      <c r="D286" s="33"/>
      <c r="E286" s="25"/>
      <c r="F286" s="334" t="s">
        <v>606</v>
      </c>
      <c r="G286" s="1459"/>
      <c r="H286" s="1459"/>
      <c r="I286" s="1459"/>
      <c r="J286" s="1459"/>
      <c r="K286" s="1460"/>
    </row>
    <row r="287" spans="1:18" customHeight="1" ht="13.5">
      <c r="A287" s="96"/>
      <c r="B287" s="96"/>
      <c r="C287" s="42"/>
      <c r="D287" s="33"/>
      <c r="E287" s="25"/>
      <c r="F287" s="334" t="s">
        <v>274</v>
      </c>
      <c r="G287" s="1459"/>
      <c r="H287" s="1459"/>
      <c r="I287" s="1459"/>
      <c r="J287" s="1459"/>
      <c r="K287" s="1460"/>
    </row>
    <row r="288" spans="1:18" customHeight="1" ht="25.5">
      <c r="A288" s="96"/>
      <c r="B288" s="96"/>
      <c r="C288" s="42"/>
      <c r="D288" s="33"/>
      <c r="E288" s="25"/>
      <c r="F288" s="344" t="s">
        <v>607</v>
      </c>
      <c r="G288" s="1459"/>
      <c r="H288" s="1459"/>
      <c r="I288" s="1459"/>
      <c r="J288" s="1459"/>
      <c r="K288" s="1460"/>
    </row>
    <row r="289" spans="1:18" customHeight="1" ht="13.5">
      <c r="A289" s="96"/>
      <c r="B289" s="96"/>
      <c r="C289" s="42"/>
      <c r="D289" s="33"/>
      <c r="E289" s="25"/>
      <c r="F289" s="334" t="s">
        <v>276</v>
      </c>
      <c r="G289" s="1459"/>
      <c r="H289" s="1459"/>
      <c r="I289" s="1459"/>
      <c r="J289" s="1459"/>
      <c r="K289" s="1460"/>
    </row>
    <row r="290" spans="1:18" customHeight="1" ht="12.75">
      <c r="A290" s="33" t="s">
        <v>190</v>
      </c>
      <c r="B290" s="96"/>
      <c r="C290" s="42"/>
      <c r="D290" s="33"/>
      <c r="E290" s="25"/>
      <c r="F290" s="333" t="s">
        <v>608</v>
      </c>
      <c r="G290" s="1459"/>
      <c r="H290" s="1459"/>
      <c r="I290" s="1459"/>
      <c r="J290" s="1459"/>
      <c r="K290" s="1460"/>
    </row>
    <row r="291" spans="1:18" customHeight="1" ht="13.5">
      <c r="A291" s="125">
        <f>IF(D291="x",C291,IF(D291="n",0,C291))</f>
        <v>20</v>
      </c>
      <c r="B291" s="125">
        <f>IF(D291="x",0,IF(D291="n",0,C291))</f>
        <v>20</v>
      </c>
      <c r="C291" s="45">
        <v>20</v>
      </c>
      <c r="D291" s="1457"/>
      <c r="E291" s="1457"/>
      <c r="F291" s="358" t="s">
        <v>277</v>
      </c>
      <c r="G291" s="1441"/>
      <c r="H291" s="1441"/>
      <c r="I291" s="1441"/>
      <c r="J291" s="1441"/>
      <c r="K291" s="1442"/>
    </row>
    <row r="292" spans="1:18" customHeight="1" ht="15">
      <c r="A292" s="96"/>
      <c r="B292" s="96"/>
      <c r="C292" s="49"/>
      <c r="D292" s="38"/>
      <c r="E292" s="73">
        <v>36</v>
      </c>
      <c r="F292" s="876" t="s">
        <v>609</v>
      </c>
      <c r="G292" s="1576"/>
      <c r="H292" s="1548"/>
      <c r="I292" s="1548"/>
      <c r="J292" s="1548"/>
      <c r="K292" s="1549"/>
    </row>
    <row r="293" spans="1:18" customHeight="1" ht="15">
      <c r="A293" s="96"/>
      <c r="B293" s="96"/>
      <c r="C293" s="30"/>
      <c r="D293" s="30"/>
      <c r="E293" s="25"/>
      <c r="F293" s="372" t="s">
        <v>610</v>
      </c>
      <c r="G293" s="1459"/>
      <c r="H293" s="1459"/>
      <c r="I293" s="1459"/>
      <c r="J293" s="1459"/>
      <c r="K293" s="1460"/>
    </row>
    <row r="294" spans="1:18" customHeight="1" ht="15">
      <c r="A294" s="96"/>
      <c r="B294" s="96"/>
      <c r="C294" s="30"/>
      <c r="D294" s="30"/>
      <c r="E294" s="25"/>
      <c r="F294" s="333" t="s">
        <v>611</v>
      </c>
      <c r="G294" s="1459"/>
      <c r="H294" s="1459"/>
      <c r="I294" s="1459"/>
      <c r="J294" s="1459"/>
      <c r="K294" s="1460"/>
    </row>
    <row r="295" spans="1:18" customHeight="1" ht="15">
      <c r="A295" s="96"/>
      <c r="B295" s="96"/>
      <c r="C295" s="44"/>
      <c r="D295" s="44"/>
      <c r="E295" s="27"/>
      <c r="F295" s="336" t="s">
        <v>298</v>
      </c>
      <c r="G295" s="1459"/>
      <c r="H295" s="1459"/>
      <c r="I295" s="1459"/>
      <c r="J295" s="1459"/>
      <c r="K295" s="1460"/>
    </row>
    <row r="296" spans="1:18" customHeight="1" ht="15">
      <c r="A296" s="96"/>
      <c r="B296" s="96"/>
      <c r="C296" s="30"/>
      <c r="D296" s="30"/>
      <c r="E296" s="25"/>
      <c r="F296" s="336" t="s">
        <v>299</v>
      </c>
      <c r="G296" s="1459"/>
      <c r="H296" s="1459"/>
      <c r="I296" s="1459"/>
      <c r="J296" s="1459"/>
      <c r="K296" s="1460"/>
    </row>
    <row r="297" spans="1:18" customHeight="1" ht="15">
      <c r="A297" s="96"/>
      <c r="B297" s="96"/>
      <c r="C297" s="30"/>
      <c r="D297" s="30"/>
      <c r="E297" s="25"/>
      <c r="F297" s="336" t="s">
        <v>300</v>
      </c>
      <c r="G297" s="1459"/>
      <c r="H297" s="1459"/>
      <c r="I297" s="1459"/>
      <c r="J297" s="1459"/>
      <c r="K297" s="1460"/>
    </row>
    <row r="298" spans="1:18" customHeight="1" ht="15">
      <c r="A298" s="96"/>
      <c r="B298" s="96"/>
      <c r="C298" s="30"/>
      <c r="D298" s="30"/>
      <c r="E298" s="25"/>
      <c r="F298" s="336" t="s">
        <v>301</v>
      </c>
      <c r="G298" s="1459"/>
      <c r="H298" s="1459"/>
      <c r="I298" s="1459"/>
      <c r="J298" s="1459"/>
      <c r="K298" s="1460"/>
    </row>
    <row r="299" spans="1:18" customHeight="1" ht="15">
      <c r="A299" s="96"/>
      <c r="B299" s="96"/>
      <c r="C299" s="30"/>
      <c r="D299" s="30"/>
      <c r="E299" s="25"/>
      <c r="F299" s="336" t="s">
        <v>302</v>
      </c>
      <c r="G299" s="1459"/>
      <c r="H299" s="1459"/>
      <c r="I299" s="1459"/>
      <c r="J299" s="1459"/>
      <c r="K299" s="1460"/>
    </row>
    <row r="300" spans="1:18" customHeight="1" ht="15">
      <c r="A300" s="96"/>
      <c r="B300" s="96"/>
      <c r="C300" s="30"/>
      <c r="D300" s="30"/>
      <c r="E300" s="25"/>
      <c r="F300" s="333" t="s">
        <v>612</v>
      </c>
      <c r="G300" s="1459"/>
      <c r="H300" s="1459"/>
      <c r="I300" s="1459"/>
      <c r="J300" s="1459"/>
      <c r="K300" s="1460"/>
    </row>
    <row r="301" spans="1:18" customHeight="1" ht="13.5">
      <c r="A301" s="29"/>
      <c r="B301" s="31"/>
      <c r="C301" s="30"/>
      <c r="D301" s="30"/>
      <c r="E301" s="25"/>
      <c r="F301" s="918" t="s">
        <v>281</v>
      </c>
      <c r="G301" s="1459"/>
      <c r="H301" s="1459"/>
      <c r="I301" s="1459"/>
      <c r="J301" s="1459"/>
      <c r="K301" s="1460"/>
      <c r="L301" s="96"/>
      <c r="M301" s="96"/>
      <c r="N301" s="96"/>
      <c r="O301" s="96"/>
      <c r="P301" s="96"/>
      <c r="Q301" s="96"/>
      <c r="R301" s="96"/>
    </row>
    <row r="302" spans="1:18" customHeight="1" ht="15">
      <c r="A302" s="96"/>
      <c r="B302" s="96"/>
      <c r="C302" s="30"/>
      <c r="D302" s="30"/>
      <c r="E302" s="25"/>
      <c r="F302" s="333" t="s">
        <v>613</v>
      </c>
      <c r="G302" s="1459"/>
      <c r="H302" s="1459"/>
      <c r="I302" s="1459"/>
      <c r="J302" s="1459"/>
      <c r="K302" s="1460"/>
    </row>
    <row r="303" spans="1:18" customHeight="1" ht="12.75">
      <c r="A303" s="33" t="s">
        <v>190</v>
      </c>
      <c r="B303" s="96"/>
      <c r="C303" s="30"/>
      <c r="D303" s="30"/>
      <c r="E303" s="25"/>
      <c r="F303" s="333" t="s">
        <v>614</v>
      </c>
      <c r="G303" s="1459"/>
      <c r="H303" s="1459"/>
      <c r="I303" s="1459"/>
      <c r="J303" s="1459"/>
      <c r="K303" s="1460"/>
    </row>
    <row r="304" spans="1:18" customHeight="1" ht="15">
      <c r="A304" s="125">
        <f>IF(D304="x",C304,IF(D304="n",0,C304))</f>
        <v>15</v>
      </c>
      <c r="B304" s="125">
        <f>IF(D304="x",0,IF(D304="n",0,C304))</f>
        <v>15</v>
      </c>
      <c r="C304" s="40">
        <v>15</v>
      </c>
      <c r="D304" s="1452"/>
      <c r="E304" s="1457"/>
      <c r="F304" s="348" t="s">
        <v>306</v>
      </c>
      <c r="G304" s="1441"/>
      <c r="H304" s="1441"/>
      <c r="I304" s="1441"/>
      <c r="J304" s="1441"/>
      <c r="K304" s="1442"/>
    </row>
    <row r="305" spans="1:18" customHeight="1" ht="15">
      <c r="A305" s="96"/>
      <c r="B305" s="96"/>
      <c r="C305" s="1454" t="s">
        <v>137</v>
      </c>
      <c r="D305" s="1455"/>
      <c r="E305" s="1455"/>
      <c r="F305" s="1455"/>
      <c r="G305" s="1455"/>
      <c r="H305" s="1455"/>
      <c r="I305" s="1455"/>
      <c r="J305" s="1455"/>
      <c r="K305" s="1456"/>
    </row>
    <row r="306" spans="1:18" customHeight="1" ht="15">
      <c r="A306" s="96"/>
      <c r="B306" s="96"/>
      <c r="C306" s="697" t="s">
        <v>150</v>
      </c>
      <c r="D306" s="1461" t="s">
        <v>151</v>
      </c>
      <c r="E306" s="1462"/>
      <c r="F306" s="692" t="s">
        <v>152</v>
      </c>
      <c r="G306" s="1461" t="s">
        <v>4</v>
      </c>
      <c r="H306" s="1514"/>
      <c r="I306" s="1514"/>
      <c r="J306" s="1514"/>
      <c r="K306" s="1462"/>
    </row>
    <row r="307" spans="1:18" customHeight="1" ht="14.1">
      <c r="C307" s="38"/>
      <c r="D307" s="38"/>
      <c r="E307" s="76">
        <v>37</v>
      </c>
      <c r="F307" s="872" t="s">
        <v>278</v>
      </c>
      <c r="G307" s="1576"/>
      <c r="H307" s="1548"/>
      <c r="I307" s="1548"/>
      <c r="J307" s="1548"/>
      <c r="K307" s="1549"/>
    </row>
    <row r="308" spans="1:18" customHeight="1" ht="12.75">
      <c r="C308" s="30"/>
      <c r="D308" s="1471" t="s">
        <v>21</v>
      </c>
      <c r="E308" s="1515"/>
      <c r="F308" s="371" t="s">
        <v>279</v>
      </c>
      <c r="G308" s="1459"/>
      <c r="H308" s="1459"/>
      <c r="I308" s="1459"/>
      <c r="J308" s="1459"/>
      <c r="K308" s="1460"/>
    </row>
    <row r="309" spans="1:18" customHeight="1" ht="13.5">
      <c r="C309" s="30"/>
      <c r="D309" s="1471"/>
      <c r="E309" s="1515"/>
      <c r="F309" s="334" t="s">
        <v>615</v>
      </c>
      <c r="G309" s="1459"/>
      <c r="H309" s="1459"/>
      <c r="I309" s="1459"/>
      <c r="J309" s="1459"/>
      <c r="K309" s="1460"/>
    </row>
    <row r="310" spans="1:18" customHeight="1" ht="13.5">
      <c r="C310" s="30"/>
      <c r="D310" s="1471"/>
      <c r="E310" s="1515"/>
      <c r="F310" s="340" t="s">
        <v>616</v>
      </c>
      <c r="G310" s="1459"/>
      <c r="H310" s="1459"/>
      <c r="I310" s="1459"/>
      <c r="J310" s="1459"/>
      <c r="K310" s="1460"/>
    </row>
    <row r="311" spans="1:18" customHeight="1" ht="13.5">
      <c r="A311" s="29"/>
      <c r="B311" s="31"/>
      <c r="C311" s="30"/>
      <c r="D311" s="1471"/>
      <c r="E311" s="1515"/>
      <c r="F311" s="918" t="s">
        <v>281</v>
      </c>
      <c r="G311" s="1459"/>
      <c r="H311" s="1459"/>
      <c r="I311" s="1459"/>
      <c r="J311" s="1459"/>
      <c r="K311" s="1460"/>
      <c r="L311" s="96"/>
      <c r="M311" s="96"/>
      <c r="N311" s="96"/>
      <c r="O311" s="96"/>
      <c r="P311" s="96"/>
      <c r="Q311" s="96"/>
      <c r="R311" s="96"/>
    </row>
    <row r="312" spans="1:18" customHeight="1" ht="12.75">
      <c r="C312" s="30"/>
      <c r="D312" s="1471"/>
      <c r="E312" s="1515"/>
      <c r="F312" s="333" t="s">
        <v>282</v>
      </c>
      <c r="G312" s="1459"/>
      <c r="H312" s="1459"/>
      <c r="I312" s="1459"/>
      <c r="J312" s="1459"/>
      <c r="K312" s="1460"/>
    </row>
    <row r="313" spans="1:18" customHeight="1" ht="12.75">
      <c r="C313" s="30"/>
      <c r="D313" s="293"/>
      <c r="E313" s="401"/>
      <c r="F313" s="333" t="s">
        <v>617</v>
      </c>
      <c r="G313" s="1459"/>
      <c r="H313" s="1459"/>
      <c r="I313" s="1459"/>
      <c r="J313" s="1459"/>
      <c r="K313" s="1460"/>
    </row>
    <row r="314" spans="1:18" customHeight="1" ht="14.1">
      <c r="A314" s="33" t="s">
        <v>190</v>
      </c>
      <c r="C314" s="30"/>
      <c r="D314" s="912"/>
      <c r="E314" s="913"/>
      <c r="F314" s="404" t="s">
        <v>284</v>
      </c>
      <c r="G314" s="1459"/>
      <c r="H314" s="1459"/>
      <c r="I314" s="1459"/>
      <c r="J314" s="1459"/>
      <c r="K314" s="1460"/>
    </row>
    <row r="315" spans="1:18" customHeight="1" ht="15">
      <c r="A315" s="124">
        <f>IF(D315="x",C315,IF(D315="n",0,C315))</f>
        <v>15</v>
      </c>
      <c r="B315" s="125">
        <f>IF(D315="x",0,IF(D315="n",0,C315))</f>
        <v>15</v>
      </c>
      <c r="C315" s="40">
        <v>15</v>
      </c>
      <c r="D315" s="1452"/>
      <c r="E315" s="1457"/>
      <c r="F315" s="349" t="s">
        <v>285</v>
      </c>
      <c r="G315" s="1441"/>
      <c r="H315" s="1441"/>
      <c r="I315" s="1441"/>
      <c r="J315" s="1441"/>
      <c r="K315" s="1442"/>
    </row>
    <row r="316" spans="1:18" customHeight="1" ht="15">
      <c r="C316" s="61" t="s">
        <v>21</v>
      </c>
      <c r="D316" s="63" t="s">
        <v>21</v>
      </c>
      <c r="E316" s="76">
        <v>38</v>
      </c>
      <c r="F316" s="1077" t="s">
        <v>286</v>
      </c>
      <c r="G316" s="1576"/>
      <c r="H316" s="1548"/>
      <c r="I316" s="1548"/>
      <c r="J316" s="1548"/>
      <c r="K316" s="1549"/>
    </row>
    <row r="317" spans="1:18" customHeight="1" ht="12.75">
      <c r="C317" s="42"/>
      <c r="D317" s="1471"/>
      <c r="E317" s="1515"/>
      <c r="F317" s="371" t="s">
        <v>287</v>
      </c>
      <c r="G317" s="1459"/>
      <c r="H317" s="1459"/>
      <c r="I317" s="1459"/>
      <c r="J317" s="1459"/>
      <c r="K317" s="1460"/>
    </row>
    <row r="318" spans="1:18" customHeight="1" ht="12.75">
      <c r="C318" s="42"/>
      <c r="D318" s="1471"/>
      <c r="E318" s="1515"/>
      <c r="F318" s="333" t="s">
        <v>288</v>
      </c>
      <c r="G318" s="1459"/>
      <c r="H318" s="1459"/>
      <c r="I318" s="1459"/>
      <c r="J318" s="1459"/>
      <c r="K318" s="1460"/>
    </row>
    <row r="319" spans="1:18" customHeight="1" ht="12.75">
      <c r="C319" s="42"/>
      <c r="D319" s="1471"/>
      <c r="E319" s="1515"/>
      <c r="F319" s="333" t="s">
        <v>289</v>
      </c>
      <c r="G319" s="1459"/>
      <c r="H319" s="1459"/>
      <c r="I319" s="1459"/>
      <c r="J319" s="1459"/>
      <c r="K319" s="1460"/>
    </row>
    <row r="320" spans="1:18" customHeight="1" ht="13.5">
      <c r="A320" s="124">
        <f>IF(D320="x",C320,IF(D320="n",0,C320))</f>
        <v>15</v>
      </c>
      <c r="B320" s="125">
        <f>IF(D320="x",0,IF(D320="n",0,C320))</f>
        <v>15</v>
      </c>
      <c r="C320" s="45">
        <v>15</v>
      </c>
      <c r="D320" s="1506"/>
      <c r="E320" s="1519"/>
      <c r="F320" s="339" t="s">
        <v>290</v>
      </c>
      <c r="G320" s="1459"/>
      <c r="H320" s="1459"/>
      <c r="I320" s="1459"/>
      <c r="J320" s="1459"/>
      <c r="K320" s="1460"/>
    </row>
    <row r="321" spans="1:18" customHeight="1" ht="15">
      <c r="A321" s="96"/>
      <c r="B321" s="96"/>
      <c r="C321" s="30"/>
      <c r="D321" s="38"/>
      <c r="E321" s="76">
        <v>39</v>
      </c>
      <c r="F321" s="876" t="s">
        <v>618</v>
      </c>
      <c r="G321" s="1576"/>
      <c r="H321" s="1548"/>
      <c r="I321" s="1548"/>
      <c r="J321" s="1548"/>
      <c r="K321" s="1549"/>
    </row>
    <row r="322" spans="1:18" customHeight="1" ht="15">
      <c r="A322" s="33" t="s">
        <v>190</v>
      </c>
      <c r="B322" s="96"/>
      <c r="C322" s="30"/>
      <c r="D322" s="30"/>
      <c r="E322" s="25"/>
      <c r="F322" s="372" t="s">
        <v>619</v>
      </c>
      <c r="G322" s="1459"/>
      <c r="H322" s="1459"/>
      <c r="I322" s="1459"/>
      <c r="J322" s="1459"/>
      <c r="K322" s="1460"/>
    </row>
    <row r="323" spans="1:18" customHeight="1" ht="27.75">
      <c r="A323" s="125">
        <f>IF(D323="x",C323,IF(D323="n",0,C323))</f>
        <v>10</v>
      </c>
      <c r="B323" s="125">
        <f>IF(D323="x",0,IF(D323="n",0,C323))</f>
        <v>10</v>
      </c>
      <c r="C323" s="40">
        <v>10</v>
      </c>
      <c r="D323" s="1452"/>
      <c r="E323" s="1457"/>
      <c r="F323" s="348" t="s">
        <v>620</v>
      </c>
      <c r="G323" s="1441"/>
      <c r="H323" s="1441"/>
      <c r="I323" s="1441"/>
      <c r="J323" s="1441"/>
      <c r="K323" s="1442"/>
    </row>
    <row r="324" spans="1:18" customHeight="1" ht="15">
      <c r="A324" s="96"/>
      <c r="B324" s="96"/>
      <c r="C324" s="38"/>
      <c r="D324" s="38"/>
      <c r="E324" s="76">
        <v>40</v>
      </c>
      <c r="F324" s="874" t="s">
        <v>621</v>
      </c>
      <c r="G324" s="1576"/>
      <c r="H324" s="1548"/>
      <c r="I324" s="1548"/>
      <c r="J324" s="1548"/>
      <c r="K324" s="1549"/>
    </row>
    <row r="325" spans="1:18" customHeight="1" ht="25.5">
      <c r="A325" s="96"/>
      <c r="B325" s="96"/>
      <c r="C325" s="30"/>
      <c r="D325" s="30"/>
      <c r="E325" s="25"/>
      <c r="F325" s="406" t="s">
        <v>338</v>
      </c>
      <c r="G325" s="1459"/>
      <c r="H325" s="1459"/>
      <c r="I325" s="1459"/>
      <c r="J325" s="1459"/>
      <c r="K325" s="1460"/>
    </row>
    <row r="326" spans="1:18" customHeight="1" ht="25.5">
      <c r="A326" s="96"/>
      <c r="B326" s="96"/>
      <c r="C326" s="30"/>
      <c r="D326" s="30"/>
      <c r="E326" s="25"/>
      <c r="F326" s="333" t="s">
        <v>622</v>
      </c>
      <c r="G326" s="1459"/>
      <c r="H326" s="1459"/>
      <c r="I326" s="1459"/>
      <c r="J326" s="1459"/>
      <c r="K326" s="1460"/>
    </row>
    <row r="327" spans="1:18" customHeight="1" ht="15">
      <c r="A327" s="33" t="s">
        <v>190</v>
      </c>
      <c r="B327" s="96"/>
      <c r="C327" s="30"/>
      <c r="D327" s="30"/>
      <c r="E327" s="25"/>
      <c r="F327" s="333" t="s">
        <v>340</v>
      </c>
      <c r="G327" s="1459"/>
      <c r="H327" s="1459"/>
      <c r="I327" s="1459"/>
      <c r="J327" s="1459"/>
      <c r="K327" s="1460"/>
    </row>
    <row r="328" spans="1:18" customHeight="1" ht="15">
      <c r="A328" s="125">
        <f>IF(D328="x",C328,IF(D328="n",0,C328))</f>
        <v>15</v>
      </c>
      <c r="B328" s="125">
        <f>IF(D328="x",0,IF(D328="n",0,C328))</f>
        <v>15</v>
      </c>
      <c r="C328" s="40">
        <v>15</v>
      </c>
      <c r="D328" s="1452"/>
      <c r="E328" s="1457"/>
      <c r="F328" s="348" t="s">
        <v>341</v>
      </c>
      <c r="G328" s="1441"/>
      <c r="H328" s="1441"/>
      <c r="I328" s="1441"/>
      <c r="J328" s="1441"/>
      <c r="K328" s="1442"/>
      <c r="M328" s="100" t="s">
        <v>21</v>
      </c>
    </row>
    <row r="329" spans="1:18" customHeight="1" ht="15">
      <c r="A329" s="96"/>
      <c r="B329" s="96"/>
      <c r="C329" s="51" t="s">
        <v>21</v>
      </c>
      <c r="D329" s="51"/>
      <c r="E329" s="76">
        <v>41</v>
      </c>
      <c r="F329" s="876" t="s">
        <v>307</v>
      </c>
      <c r="G329" s="1576"/>
      <c r="H329" s="1548"/>
      <c r="I329" s="1548"/>
      <c r="J329" s="1548"/>
      <c r="K329" s="1549"/>
    </row>
    <row r="330" spans="1:18" customHeight="1" ht="12.75">
      <c r="A330" s="96"/>
      <c r="B330" s="96"/>
      <c r="C330" s="42"/>
      <c r="D330" s="33"/>
      <c r="E330" s="25"/>
      <c r="F330" s="371" t="s">
        <v>308</v>
      </c>
      <c r="G330" s="1459"/>
      <c r="H330" s="1459"/>
      <c r="I330" s="1459"/>
      <c r="J330" s="1459"/>
      <c r="K330" s="1460"/>
    </row>
    <row r="331" spans="1:18" customHeight="1" ht="12.75">
      <c r="A331" s="96"/>
      <c r="B331" s="96"/>
      <c r="C331" s="42"/>
      <c r="D331" s="33"/>
      <c r="E331" s="25"/>
      <c r="F331" s="333" t="s">
        <v>309</v>
      </c>
      <c r="G331" s="1459"/>
      <c r="H331" s="1459"/>
      <c r="I331" s="1459"/>
      <c r="J331" s="1459"/>
      <c r="K331" s="1460"/>
    </row>
    <row r="332" spans="1:18" customHeight="1" ht="12.75" s="96" customFormat="1">
      <c r="C332" s="42"/>
      <c r="D332" s="33"/>
      <c r="E332" s="25"/>
      <c r="F332" s="326" t="s">
        <v>310</v>
      </c>
      <c r="G332" s="1459"/>
      <c r="H332" s="1459"/>
      <c r="I332" s="1459"/>
      <c r="J332" s="1459"/>
      <c r="K332" s="1460"/>
    </row>
    <row r="333" spans="1:18" customHeight="1" ht="38.25" s="96" customFormat="1">
      <c r="C333" s="42"/>
      <c r="D333" s="33"/>
      <c r="E333" s="25"/>
      <c r="F333" s="333" t="s">
        <v>311</v>
      </c>
      <c r="G333" s="1459"/>
      <c r="H333" s="1459"/>
      <c r="I333" s="1459"/>
      <c r="J333" s="1459"/>
      <c r="K333" s="1460"/>
    </row>
    <row r="334" spans="1:18" customHeight="1" ht="25.5" s="96" customFormat="1">
      <c r="C334" s="42"/>
      <c r="D334" s="33"/>
      <c r="E334" s="25"/>
      <c r="F334" s="333" t="s">
        <v>312</v>
      </c>
      <c r="G334" s="1459"/>
      <c r="H334" s="1459"/>
      <c r="I334" s="1459"/>
      <c r="J334" s="1459"/>
      <c r="K334" s="1460"/>
    </row>
    <row r="335" spans="1:18" customHeight="1" ht="13.5" s="96" customFormat="1">
      <c r="C335" s="42"/>
      <c r="D335" s="33"/>
      <c r="E335" s="25"/>
      <c r="F335" s="336" t="s">
        <v>313</v>
      </c>
      <c r="G335" s="1459"/>
      <c r="H335" s="1459"/>
      <c r="I335" s="1459"/>
      <c r="J335" s="1459"/>
      <c r="K335" s="1460"/>
    </row>
    <row r="336" spans="1:18" customHeight="1" ht="25.5" s="96" customFormat="1">
      <c r="C336" s="42"/>
      <c r="D336" s="33"/>
      <c r="E336" s="25"/>
      <c r="F336" s="333" t="s">
        <v>315</v>
      </c>
      <c r="G336" s="1459"/>
      <c r="H336" s="1459"/>
      <c r="I336" s="1459"/>
      <c r="J336" s="1459"/>
      <c r="K336" s="1460"/>
    </row>
    <row r="337" spans="1:18" customHeight="1" ht="25.5" s="96" customFormat="1">
      <c r="C337" s="42"/>
      <c r="D337" s="33"/>
      <c r="E337" s="25"/>
      <c r="F337" s="333" t="s">
        <v>316</v>
      </c>
      <c r="G337" s="1459"/>
      <c r="H337" s="1459"/>
      <c r="I337" s="1459"/>
      <c r="J337" s="1459"/>
      <c r="K337" s="1460"/>
    </row>
    <row r="338" spans="1:18" customHeight="1" ht="26.25" s="96" customFormat="1">
      <c r="C338" s="42"/>
      <c r="D338" s="33"/>
      <c r="E338" s="25"/>
      <c r="F338" s="336" t="s">
        <v>317</v>
      </c>
      <c r="G338" s="1459"/>
      <c r="H338" s="1459"/>
      <c r="I338" s="1459"/>
      <c r="J338" s="1459"/>
      <c r="K338" s="1460"/>
    </row>
    <row r="339" spans="1:18" customHeight="1" ht="12.75" s="96" customFormat="1">
      <c r="C339" s="42"/>
      <c r="D339" s="33"/>
      <c r="E339" s="25"/>
      <c r="F339" s="333" t="s">
        <v>319</v>
      </c>
      <c r="G339" s="1459"/>
      <c r="H339" s="1459"/>
      <c r="I339" s="1459"/>
      <c r="J339" s="1459"/>
      <c r="K339" s="1460"/>
    </row>
    <row r="340" spans="1:18" customHeight="1" ht="25.5" s="96" customFormat="1">
      <c r="C340" s="42"/>
      <c r="D340" s="33"/>
      <c r="E340" s="25"/>
      <c r="F340" s="333" t="s">
        <v>320</v>
      </c>
      <c r="G340" s="1459"/>
      <c r="H340" s="1459"/>
      <c r="I340" s="1459"/>
      <c r="J340" s="1459"/>
      <c r="K340" s="1460"/>
    </row>
    <row r="341" spans="1:18" customHeight="1" ht="13.5" s="96" customFormat="1">
      <c r="C341" s="42"/>
      <c r="D341" s="33"/>
      <c r="E341" s="25"/>
      <c r="F341" s="336" t="s">
        <v>623</v>
      </c>
      <c r="G341" s="1459"/>
      <c r="H341" s="1459"/>
      <c r="I341" s="1459"/>
      <c r="J341" s="1459"/>
      <c r="K341" s="1460"/>
    </row>
    <row r="342" spans="1:18" customHeight="1" ht="25.5" s="96" customFormat="1">
      <c r="A342" s="33" t="s">
        <v>190</v>
      </c>
      <c r="C342" s="42"/>
      <c r="D342" s="33"/>
      <c r="E342" s="25"/>
      <c r="F342" s="435" t="s">
        <v>624</v>
      </c>
      <c r="G342" s="1459"/>
      <c r="H342" s="1459"/>
      <c r="I342" s="1459"/>
      <c r="J342" s="1459"/>
      <c r="K342" s="1460"/>
    </row>
    <row r="343" spans="1:18" customHeight="1" ht="15">
      <c r="A343" s="125">
        <f>IF(D343="x",C343,IF(D343="n",0,C343))</f>
        <v>30</v>
      </c>
      <c r="B343" s="125">
        <f>IF(D343="x",0,IF(D343="n",0,C343))</f>
        <v>30</v>
      </c>
      <c r="C343" s="40">
        <v>30</v>
      </c>
      <c r="D343" s="1452"/>
      <c r="E343" s="1457"/>
      <c r="F343" s="348" t="s">
        <v>322</v>
      </c>
      <c r="G343" s="1441"/>
      <c r="H343" s="1441"/>
      <c r="I343" s="1441"/>
      <c r="J343" s="1441"/>
      <c r="K343" s="1442"/>
    </row>
    <row r="344" spans="1:18" customHeight="1" ht="15">
      <c r="A344" s="96"/>
      <c r="B344" s="96"/>
      <c r="C344" s="38"/>
      <c r="D344" s="38"/>
      <c r="E344" s="73">
        <v>42</v>
      </c>
      <c r="F344" s="874" t="s">
        <v>625</v>
      </c>
      <c r="G344" s="1576"/>
      <c r="H344" s="1548"/>
      <c r="I344" s="1548"/>
      <c r="J344" s="1548"/>
      <c r="K344" s="1549"/>
      <c r="R344" s="110"/>
    </row>
    <row r="345" spans="1:18" customHeight="1" ht="12.75">
      <c r="A345" s="96"/>
      <c r="B345" s="96"/>
      <c r="C345" s="30"/>
      <c r="D345" s="30"/>
      <c r="E345" s="25"/>
      <c r="F345" s="372" t="s">
        <v>626</v>
      </c>
      <c r="G345" s="1459"/>
      <c r="H345" s="1459"/>
      <c r="I345" s="1459"/>
      <c r="J345" s="1459"/>
      <c r="K345" s="1460"/>
    </row>
    <row r="346" spans="1:18" customHeight="1" ht="15">
      <c r="A346" s="96"/>
      <c r="B346" s="96"/>
      <c r="C346" s="30"/>
      <c r="D346" s="30"/>
      <c r="E346" s="25"/>
      <c r="F346" s="333" t="s">
        <v>627</v>
      </c>
      <c r="G346" s="1459"/>
      <c r="H346" s="1459"/>
      <c r="I346" s="1459"/>
      <c r="J346" s="1459"/>
      <c r="K346" s="1460"/>
    </row>
    <row r="347" spans="1:18" customHeight="1" ht="15">
      <c r="A347" s="96"/>
      <c r="B347" s="96"/>
      <c r="C347" s="30"/>
      <c r="D347" s="30"/>
      <c r="E347" s="25"/>
      <c r="F347" s="333" t="s">
        <v>628</v>
      </c>
      <c r="G347" s="1459"/>
      <c r="H347" s="1459"/>
      <c r="I347" s="1459"/>
      <c r="J347" s="1459"/>
      <c r="K347" s="1460"/>
    </row>
    <row r="348" spans="1:18" customHeight="1" ht="12.75">
      <c r="A348" s="96"/>
      <c r="B348" s="96"/>
      <c r="C348" s="30"/>
      <c r="D348" s="30"/>
      <c r="E348" s="25"/>
      <c r="F348" s="326" t="s">
        <v>629</v>
      </c>
      <c r="G348" s="1459"/>
      <c r="H348" s="1459"/>
      <c r="I348" s="1459"/>
      <c r="J348" s="1459"/>
      <c r="K348" s="1460"/>
    </row>
    <row r="349" spans="1:18" customHeight="1" ht="15">
      <c r="A349" s="96"/>
      <c r="B349" s="96"/>
      <c r="C349" s="30"/>
      <c r="D349" s="30"/>
      <c r="E349" s="25"/>
      <c r="F349" s="333" t="s">
        <v>630</v>
      </c>
      <c r="G349" s="1459"/>
      <c r="H349" s="1459"/>
      <c r="I349" s="1459"/>
      <c r="J349" s="1459"/>
      <c r="K349" s="1460"/>
    </row>
    <row r="350" spans="1:18" customHeight="1" ht="25.5">
      <c r="A350" s="33" t="s">
        <v>190</v>
      </c>
      <c r="B350" s="96"/>
      <c r="C350" s="30"/>
      <c r="D350" s="30"/>
      <c r="E350" s="25"/>
      <c r="F350" s="333" t="s">
        <v>631</v>
      </c>
      <c r="G350" s="1459"/>
      <c r="H350" s="1459"/>
      <c r="I350" s="1459"/>
      <c r="J350" s="1459"/>
      <c r="K350" s="1460"/>
    </row>
    <row r="351" spans="1:18" customHeight="1" ht="27.75">
      <c r="A351" s="125">
        <f>IF(D351="x",C351,IF(D351="n",0,C351))</f>
        <v>8</v>
      </c>
      <c r="B351" s="125">
        <f>IF(D351="x",0,IF(D351="n",0,C351))</f>
        <v>8</v>
      </c>
      <c r="C351" s="40">
        <v>8</v>
      </c>
      <c r="D351" s="1452"/>
      <c r="E351" s="1457"/>
      <c r="F351" s="348" t="s">
        <v>632</v>
      </c>
      <c r="G351" s="1441"/>
      <c r="H351" s="1441"/>
      <c r="I351" s="1441"/>
      <c r="J351" s="1441"/>
      <c r="K351" s="1442"/>
    </row>
    <row r="352" spans="1:18" customHeight="1" ht="15">
      <c r="A352" s="96"/>
      <c r="B352" s="96"/>
      <c r="C352" s="38"/>
      <c r="D352" s="38"/>
      <c r="E352" s="73">
        <v>43</v>
      </c>
      <c r="F352" s="876" t="s">
        <v>633</v>
      </c>
      <c r="G352" s="1548"/>
      <c r="H352" s="1548"/>
      <c r="I352" s="1548"/>
      <c r="J352" s="1548"/>
      <c r="K352" s="1549"/>
    </row>
    <row r="353" spans="1:18" customHeight="1" ht="15">
      <c r="A353" s="33" t="s">
        <v>190</v>
      </c>
      <c r="B353" s="96"/>
      <c r="C353" s="30"/>
      <c r="D353" s="30"/>
      <c r="E353" s="311"/>
      <c r="F353" s="372" t="s">
        <v>634</v>
      </c>
      <c r="G353" s="1459"/>
      <c r="H353" s="1459"/>
      <c r="I353" s="1459"/>
      <c r="J353" s="1459"/>
      <c r="K353" s="1460"/>
    </row>
    <row r="354" spans="1:18" customHeight="1" ht="27.75">
      <c r="A354" s="125">
        <f>IF(D354="x",C354,IF(D354="n",0,C354))</f>
        <v>6</v>
      </c>
      <c r="B354" s="125">
        <f>IF(D354="x",0,IF(D354="n",0,C354))</f>
        <v>6</v>
      </c>
      <c r="C354" s="40">
        <v>6</v>
      </c>
      <c r="D354" s="1452"/>
      <c r="E354" s="1457"/>
      <c r="F354" s="348" t="s">
        <v>635</v>
      </c>
      <c r="G354" s="1441"/>
      <c r="H354" s="1441"/>
      <c r="I354" s="1441"/>
      <c r="J354" s="1441"/>
      <c r="K354" s="1442"/>
    </row>
    <row r="355" spans="1:18" customHeight="1" ht="15">
      <c r="A355" s="402"/>
      <c r="B355" s="402"/>
      <c r="C355" s="1508"/>
      <c r="D355" s="1509"/>
      <c r="E355" s="1509"/>
      <c r="F355" s="1509"/>
      <c r="G355" s="1509"/>
      <c r="H355" s="1509"/>
      <c r="I355" s="1509"/>
      <c r="J355" s="1509"/>
      <c r="K355" s="1510"/>
    </row>
    <row r="356" spans="1:18" customHeight="1" ht="15">
      <c r="A356" s="402"/>
      <c r="B356" s="402"/>
      <c r="C356" s="1511"/>
      <c r="D356" s="1512"/>
      <c r="E356" s="1512"/>
      <c r="F356" s="1512"/>
      <c r="G356" s="1512"/>
      <c r="H356" s="1512"/>
      <c r="I356" s="1512"/>
      <c r="J356" s="1512"/>
      <c r="K356" s="1513"/>
    </row>
    <row r="357" spans="1:18" customHeight="1" ht="15">
      <c r="A357" s="402"/>
      <c r="B357" s="402"/>
      <c r="C357" s="1508"/>
      <c r="D357" s="1509"/>
      <c r="E357" s="1509"/>
      <c r="F357" s="1509"/>
      <c r="G357" s="1509"/>
      <c r="H357" s="1509"/>
      <c r="I357" s="1509"/>
      <c r="J357" s="1509"/>
      <c r="K357" s="1510"/>
    </row>
    <row r="358" spans="1:18" customHeight="1" ht="15">
      <c r="A358" s="402"/>
      <c r="B358" s="402"/>
      <c r="C358" s="1511"/>
      <c r="D358" s="1512"/>
      <c r="E358" s="1512"/>
      <c r="F358" s="1512"/>
      <c r="G358" s="1512"/>
      <c r="H358" s="1512"/>
      <c r="I358" s="1512"/>
      <c r="J358" s="1512"/>
      <c r="K358" s="1513"/>
    </row>
    <row r="359" spans="1:18" customHeight="1" ht="15">
      <c r="A359" s="402"/>
      <c r="B359" s="402"/>
      <c r="C359" s="1508"/>
      <c r="D359" s="1509"/>
      <c r="E359" s="1509"/>
      <c r="F359" s="1509"/>
      <c r="G359" s="1509"/>
      <c r="H359" s="1509"/>
      <c r="I359" s="1509"/>
      <c r="J359" s="1509"/>
      <c r="K359" s="1510"/>
    </row>
    <row r="360" spans="1:18" customHeight="1" ht="15">
      <c r="A360" s="402"/>
      <c r="B360" s="402"/>
      <c r="C360" s="1511"/>
      <c r="D360" s="1512"/>
      <c r="E360" s="1512"/>
      <c r="F360" s="1512"/>
      <c r="G360" s="1512"/>
      <c r="H360" s="1512"/>
      <c r="I360" s="1512"/>
      <c r="J360" s="1512"/>
      <c r="K360" s="1513"/>
    </row>
    <row r="361" spans="1:18" customHeight="1" ht="15">
      <c r="A361" s="96"/>
      <c r="B361" s="96"/>
      <c r="C361" s="1454" t="s">
        <v>137</v>
      </c>
      <c r="D361" s="1455"/>
      <c r="E361" s="1455"/>
      <c r="F361" s="1455"/>
      <c r="G361" s="1455"/>
      <c r="H361" s="1455"/>
      <c r="I361" s="1455"/>
      <c r="J361" s="1455"/>
      <c r="K361" s="1456"/>
    </row>
    <row r="362" spans="1:18" customHeight="1" ht="15">
      <c r="A362" s="96"/>
      <c r="B362" s="96"/>
      <c r="C362" s="697" t="s">
        <v>150</v>
      </c>
      <c r="D362" s="1461" t="s">
        <v>151</v>
      </c>
      <c r="E362" s="1462"/>
      <c r="F362" s="692" t="s">
        <v>152</v>
      </c>
      <c r="G362" s="1461" t="s">
        <v>4</v>
      </c>
      <c r="H362" s="1514"/>
      <c r="I362" s="1514"/>
      <c r="J362" s="1514"/>
      <c r="K362" s="1462"/>
    </row>
    <row r="363" spans="1:18" customHeight="1" ht="14.45">
      <c r="A363" s="96"/>
      <c r="B363" s="96"/>
      <c r="C363" s="61"/>
      <c r="D363" s="61"/>
      <c r="E363" s="76">
        <v>44</v>
      </c>
      <c r="F363" s="878" t="s">
        <v>636</v>
      </c>
      <c r="G363" s="1576"/>
      <c r="H363" s="1548"/>
      <c r="I363" s="1548"/>
      <c r="J363" s="1548"/>
      <c r="K363" s="1549"/>
    </row>
    <row r="364" spans="1:18" customHeight="1" ht="12.75">
      <c r="A364" s="96"/>
      <c r="B364" s="96"/>
      <c r="C364" s="42"/>
      <c r="D364" s="30"/>
      <c r="E364" s="25"/>
      <c r="F364" s="372" t="s">
        <v>637</v>
      </c>
      <c r="G364" s="1459"/>
      <c r="H364" s="1459"/>
      <c r="I364" s="1459"/>
      <c r="J364" s="1459"/>
      <c r="K364" s="1460"/>
    </row>
    <row r="365" spans="1:18" customHeight="1" ht="12.75">
      <c r="A365" s="96"/>
      <c r="B365" s="96"/>
      <c r="C365" s="42"/>
      <c r="D365" s="30"/>
      <c r="E365" s="25"/>
      <c r="F365" s="333" t="s">
        <v>638</v>
      </c>
      <c r="G365" s="1459"/>
      <c r="H365" s="1459"/>
      <c r="I365" s="1459"/>
      <c r="J365" s="1459"/>
      <c r="K365" s="1460"/>
    </row>
    <row r="366" spans="1:18" customHeight="1" ht="12.75">
      <c r="A366" s="96"/>
      <c r="B366" s="96"/>
      <c r="C366" s="42"/>
      <c r="D366" s="30"/>
      <c r="E366" s="25"/>
      <c r="F366" s="404" t="s">
        <v>639</v>
      </c>
      <c r="G366" s="1459"/>
      <c r="H366" s="1459"/>
      <c r="I366" s="1459"/>
      <c r="J366" s="1459"/>
      <c r="K366" s="1460"/>
    </row>
    <row r="367" spans="1:18" customHeight="1" ht="13.5">
      <c r="A367" s="96"/>
      <c r="B367" s="96"/>
      <c r="C367" s="42"/>
      <c r="D367" s="30"/>
      <c r="E367" s="25"/>
      <c r="F367" s="749" t="s">
        <v>326</v>
      </c>
      <c r="G367" s="1459"/>
      <c r="H367" s="1459"/>
      <c r="I367" s="1459"/>
      <c r="J367" s="1459"/>
      <c r="K367" s="1460"/>
    </row>
    <row r="368" spans="1:18" customHeight="1" ht="12.75" s="96" customFormat="1">
      <c r="C368" s="912"/>
      <c r="D368" s="912"/>
      <c r="E368" s="120"/>
      <c r="F368" s="404" t="s">
        <v>640</v>
      </c>
      <c r="G368" s="1459"/>
      <c r="H368" s="1459"/>
      <c r="I368" s="1459"/>
      <c r="J368" s="1459"/>
      <c r="K368" s="1460"/>
    </row>
    <row r="369" spans="1:18" customHeight="1" ht="12.75">
      <c r="A369" s="96"/>
      <c r="B369" s="96"/>
      <c r="C369" s="42"/>
      <c r="D369" s="30"/>
      <c r="E369" s="25"/>
      <c r="F369" s="404" t="s">
        <v>641</v>
      </c>
      <c r="G369" s="1459"/>
      <c r="H369" s="1459"/>
      <c r="I369" s="1459"/>
      <c r="J369" s="1459"/>
      <c r="K369" s="1460"/>
    </row>
    <row r="370" spans="1:18" customHeight="1" ht="12.75">
      <c r="A370" s="33" t="s">
        <v>190</v>
      </c>
      <c r="B370" s="96"/>
      <c r="C370" s="42"/>
      <c r="D370" s="30"/>
      <c r="E370" s="25"/>
      <c r="F370" s="404" t="s">
        <v>329</v>
      </c>
      <c r="G370" s="1459"/>
      <c r="H370" s="1459"/>
      <c r="I370" s="1459"/>
      <c r="J370" s="1459"/>
      <c r="K370" s="1460"/>
    </row>
    <row r="371" spans="1:18" customHeight="1" ht="15" s="96" customFormat="1">
      <c r="A371" s="125">
        <f>IF(D371="x",C371,IF(D371="n",0,C371))</f>
        <v>15</v>
      </c>
      <c r="B371" s="125">
        <f>IF(D371="x",0,IF(D371="n",0,C371))</f>
        <v>15</v>
      </c>
      <c r="C371" s="40">
        <v>15</v>
      </c>
      <c r="D371" s="1452"/>
      <c r="E371" s="1457"/>
      <c r="F371" s="348" t="s">
        <v>330</v>
      </c>
      <c r="G371" s="1441"/>
      <c r="H371" s="1441"/>
      <c r="I371" s="1441"/>
      <c r="J371" s="1441"/>
      <c r="K371" s="1442"/>
    </row>
    <row r="372" spans="1:18" customHeight="1" ht="14.45" s="96" customFormat="1">
      <c r="C372" s="51" t="s">
        <v>21</v>
      </c>
      <c r="D372" s="51"/>
      <c r="E372" s="76">
        <v>45</v>
      </c>
      <c r="F372" s="878" t="s">
        <v>642</v>
      </c>
      <c r="G372" s="1576" t="s">
        <v>643</v>
      </c>
      <c r="H372" s="1548"/>
      <c r="I372" s="1548"/>
      <c r="J372" s="1548"/>
      <c r="K372" s="1549"/>
    </row>
    <row r="373" spans="1:18" customHeight="1" ht="12.75" s="96" customFormat="1">
      <c r="C373" s="44"/>
      <c r="D373" s="44"/>
      <c r="E373" s="25"/>
      <c r="F373" s="372" t="s">
        <v>644</v>
      </c>
      <c r="G373" s="1459"/>
      <c r="H373" s="1459"/>
      <c r="I373" s="1459"/>
      <c r="J373" s="1459"/>
      <c r="K373" s="1460"/>
    </row>
    <row r="374" spans="1:18" customHeight="1" ht="12.75" s="96" customFormat="1">
      <c r="C374" s="44"/>
      <c r="D374" s="44"/>
      <c r="E374" s="25"/>
      <c r="F374" s="404" t="s">
        <v>645</v>
      </c>
      <c r="G374" s="1459"/>
      <c r="H374" s="1459"/>
      <c r="I374" s="1459"/>
      <c r="J374" s="1459"/>
      <c r="K374" s="1460"/>
    </row>
    <row r="375" spans="1:18" customHeight="1" ht="12.75" s="96" customFormat="1">
      <c r="C375" s="42"/>
      <c r="D375" s="30"/>
      <c r="E375" s="25"/>
      <c r="F375" s="404" t="s">
        <v>639</v>
      </c>
      <c r="G375" s="1459"/>
      <c r="H375" s="1459"/>
      <c r="I375" s="1459"/>
      <c r="J375" s="1459"/>
      <c r="K375" s="1460"/>
    </row>
    <row r="376" spans="1:18" customHeight="1" ht="13.5" s="96" customFormat="1">
      <c r="C376" s="30"/>
      <c r="D376" s="30"/>
      <c r="E376" s="25"/>
      <c r="F376" s="749" t="s">
        <v>326</v>
      </c>
      <c r="G376" s="1459"/>
      <c r="H376" s="1459"/>
      <c r="I376" s="1459"/>
      <c r="J376" s="1459"/>
      <c r="K376" s="1460"/>
    </row>
    <row r="377" spans="1:18" customHeight="1" ht="12.75" s="96" customFormat="1">
      <c r="C377" s="912"/>
      <c r="D377" s="912"/>
      <c r="E377" s="120"/>
      <c r="F377" s="404" t="s">
        <v>640</v>
      </c>
      <c r="G377" s="1459"/>
      <c r="H377" s="1459"/>
      <c r="I377" s="1459"/>
      <c r="J377" s="1459"/>
      <c r="K377" s="1460"/>
    </row>
    <row r="378" spans="1:18" customHeight="1" ht="12.75" s="96" customFormat="1">
      <c r="C378" s="44"/>
      <c r="D378" s="44"/>
      <c r="E378" s="25"/>
      <c r="F378" s="404" t="s">
        <v>641</v>
      </c>
      <c r="G378" s="1459"/>
      <c r="H378" s="1459"/>
      <c r="I378" s="1459"/>
      <c r="J378" s="1459"/>
      <c r="K378" s="1460"/>
    </row>
    <row r="379" spans="1:18" customHeight="1" ht="12.75" s="96" customFormat="1">
      <c r="A379" s="33" t="s">
        <v>190</v>
      </c>
      <c r="C379" s="44"/>
      <c r="D379" s="44"/>
      <c r="E379" s="25"/>
      <c r="F379" s="404" t="s">
        <v>329</v>
      </c>
      <c r="G379" s="1459"/>
      <c r="H379" s="1459"/>
      <c r="I379" s="1459"/>
      <c r="J379" s="1459"/>
      <c r="K379" s="1460"/>
    </row>
    <row r="380" spans="1:18" customHeight="1" ht="15" s="96" customFormat="1">
      <c r="A380" s="125">
        <f>IF(D380="x",C380,IF(D380="n",0,C380))</f>
        <v>15</v>
      </c>
      <c r="B380" s="125">
        <f>IF(D380="x",0,IF(D380="n",0,C380))</f>
        <v>0</v>
      </c>
      <c r="C380" s="40">
        <v>15</v>
      </c>
      <c r="D380" s="1452" t="s">
        <v>203</v>
      </c>
      <c r="E380" s="1457"/>
      <c r="F380" s="348" t="s">
        <v>330</v>
      </c>
      <c r="G380" s="1441"/>
      <c r="H380" s="1441"/>
      <c r="I380" s="1441"/>
      <c r="J380" s="1441"/>
      <c r="K380" s="1442"/>
    </row>
    <row r="381" spans="1:18" customHeight="1" ht="14.25" s="96" customFormat="1">
      <c r="C381" s="51" t="s">
        <v>21</v>
      </c>
      <c r="D381" s="51"/>
      <c r="E381" s="76">
        <v>46</v>
      </c>
      <c r="F381" s="878" t="s">
        <v>646</v>
      </c>
      <c r="G381" s="1576"/>
      <c r="H381" s="1548"/>
      <c r="I381" s="1548"/>
      <c r="J381" s="1548"/>
      <c r="K381" s="1549"/>
    </row>
    <row r="382" spans="1:18" customHeight="1" ht="14.25" s="96" customFormat="1">
      <c r="C382" s="42"/>
      <c r="D382" s="30"/>
      <c r="E382" s="25"/>
      <c r="F382" s="371" t="s">
        <v>647</v>
      </c>
      <c r="G382" s="1459"/>
      <c r="H382" s="1459"/>
      <c r="I382" s="1459"/>
      <c r="J382" s="1459"/>
      <c r="K382" s="1460"/>
    </row>
    <row r="383" spans="1:18" customHeight="1" ht="14.25" s="96" customFormat="1">
      <c r="C383" s="42"/>
      <c r="D383" s="30"/>
      <c r="E383" s="25"/>
      <c r="F383" s="834" t="s">
        <v>648</v>
      </c>
      <c r="G383" s="1459"/>
      <c r="H383" s="1459"/>
      <c r="I383" s="1459"/>
      <c r="J383" s="1459"/>
      <c r="K383" s="1460"/>
    </row>
    <row r="384" spans="1:18" customHeight="1" ht="14.25" s="96" customFormat="1">
      <c r="C384" s="42"/>
      <c r="D384" s="30"/>
      <c r="E384" s="25"/>
      <c r="F384" s="834" t="s">
        <v>639</v>
      </c>
      <c r="G384" s="1459"/>
      <c r="H384" s="1459"/>
      <c r="I384" s="1459"/>
      <c r="J384" s="1459"/>
      <c r="K384" s="1460"/>
    </row>
    <row r="385" spans="1:18" customHeight="1" ht="14.25" s="96" customFormat="1">
      <c r="C385" s="42"/>
      <c r="D385" s="30"/>
      <c r="E385" s="25"/>
      <c r="F385" s="749" t="s">
        <v>326</v>
      </c>
      <c r="G385" s="1459"/>
      <c r="H385" s="1459"/>
      <c r="I385" s="1459"/>
      <c r="J385" s="1459"/>
      <c r="K385" s="1460"/>
    </row>
    <row r="386" spans="1:18" customHeight="1" ht="12.75" s="96" customFormat="1">
      <c r="C386" s="912"/>
      <c r="D386" s="912"/>
      <c r="E386" s="120"/>
      <c r="F386" s="404" t="s">
        <v>640</v>
      </c>
      <c r="G386" s="1459"/>
      <c r="H386" s="1459"/>
      <c r="I386" s="1459"/>
      <c r="J386" s="1459"/>
      <c r="K386" s="1460"/>
    </row>
    <row r="387" spans="1:18" customHeight="1" ht="14.25" s="96" customFormat="1">
      <c r="C387" s="42"/>
      <c r="D387" s="30"/>
      <c r="E387" s="25"/>
      <c r="F387" s="834" t="s">
        <v>641</v>
      </c>
      <c r="G387" s="1459"/>
      <c r="H387" s="1459"/>
      <c r="I387" s="1459"/>
      <c r="J387" s="1459"/>
      <c r="K387" s="1460"/>
    </row>
    <row r="388" spans="1:18" customHeight="1" ht="14.25" s="96" customFormat="1">
      <c r="A388" s="33" t="s">
        <v>190</v>
      </c>
      <c r="C388" s="42"/>
      <c r="D388" s="30"/>
      <c r="E388" s="25"/>
      <c r="F388" s="834" t="s">
        <v>329</v>
      </c>
      <c r="G388" s="1459"/>
      <c r="H388" s="1459"/>
      <c r="I388" s="1459"/>
      <c r="J388" s="1459"/>
      <c r="K388" s="1460"/>
    </row>
    <row r="389" spans="1:18" customHeight="1" ht="14.25" s="96" customFormat="1">
      <c r="A389" s="125">
        <f>IF(D389="x",C389,IF(D389="n",0,C389))</f>
        <v>15</v>
      </c>
      <c r="B389" s="125">
        <f>IF(D389="x",0,IF(D389="n",0,C389))</f>
        <v>15</v>
      </c>
      <c r="C389" s="40">
        <v>15</v>
      </c>
      <c r="D389" s="1452"/>
      <c r="E389" s="1457"/>
      <c r="F389" s="349" t="s">
        <v>330</v>
      </c>
      <c r="G389" s="1441"/>
      <c r="H389" s="1441"/>
      <c r="I389" s="1441"/>
      <c r="J389" s="1441"/>
      <c r="K389" s="1442"/>
    </row>
    <row r="390" spans="1:18" customHeight="1" ht="15">
      <c r="A390" s="96"/>
      <c r="B390" s="96"/>
      <c r="C390" s="49"/>
      <c r="D390" s="38"/>
      <c r="E390" s="76">
        <v>47</v>
      </c>
      <c r="F390" s="878" t="s">
        <v>649</v>
      </c>
      <c r="G390" s="1576"/>
      <c r="H390" s="1548"/>
      <c r="I390" s="1548"/>
      <c r="J390" s="1548"/>
      <c r="K390" s="1549"/>
    </row>
    <row r="391" spans="1:18" customHeight="1" ht="25.5" s="96" customFormat="1">
      <c r="C391" s="42"/>
      <c r="D391" s="30"/>
      <c r="E391" s="25"/>
      <c r="F391" s="372" t="s">
        <v>650</v>
      </c>
      <c r="G391" s="1459"/>
      <c r="H391" s="1459"/>
      <c r="I391" s="1459"/>
      <c r="J391" s="1459"/>
      <c r="K391" s="1460"/>
    </row>
    <row r="392" spans="1:18" customHeight="1" ht="15" s="96" customFormat="1">
      <c r="C392" s="42"/>
      <c r="D392" s="30"/>
      <c r="E392" s="25"/>
      <c r="F392" s="404" t="s">
        <v>639</v>
      </c>
      <c r="G392" s="1459"/>
      <c r="H392" s="1459"/>
      <c r="I392" s="1459"/>
      <c r="J392" s="1459"/>
      <c r="K392" s="1460"/>
    </row>
    <row r="393" spans="1:18" customHeight="1" ht="15" s="96" customFormat="1">
      <c r="C393" s="42"/>
      <c r="D393" s="30"/>
      <c r="E393" s="25"/>
      <c r="F393" s="749" t="s">
        <v>326</v>
      </c>
      <c r="G393" s="1459"/>
      <c r="H393" s="1459"/>
      <c r="I393" s="1459"/>
      <c r="J393" s="1459"/>
      <c r="K393" s="1460"/>
    </row>
    <row r="394" spans="1:18" customHeight="1" ht="12.75" s="96" customFormat="1">
      <c r="C394" s="912"/>
      <c r="D394" s="912"/>
      <c r="E394" s="120"/>
      <c r="F394" s="404" t="s">
        <v>640</v>
      </c>
      <c r="G394" s="1459"/>
      <c r="H394" s="1459"/>
      <c r="I394" s="1459"/>
      <c r="J394" s="1459"/>
      <c r="K394" s="1460"/>
    </row>
    <row r="395" spans="1:18" customHeight="1" ht="15" s="96" customFormat="1">
      <c r="C395" s="42"/>
      <c r="D395" s="30"/>
      <c r="E395" s="25"/>
      <c r="F395" s="404" t="s">
        <v>641</v>
      </c>
      <c r="G395" s="1459"/>
      <c r="H395" s="1459"/>
      <c r="I395" s="1459"/>
      <c r="J395" s="1459"/>
      <c r="K395" s="1460"/>
    </row>
    <row r="396" spans="1:18" customHeight="1" ht="15" s="96" customFormat="1">
      <c r="A396" s="33" t="s">
        <v>190</v>
      </c>
      <c r="C396" s="42"/>
      <c r="D396" s="30"/>
      <c r="E396" s="25"/>
      <c r="F396" s="404" t="s">
        <v>329</v>
      </c>
      <c r="G396" s="1459"/>
      <c r="H396" s="1459"/>
      <c r="I396" s="1459"/>
      <c r="J396" s="1459"/>
      <c r="K396" s="1460"/>
    </row>
    <row r="397" spans="1:18" customHeight="1" ht="15" s="96" customFormat="1">
      <c r="A397" s="125">
        <f>IF(D397="x",C397,IF(D397="n",0,C397))</f>
        <v>15</v>
      </c>
      <c r="B397" s="125">
        <f>IF(D397="x",0,IF(D397="n",0,C397))</f>
        <v>15</v>
      </c>
      <c r="C397" s="30">
        <v>15</v>
      </c>
      <c r="D397" s="1506"/>
      <c r="E397" s="1519"/>
      <c r="F397" s="348" t="s">
        <v>330</v>
      </c>
      <c r="G397" s="1441"/>
      <c r="H397" s="1441"/>
      <c r="I397" s="1441"/>
      <c r="J397" s="1441"/>
      <c r="K397" s="1442"/>
    </row>
    <row r="398" spans="1:18" customHeight="1" ht="15">
      <c r="A398" s="96"/>
      <c r="B398" s="96"/>
      <c r="C398" s="49"/>
      <c r="D398" s="38"/>
      <c r="E398" s="76">
        <v>48</v>
      </c>
      <c r="F398" s="878" t="s">
        <v>651</v>
      </c>
      <c r="G398" s="1576"/>
      <c r="H398" s="1548"/>
      <c r="I398" s="1548"/>
      <c r="J398" s="1548"/>
      <c r="K398" s="1549"/>
    </row>
    <row r="399" spans="1:18" customHeight="1" ht="15">
      <c r="A399" s="96"/>
      <c r="B399" s="96"/>
      <c r="C399" s="42"/>
      <c r="D399" s="30"/>
      <c r="E399" s="25"/>
      <c r="F399" s="371" t="s">
        <v>652</v>
      </c>
      <c r="G399" s="1459"/>
      <c r="H399" s="1459"/>
      <c r="I399" s="1459"/>
      <c r="J399" s="1459"/>
      <c r="K399" s="1460"/>
    </row>
    <row r="400" spans="1:18" customHeight="1" ht="15">
      <c r="A400" s="96"/>
      <c r="B400" s="96"/>
      <c r="C400" s="42"/>
      <c r="D400" s="30"/>
      <c r="E400" s="25"/>
      <c r="F400" s="326" t="s">
        <v>653</v>
      </c>
      <c r="G400" s="1459"/>
      <c r="H400" s="1459"/>
      <c r="I400" s="1459"/>
      <c r="J400" s="1459"/>
      <c r="K400" s="1460"/>
    </row>
    <row r="401" spans="1:18" customHeight="1" ht="15">
      <c r="A401" s="96"/>
      <c r="B401" s="96"/>
      <c r="C401" s="42"/>
      <c r="D401" s="30"/>
      <c r="E401" s="25"/>
      <c r="F401" s="834" t="s">
        <v>639</v>
      </c>
      <c r="G401" s="1459"/>
      <c r="H401" s="1459"/>
      <c r="I401" s="1459"/>
      <c r="J401" s="1459"/>
      <c r="K401" s="1460"/>
    </row>
    <row r="402" spans="1:18" customHeight="1" ht="15" s="96" customFormat="1">
      <c r="C402" s="42"/>
      <c r="D402" s="30"/>
      <c r="E402" s="25"/>
      <c r="F402" s="749" t="s">
        <v>326</v>
      </c>
      <c r="G402" s="1459"/>
      <c r="H402" s="1459"/>
      <c r="I402" s="1459"/>
      <c r="J402" s="1459"/>
      <c r="K402" s="1460"/>
    </row>
    <row r="403" spans="1:18" customHeight="1" ht="12.75" s="96" customFormat="1">
      <c r="C403" s="912"/>
      <c r="D403" s="912"/>
      <c r="E403" s="120"/>
      <c r="F403" s="404" t="s">
        <v>640</v>
      </c>
      <c r="G403" s="1459"/>
      <c r="H403" s="1459"/>
      <c r="I403" s="1459"/>
      <c r="J403" s="1459"/>
      <c r="K403" s="1460"/>
    </row>
    <row r="404" spans="1:18" customHeight="1" ht="15">
      <c r="A404" s="96"/>
      <c r="B404" s="96"/>
      <c r="C404" s="42"/>
      <c r="D404" s="30"/>
      <c r="E404" s="25"/>
      <c r="F404" s="834" t="s">
        <v>641</v>
      </c>
      <c r="G404" s="1459"/>
      <c r="H404" s="1459"/>
      <c r="I404" s="1459"/>
      <c r="J404" s="1459"/>
      <c r="K404" s="1460"/>
    </row>
    <row r="405" spans="1:18" customHeight="1" ht="15">
      <c r="A405" s="33" t="s">
        <v>190</v>
      </c>
      <c r="B405" s="96"/>
      <c r="C405" s="42"/>
      <c r="D405" s="30"/>
      <c r="E405" s="25"/>
      <c r="F405" s="834" t="s">
        <v>329</v>
      </c>
      <c r="G405" s="1459"/>
      <c r="H405" s="1459"/>
      <c r="I405" s="1459"/>
      <c r="J405" s="1459"/>
      <c r="K405" s="1460"/>
    </row>
    <row r="406" spans="1:18" customHeight="1" ht="15">
      <c r="A406" s="125">
        <f>IF(D406="x",C406,IF(D406="n",0,C406))</f>
        <v>15</v>
      </c>
      <c r="B406" s="125">
        <f>IF(D406="x",0,IF(D406="n",0,C406))</f>
        <v>15</v>
      </c>
      <c r="C406" s="40">
        <v>15</v>
      </c>
      <c r="D406" s="1452"/>
      <c r="E406" s="1457"/>
      <c r="F406" s="860" t="s">
        <v>330</v>
      </c>
      <c r="G406" s="1441"/>
      <c r="H406" s="1441"/>
      <c r="I406" s="1441"/>
      <c r="J406" s="1441"/>
      <c r="K406" s="1442"/>
    </row>
    <row r="407" spans="1:18" customHeight="1" ht="15">
      <c r="A407" s="96"/>
      <c r="B407" s="96"/>
      <c r="C407" s="49"/>
      <c r="D407" s="38"/>
      <c r="E407" s="76">
        <v>49</v>
      </c>
      <c r="F407" s="879" t="s">
        <v>654</v>
      </c>
      <c r="G407" s="1576"/>
      <c r="H407" s="1548"/>
      <c r="I407" s="1548"/>
      <c r="J407" s="1548"/>
      <c r="K407" s="1549"/>
    </row>
    <row r="408" spans="1:18" customHeight="1" ht="15">
      <c r="A408" s="96"/>
      <c r="B408" s="96"/>
      <c r="C408" s="42"/>
      <c r="D408" s="30"/>
      <c r="E408" s="25"/>
      <c r="F408" s="371" t="s">
        <v>655</v>
      </c>
      <c r="G408" s="1458"/>
      <c r="H408" s="1459"/>
      <c r="I408" s="1459"/>
      <c r="J408" s="1459"/>
      <c r="K408" s="1460"/>
    </row>
    <row r="409" spans="1:18" customHeight="1" ht="15">
      <c r="A409" s="33" t="s">
        <v>190</v>
      </c>
      <c r="B409" s="96"/>
      <c r="C409" s="42"/>
      <c r="D409" s="30"/>
      <c r="E409" s="25"/>
      <c r="F409" s="326" t="s">
        <v>656</v>
      </c>
      <c r="G409" s="1458"/>
      <c r="H409" s="1459"/>
      <c r="I409" s="1459"/>
      <c r="J409" s="1459"/>
      <c r="K409" s="1460"/>
    </row>
    <row r="410" spans="1:18" customHeight="1" ht="15">
      <c r="A410" s="125">
        <f>IF(D410="x",C410,IF(D410="n",0,C410))</f>
        <v>4</v>
      </c>
      <c r="B410" s="125">
        <f>IF(D410="x",0,IF(D410="n",0,C410))</f>
        <v>4</v>
      </c>
      <c r="C410" s="45">
        <v>4</v>
      </c>
      <c r="D410" s="1452" t="s">
        <v>265</v>
      </c>
      <c r="E410" s="1453"/>
      <c r="F410" s="349" t="s">
        <v>657</v>
      </c>
      <c r="G410" s="1440"/>
      <c r="H410" s="1441"/>
      <c r="I410" s="1441"/>
      <c r="J410" s="1441"/>
      <c r="K410" s="1442"/>
    </row>
    <row r="411" spans="1:18" customHeight="1" ht="15">
      <c r="C411" s="49"/>
      <c r="D411" s="38"/>
      <c r="E411" s="73">
        <v>50</v>
      </c>
      <c r="F411" s="739" t="s">
        <v>658</v>
      </c>
      <c r="G411" s="1548"/>
      <c r="H411" s="1548"/>
      <c r="I411" s="1548"/>
      <c r="J411" s="1548"/>
      <c r="K411" s="1549"/>
    </row>
    <row r="412" spans="1:18" customHeight="1" ht="15">
      <c r="C412" s="42"/>
      <c r="D412" s="30"/>
      <c r="E412" s="25"/>
      <c r="F412" s="371" t="s">
        <v>350</v>
      </c>
      <c r="G412" s="1459"/>
      <c r="H412" s="1459"/>
      <c r="I412" s="1459"/>
      <c r="J412" s="1459"/>
      <c r="K412" s="1460"/>
    </row>
    <row r="413" spans="1:18" customHeight="1" ht="15">
      <c r="C413" s="42"/>
      <c r="D413" s="30"/>
      <c r="E413" s="25"/>
      <c r="F413" s="326" t="s">
        <v>351</v>
      </c>
      <c r="G413" s="1459"/>
      <c r="H413" s="1459"/>
      <c r="I413" s="1459"/>
      <c r="J413" s="1459"/>
      <c r="K413" s="1460"/>
    </row>
    <row r="414" spans="1:18" customHeight="1" ht="15">
      <c r="C414" s="42"/>
      <c r="D414" s="30"/>
      <c r="E414" s="25"/>
      <c r="F414" s="326" t="s">
        <v>352</v>
      </c>
      <c r="G414" s="1459"/>
      <c r="H414" s="1459"/>
      <c r="I414" s="1459"/>
      <c r="J414" s="1459"/>
      <c r="K414" s="1460"/>
    </row>
    <row r="415" spans="1:18" customHeight="1" ht="15">
      <c r="A415" s="33" t="s">
        <v>190</v>
      </c>
      <c r="C415" s="42"/>
      <c r="D415" s="30"/>
      <c r="E415" s="25"/>
      <c r="F415" s="326" t="s">
        <v>353</v>
      </c>
      <c r="G415" s="1459"/>
      <c r="H415" s="1459"/>
      <c r="I415" s="1459"/>
      <c r="J415" s="1459"/>
      <c r="K415" s="1460"/>
    </row>
    <row r="416" spans="1:18" customHeight="1" ht="15">
      <c r="A416" s="550">
        <f>IF(D416="x",C416,IF(D416="n",0,C416))</f>
        <v>20</v>
      </c>
      <c r="B416" s="125">
        <f>IF(D416="x",0,IF(D416="n",0,C416))</f>
        <v>20</v>
      </c>
      <c r="C416" s="45">
        <v>20</v>
      </c>
      <c r="D416" s="1452"/>
      <c r="E416" s="1457"/>
      <c r="F416" s="349" t="s">
        <v>659</v>
      </c>
      <c r="G416" s="1441"/>
      <c r="H416" s="1441"/>
      <c r="I416" s="1441"/>
      <c r="J416" s="1441"/>
      <c r="K416" s="1442"/>
    </row>
    <row r="417" spans="1:18" customHeight="1" ht="15">
      <c r="A417" s="96"/>
      <c r="B417" s="96"/>
      <c r="C417" s="61"/>
      <c r="D417" s="61"/>
      <c r="E417" s="76">
        <v>51</v>
      </c>
      <c r="F417" s="883" t="s">
        <v>660</v>
      </c>
      <c r="G417" s="1576"/>
      <c r="H417" s="1548"/>
      <c r="I417" s="1548"/>
      <c r="J417" s="1548"/>
      <c r="K417" s="1549"/>
    </row>
    <row r="418" spans="1:18" customHeight="1" ht="25.5">
      <c r="A418" s="96"/>
      <c r="B418" s="96"/>
      <c r="C418" s="44"/>
      <c r="D418" s="44"/>
      <c r="E418" s="27"/>
      <c r="F418" s="372" t="s">
        <v>661</v>
      </c>
      <c r="G418" s="1459"/>
      <c r="H418" s="1459"/>
      <c r="I418" s="1459"/>
      <c r="J418" s="1459"/>
      <c r="K418" s="1460"/>
    </row>
    <row r="419" spans="1:18" customHeight="1" ht="12.75">
      <c r="A419" s="96"/>
      <c r="B419" s="96"/>
      <c r="C419" s="30"/>
      <c r="D419" s="30"/>
      <c r="E419" s="27"/>
      <c r="F419" s="333" t="s">
        <v>662</v>
      </c>
      <c r="G419" s="1459"/>
      <c r="H419" s="1459"/>
      <c r="I419" s="1459"/>
      <c r="J419" s="1459"/>
      <c r="K419" s="1460"/>
    </row>
    <row r="420" spans="1:18" customHeight="1" ht="26.25">
      <c r="A420" s="96"/>
      <c r="B420" s="96"/>
      <c r="C420" s="30"/>
      <c r="D420" s="30"/>
      <c r="E420" s="27"/>
      <c r="F420" s="336" t="s">
        <v>663</v>
      </c>
      <c r="G420" s="1459"/>
      <c r="H420" s="1459"/>
      <c r="I420" s="1459"/>
      <c r="J420" s="1459"/>
      <c r="K420" s="1460"/>
    </row>
    <row r="421" spans="1:18" customHeight="1" ht="25.5">
      <c r="A421" s="96"/>
      <c r="B421" s="96"/>
      <c r="C421" s="30"/>
      <c r="D421" s="30"/>
      <c r="E421" s="27"/>
      <c r="F421" s="333" t="s">
        <v>664</v>
      </c>
      <c r="G421" s="1459"/>
      <c r="H421" s="1459"/>
      <c r="I421" s="1459"/>
      <c r="J421" s="1459"/>
      <c r="K421" s="1460"/>
    </row>
    <row r="422" spans="1:18" customHeight="1" ht="12.75">
      <c r="A422" s="33" t="s">
        <v>190</v>
      </c>
      <c r="B422" s="96"/>
      <c r="C422" s="30"/>
      <c r="D422" s="30"/>
      <c r="E422" s="27"/>
      <c r="F422" s="326" t="s">
        <v>347</v>
      </c>
      <c r="G422" s="1459"/>
      <c r="H422" s="1459"/>
      <c r="I422" s="1459"/>
      <c r="J422" s="1459"/>
      <c r="K422" s="1460"/>
    </row>
    <row r="423" spans="1:18" customHeight="1" ht="40.5">
      <c r="A423" s="125">
        <f>IF(D423="x",C423,IF(D423="n",0,C423))</f>
        <v>15</v>
      </c>
      <c r="B423" s="125">
        <f>IF(D423="x",0,IF(D423="n",0,C423))</f>
        <v>15</v>
      </c>
      <c r="C423" s="40">
        <v>15</v>
      </c>
      <c r="D423" s="1452"/>
      <c r="E423" s="1457"/>
      <c r="F423" s="731" t="s">
        <v>348</v>
      </c>
      <c r="G423" s="1441"/>
      <c r="H423" s="1441"/>
      <c r="I423" s="1441"/>
      <c r="J423" s="1441"/>
      <c r="K423" s="1442"/>
    </row>
    <row r="424" spans="1:18" customHeight="1" ht="15">
      <c r="A424" s="96"/>
      <c r="B424" s="96"/>
      <c r="C424" s="1454" t="s">
        <v>137</v>
      </c>
      <c r="D424" s="1455"/>
      <c r="E424" s="1455"/>
      <c r="F424" s="1455"/>
      <c r="G424" s="1455"/>
      <c r="H424" s="1455"/>
      <c r="I424" s="1455"/>
      <c r="J424" s="1455"/>
      <c r="K424" s="1456"/>
    </row>
    <row r="425" spans="1:18" customHeight="1" ht="15">
      <c r="A425" s="96"/>
      <c r="B425" s="96"/>
      <c r="C425" s="697" t="s">
        <v>150</v>
      </c>
      <c r="D425" s="1461" t="s">
        <v>151</v>
      </c>
      <c r="E425" s="1462"/>
      <c r="F425" s="692" t="s">
        <v>152</v>
      </c>
      <c r="G425" s="1461" t="s">
        <v>4</v>
      </c>
      <c r="H425" s="1514"/>
      <c r="I425" s="1514"/>
      <c r="J425" s="1514"/>
      <c r="K425" s="1462"/>
    </row>
    <row r="426" spans="1:18" customHeight="1" ht="15">
      <c r="A426" s="96"/>
      <c r="B426" s="96"/>
      <c r="C426" s="38"/>
      <c r="D426" s="38"/>
      <c r="E426" s="76">
        <v>52</v>
      </c>
      <c r="F426" s="874" t="s">
        <v>665</v>
      </c>
      <c r="G426" s="1576"/>
      <c r="H426" s="1548"/>
      <c r="I426" s="1548"/>
      <c r="J426" s="1548"/>
      <c r="K426" s="1549"/>
    </row>
    <row r="427" spans="1:18" customHeight="1" ht="25.5">
      <c r="A427" s="96"/>
      <c r="B427" s="96"/>
      <c r="C427" s="30"/>
      <c r="D427" s="30"/>
      <c r="E427" s="27"/>
      <c r="F427" s="372" t="s">
        <v>661</v>
      </c>
      <c r="G427" s="1459"/>
      <c r="H427" s="1459"/>
      <c r="I427" s="1459"/>
      <c r="J427" s="1459"/>
      <c r="K427" s="1460"/>
    </row>
    <row r="428" spans="1:18" customHeight="1" ht="12.75">
      <c r="A428" s="96"/>
      <c r="B428" s="96"/>
      <c r="C428" s="44"/>
      <c r="D428" s="44"/>
      <c r="E428" s="27"/>
      <c r="F428" s="333" t="s">
        <v>662</v>
      </c>
      <c r="G428" s="1459"/>
      <c r="H428" s="1459"/>
      <c r="I428" s="1459"/>
      <c r="J428" s="1459"/>
      <c r="K428" s="1460"/>
    </row>
    <row r="429" spans="1:18" customHeight="1" ht="26.25">
      <c r="A429" s="96"/>
      <c r="B429" s="96"/>
      <c r="C429" s="44"/>
      <c r="D429" s="44"/>
      <c r="E429" s="27"/>
      <c r="F429" s="336" t="s">
        <v>663</v>
      </c>
      <c r="G429" s="1459"/>
      <c r="H429" s="1459"/>
      <c r="I429" s="1459"/>
      <c r="J429" s="1459"/>
      <c r="K429" s="1460"/>
    </row>
    <row r="430" spans="1:18" customHeight="1" ht="25.5">
      <c r="A430" s="96"/>
      <c r="B430" s="96"/>
      <c r="C430" s="44"/>
      <c r="D430" s="44"/>
      <c r="E430" s="27"/>
      <c r="F430" s="333" t="s">
        <v>664</v>
      </c>
      <c r="G430" s="1459"/>
      <c r="H430" s="1459"/>
      <c r="I430" s="1459"/>
      <c r="J430" s="1459"/>
      <c r="K430" s="1460"/>
    </row>
    <row r="431" spans="1:18" customHeight="1" ht="12.75">
      <c r="A431" s="96"/>
      <c r="B431" s="96"/>
      <c r="C431" s="44"/>
      <c r="D431" s="44"/>
      <c r="E431" s="27"/>
      <c r="F431" s="326" t="s">
        <v>666</v>
      </c>
      <c r="G431" s="1459"/>
      <c r="H431" s="1459"/>
      <c r="I431" s="1459"/>
      <c r="J431" s="1459"/>
      <c r="K431" s="1460"/>
    </row>
    <row r="432" spans="1:18" customHeight="1" ht="25.5">
      <c r="A432" s="33" t="s">
        <v>190</v>
      </c>
      <c r="B432" s="96"/>
      <c r="C432" s="44"/>
      <c r="D432" s="44"/>
      <c r="E432" s="27"/>
      <c r="F432" s="333" t="s">
        <v>667</v>
      </c>
      <c r="G432" s="1459"/>
      <c r="H432" s="1459"/>
      <c r="I432" s="1459"/>
      <c r="J432" s="1459"/>
      <c r="K432" s="1460"/>
    </row>
    <row r="433" spans="1:18" customHeight="1" ht="40.5">
      <c r="A433" s="125">
        <f>IF(D433="x",C433,IF(D433="n",0,C433))</f>
        <v>15</v>
      </c>
      <c r="B433" s="125">
        <f>IF(D433="x",0,IF(D433="n",0,C433))</f>
        <v>15</v>
      </c>
      <c r="C433" s="40">
        <v>15</v>
      </c>
      <c r="D433" s="1452"/>
      <c r="E433" s="1457"/>
      <c r="F433" s="731" t="s">
        <v>348</v>
      </c>
      <c r="G433" s="1441"/>
      <c r="H433" s="1441"/>
      <c r="I433" s="1441"/>
      <c r="J433" s="1441"/>
      <c r="K433" s="1442"/>
    </row>
    <row r="434" spans="1:18" customHeight="1" ht="15">
      <c r="A434" s="96"/>
      <c r="B434" s="96"/>
      <c r="C434" s="38"/>
      <c r="D434" s="38"/>
      <c r="E434" s="73">
        <v>53</v>
      </c>
      <c r="F434" s="876" t="s">
        <v>668</v>
      </c>
      <c r="G434" s="1576"/>
      <c r="H434" s="1548"/>
      <c r="I434" s="1548"/>
      <c r="J434" s="1548"/>
      <c r="K434" s="1549"/>
    </row>
    <row r="435" spans="1:18" customHeight="1" ht="15">
      <c r="A435" s="96"/>
      <c r="B435" s="96"/>
      <c r="C435" s="30"/>
      <c r="D435" s="30"/>
      <c r="E435" s="311"/>
      <c r="F435" s="371" t="s">
        <v>669</v>
      </c>
      <c r="G435" s="1459"/>
      <c r="H435" s="1459"/>
      <c r="I435" s="1459"/>
      <c r="J435" s="1459"/>
      <c r="K435" s="1460"/>
    </row>
    <row r="436" spans="1:18" customHeight="1" ht="15">
      <c r="A436" s="33" t="s">
        <v>190</v>
      </c>
      <c r="B436" s="96"/>
      <c r="C436" s="42"/>
      <c r="D436" s="30"/>
      <c r="E436" s="25"/>
      <c r="F436" s="326" t="s">
        <v>670</v>
      </c>
      <c r="G436" s="1459"/>
      <c r="H436" s="1459"/>
      <c r="I436" s="1459"/>
      <c r="J436" s="1459"/>
      <c r="K436" s="1460"/>
    </row>
    <row r="437" spans="1:18" customHeight="1" ht="15">
      <c r="A437" s="125">
        <f>IF(D437="x",C437,IF(D437="n",0,C437))</f>
        <v>4</v>
      </c>
      <c r="B437" s="125">
        <f>IF(D437="x",0,IF(D437="n",0,C437))</f>
        <v>4</v>
      </c>
      <c r="C437" s="40">
        <v>4</v>
      </c>
      <c r="D437" s="1452"/>
      <c r="E437" s="1457"/>
      <c r="F437" s="349" t="s">
        <v>671</v>
      </c>
      <c r="G437" s="1441"/>
      <c r="H437" s="1441"/>
      <c r="I437" s="1441"/>
      <c r="J437" s="1441"/>
      <c r="K437" s="1442"/>
    </row>
    <row r="438" spans="1:18" customHeight="1" ht="15">
      <c r="A438" s="96"/>
      <c r="B438" s="96"/>
      <c r="C438" s="30"/>
      <c r="D438" s="30"/>
      <c r="E438" s="76">
        <v>54</v>
      </c>
      <c r="F438" s="879" t="s">
        <v>672</v>
      </c>
      <c r="G438" s="1576" t="s">
        <v>673</v>
      </c>
      <c r="H438" s="1548"/>
      <c r="I438" s="1548"/>
      <c r="J438" s="1548"/>
      <c r="K438" s="1549"/>
    </row>
    <row r="439" spans="1:18" customHeight="1" ht="15">
      <c r="A439" s="96"/>
      <c r="B439" s="96"/>
      <c r="C439" s="42"/>
      <c r="D439" s="44"/>
      <c r="E439" s="25"/>
      <c r="F439" s="371" t="s">
        <v>674</v>
      </c>
      <c r="G439" s="1459"/>
      <c r="H439" s="1459"/>
      <c r="I439" s="1459"/>
      <c r="J439" s="1459"/>
      <c r="K439" s="1460"/>
    </row>
    <row r="440" spans="1:18" customHeight="1" ht="15">
      <c r="A440" s="96"/>
      <c r="B440" s="96"/>
      <c r="C440" s="42"/>
      <c r="D440" s="44"/>
      <c r="E440" s="25"/>
      <c r="F440" s="326" t="s">
        <v>675</v>
      </c>
      <c r="G440" s="1459"/>
      <c r="H440" s="1459"/>
      <c r="I440" s="1459"/>
      <c r="J440" s="1459"/>
      <c r="K440" s="1460"/>
    </row>
    <row r="441" spans="1:18" customHeight="1" ht="15">
      <c r="A441" s="96"/>
      <c r="B441" s="96"/>
      <c r="C441" s="42"/>
      <c r="D441" s="44"/>
      <c r="E441" s="25"/>
      <c r="F441" s="326" t="s">
        <v>676</v>
      </c>
      <c r="G441" s="1459"/>
      <c r="H441" s="1459"/>
      <c r="I441" s="1459"/>
      <c r="J441" s="1459"/>
      <c r="K441" s="1460"/>
    </row>
    <row r="442" spans="1:18" customHeight="1" ht="15">
      <c r="A442" s="33" t="s">
        <v>190</v>
      </c>
      <c r="B442" s="96"/>
      <c r="C442" s="42"/>
      <c r="D442" s="44"/>
      <c r="E442" s="25"/>
      <c r="F442" s="326" t="s">
        <v>677</v>
      </c>
      <c r="G442" s="1459"/>
      <c r="H442" s="1459"/>
      <c r="I442" s="1459"/>
      <c r="J442" s="1459"/>
      <c r="K442" s="1460"/>
    </row>
    <row r="443" spans="1:18" customHeight="1" ht="15">
      <c r="A443" s="125">
        <f>IF(D443="x",C443,IF(D443="n",0,C443))</f>
        <v>20</v>
      </c>
      <c r="B443" s="125">
        <f>IF(D443="x",0,IF(D443="n",0,C443))</f>
        <v>0</v>
      </c>
      <c r="C443" s="40">
        <v>20</v>
      </c>
      <c r="D443" s="1452" t="s">
        <v>203</v>
      </c>
      <c r="E443" s="1457"/>
      <c r="F443" s="349" t="s">
        <v>678</v>
      </c>
      <c r="G443" s="1441"/>
      <c r="H443" s="1441"/>
      <c r="I443" s="1441"/>
      <c r="J443" s="1441"/>
      <c r="K443" s="1442"/>
    </row>
    <row r="444" spans="1:18" customHeight="1" ht="15">
      <c r="A444" s="96"/>
      <c r="B444" s="96"/>
      <c r="C444" s="30"/>
      <c r="D444" s="30"/>
      <c r="E444" s="73">
        <v>55</v>
      </c>
      <c r="F444" s="872" t="s">
        <v>366</v>
      </c>
      <c r="G444" s="1576"/>
      <c r="H444" s="1548"/>
      <c r="I444" s="1548"/>
      <c r="J444" s="1548"/>
      <c r="K444" s="1549"/>
    </row>
    <row r="445" spans="1:18" customHeight="1" ht="25.5">
      <c r="A445" s="33" t="s">
        <v>190</v>
      </c>
      <c r="B445" s="96"/>
      <c r="C445" s="42"/>
      <c r="D445" s="30"/>
      <c r="E445" s="25"/>
      <c r="F445" s="372" t="s">
        <v>679</v>
      </c>
      <c r="G445" s="1459"/>
      <c r="H445" s="1459"/>
      <c r="I445" s="1459"/>
      <c r="J445" s="1459"/>
      <c r="K445" s="1460"/>
    </row>
    <row r="446" spans="1:18" customHeight="1" ht="15">
      <c r="A446" s="125">
        <f>IF(D446="x",C446,IF(D446="n",0,C446))</f>
        <v>6</v>
      </c>
      <c r="B446" s="125">
        <f>IF(D446="x",0,IF(D446="n",0,C446))</f>
        <v>6</v>
      </c>
      <c r="C446" s="40">
        <v>6</v>
      </c>
      <c r="D446" s="1452"/>
      <c r="E446" s="1457"/>
      <c r="F446" s="348" t="s">
        <v>680</v>
      </c>
      <c r="G446" s="1441"/>
      <c r="H446" s="1441"/>
      <c r="I446" s="1441"/>
      <c r="J446" s="1441"/>
      <c r="K446" s="1442"/>
    </row>
    <row r="447" spans="1:18" customHeight="1" ht="15">
      <c r="A447" s="96"/>
      <c r="B447" s="96"/>
      <c r="C447" s="30"/>
      <c r="D447" s="38"/>
      <c r="E447" s="76">
        <v>56</v>
      </c>
      <c r="F447" s="872" t="s">
        <v>368</v>
      </c>
      <c r="G447" s="1576"/>
      <c r="H447" s="1548"/>
      <c r="I447" s="1548"/>
      <c r="J447" s="1548"/>
      <c r="K447" s="1549"/>
    </row>
    <row r="448" spans="1:18" customHeight="1" ht="15">
      <c r="A448" s="96"/>
      <c r="B448" s="96"/>
      <c r="C448" s="30"/>
      <c r="D448" s="30"/>
      <c r="E448" s="25"/>
      <c r="F448" s="372" t="s">
        <v>675</v>
      </c>
      <c r="G448" s="1459"/>
      <c r="H448" s="1459"/>
      <c r="I448" s="1459"/>
      <c r="J448" s="1459"/>
      <c r="K448" s="1460"/>
    </row>
    <row r="449" spans="1:18" customHeight="1" ht="15">
      <c r="A449" s="33" t="s">
        <v>190</v>
      </c>
      <c r="B449" s="96"/>
      <c r="C449" s="30"/>
      <c r="D449" s="30"/>
      <c r="E449" s="25"/>
      <c r="F449" s="333" t="s">
        <v>676</v>
      </c>
      <c r="G449" s="1459"/>
      <c r="H449" s="1459"/>
      <c r="I449" s="1459"/>
      <c r="J449" s="1459"/>
      <c r="K449" s="1460"/>
    </row>
    <row r="450" spans="1:18" customHeight="1" ht="26.25">
      <c r="A450" s="125">
        <f>IF(D450="x",C450,IF(D450="n",0,C450))</f>
        <v>6</v>
      </c>
      <c r="B450" s="125">
        <f>IF(D450="x",0,IF(D450="n",0,C450))</f>
        <v>6</v>
      </c>
      <c r="C450" s="40">
        <v>6</v>
      </c>
      <c r="D450" s="1452" t="s">
        <v>265</v>
      </c>
      <c r="E450" s="1457"/>
      <c r="F450" s="358" t="s">
        <v>681</v>
      </c>
      <c r="G450" s="1441"/>
      <c r="H450" s="1441"/>
      <c r="I450" s="1441"/>
      <c r="J450" s="1441"/>
      <c r="K450" s="1442"/>
    </row>
    <row r="451" spans="1:18" customHeight="1" ht="13.5">
      <c r="A451" s="96"/>
      <c r="B451" s="96"/>
      <c r="C451" s="30"/>
      <c r="D451" s="38"/>
      <c r="E451" s="74">
        <v>57</v>
      </c>
      <c r="F451" s="831" t="s">
        <v>372</v>
      </c>
      <c r="G451" s="1576"/>
      <c r="H451" s="1548"/>
      <c r="I451" s="1548"/>
      <c r="J451" s="1548"/>
      <c r="K451" s="1549"/>
    </row>
    <row r="452" spans="1:18" customHeight="1" ht="12.75">
      <c r="A452" s="96"/>
      <c r="B452" s="96"/>
      <c r="C452" s="30"/>
      <c r="D452" s="30"/>
      <c r="E452" s="311"/>
      <c r="F452" s="326" t="s">
        <v>373</v>
      </c>
      <c r="G452" s="1459"/>
      <c r="H452" s="1459"/>
      <c r="I452" s="1459"/>
      <c r="J452" s="1459"/>
      <c r="K452" s="1460"/>
    </row>
    <row r="453" spans="1:18" customHeight="1" ht="25.5">
      <c r="A453" s="96"/>
      <c r="B453" s="96"/>
      <c r="C453" s="30"/>
      <c r="D453" s="30"/>
      <c r="E453" s="311"/>
      <c r="F453" s="404" t="s">
        <v>374</v>
      </c>
      <c r="G453" s="1459"/>
      <c r="H453" s="1459"/>
      <c r="I453" s="1459"/>
      <c r="J453" s="1459"/>
      <c r="K453" s="1460"/>
    </row>
    <row r="454" spans="1:18" customHeight="1" ht="25.5">
      <c r="A454" s="96"/>
      <c r="B454" s="96"/>
      <c r="C454" s="42"/>
      <c r="D454" s="30"/>
      <c r="E454" s="25"/>
      <c r="F454" s="404" t="s">
        <v>375</v>
      </c>
      <c r="G454" s="1459"/>
      <c r="H454" s="1459"/>
      <c r="I454" s="1459"/>
      <c r="J454" s="1459"/>
      <c r="K454" s="1460"/>
    </row>
    <row r="455" spans="1:18" customHeight="1" ht="12.75">
      <c r="A455" s="96"/>
      <c r="B455" s="96"/>
      <c r="C455" s="42"/>
      <c r="D455" s="30"/>
      <c r="E455" s="25"/>
      <c r="F455" s="834" t="s">
        <v>376</v>
      </c>
      <c r="G455" s="1459"/>
      <c r="H455" s="1459"/>
      <c r="I455" s="1459"/>
      <c r="J455" s="1459"/>
      <c r="K455" s="1460"/>
    </row>
    <row r="456" spans="1:18" customHeight="1" ht="25.5">
      <c r="A456" s="33" t="s">
        <v>190</v>
      </c>
      <c r="B456" s="96"/>
      <c r="C456" s="42"/>
      <c r="D456" s="30"/>
      <c r="E456" s="25"/>
      <c r="F456" s="404" t="s">
        <v>377</v>
      </c>
      <c r="G456" s="1459"/>
      <c r="H456" s="1459"/>
      <c r="I456" s="1459"/>
      <c r="J456" s="1459"/>
      <c r="K456" s="1460"/>
    </row>
    <row r="457" spans="1:18" customHeight="1" ht="27.75">
      <c r="A457" s="125">
        <f>IF(D457="x",C457,IF(D457="n",0,C457))</f>
        <v>20</v>
      </c>
      <c r="B457" s="125">
        <f>IF(D457="x",0,IF(D457="n",0,C457))</f>
        <v>20</v>
      </c>
      <c r="C457" s="40">
        <v>20</v>
      </c>
      <c r="D457" s="1452"/>
      <c r="E457" s="1457"/>
      <c r="F457" s="348" t="s">
        <v>378</v>
      </c>
      <c r="G457" s="1441"/>
      <c r="H457" s="1441"/>
      <c r="I457" s="1441"/>
      <c r="J457" s="1441"/>
      <c r="K457" s="1442"/>
    </row>
    <row r="458" spans="1:18" customHeight="1" ht="15">
      <c r="A458" s="96"/>
      <c r="B458" s="96"/>
      <c r="C458" s="38"/>
      <c r="D458" s="38"/>
      <c r="E458" s="73">
        <v>58</v>
      </c>
      <c r="F458" s="872" t="s">
        <v>682</v>
      </c>
      <c r="G458" s="1576"/>
      <c r="H458" s="1548"/>
      <c r="I458" s="1548"/>
      <c r="J458" s="1548"/>
      <c r="K458" s="1549"/>
    </row>
    <row r="459" spans="1:18" customHeight="1" ht="15">
      <c r="A459" s="96"/>
      <c r="B459" s="96"/>
      <c r="C459" s="30"/>
      <c r="D459" s="30"/>
      <c r="E459" s="25"/>
      <c r="F459" s="371" t="s">
        <v>683</v>
      </c>
      <c r="G459" s="1459"/>
      <c r="H459" s="1459"/>
      <c r="I459" s="1459"/>
      <c r="J459" s="1459"/>
      <c r="K459" s="1460"/>
    </row>
    <row r="460" spans="1:18" customHeight="1" ht="15">
      <c r="A460" s="96"/>
      <c r="B460" s="96"/>
      <c r="C460" s="30"/>
      <c r="D460" s="30"/>
      <c r="E460" s="25"/>
      <c r="F460" s="364" t="s">
        <v>381</v>
      </c>
      <c r="G460" s="1459"/>
      <c r="H460" s="1459"/>
      <c r="I460" s="1459"/>
      <c r="J460" s="1459"/>
      <c r="K460" s="1460"/>
    </row>
    <row r="461" spans="1:18" customHeight="1" ht="15">
      <c r="A461" s="96"/>
      <c r="B461" s="96"/>
      <c r="C461" s="30"/>
      <c r="D461" s="30"/>
      <c r="E461" s="25"/>
      <c r="F461" s="364" t="s">
        <v>382</v>
      </c>
      <c r="G461" s="1459"/>
      <c r="H461" s="1459"/>
      <c r="I461" s="1459"/>
      <c r="J461" s="1459"/>
      <c r="K461" s="1460"/>
    </row>
    <row r="462" spans="1:18" customHeight="1" ht="15">
      <c r="A462" s="96"/>
      <c r="B462" s="96"/>
      <c r="C462" s="30"/>
      <c r="D462" s="30"/>
      <c r="E462" s="25"/>
      <c r="F462" s="364" t="s">
        <v>383</v>
      </c>
      <c r="G462" s="1459"/>
      <c r="H462" s="1459"/>
      <c r="I462" s="1459"/>
      <c r="J462" s="1459"/>
      <c r="K462" s="1460"/>
    </row>
    <row r="463" spans="1:18" customHeight="1" ht="15">
      <c r="A463" s="96"/>
      <c r="B463" s="96"/>
      <c r="C463" s="30"/>
      <c r="D463" s="30"/>
      <c r="E463" s="25"/>
      <c r="F463" s="364" t="s">
        <v>684</v>
      </c>
      <c r="G463" s="1459"/>
      <c r="H463" s="1459"/>
      <c r="I463" s="1459"/>
      <c r="J463" s="1459"/>
      <c r="K463" s="1460"/>
    </row>
    <row r="464" spans="1:18" customHeight="1" ht="15">
      <c r="A464" s="33" t="s">
        <v>190</v>
      </c>
      <c r="B464" s="96"/>
      <c r="C464" s="30"/>
      <c r="D464" s="30"/>
      <c r="E464" s="25"/>
      <c r="F464" s="326" t="s">
        <v>685</v>
      </c>
      <c r="G464" s="1459"/>
      <c r="H464" s="1459"/>
      <c r="I464" s="1459"/>
      <c r="J464" s="1459"/>
      <c r="K464" s="1460"/>
    </row>
    <row r="465" spans="1:18" customHeight="1" ht="15">
      <c r="A465" s="125">
        <f>IF(D465="x",C465,IF(D465="n",0,C465))</f>
        <v>4</v>
      </c>
      <c r="B465" s="125">
        <f>IF(D465="x",0,IF(D465="n",0,C465))</f>
        <v>4</v>
      </c>
      <c r="C465" s="40">
        <v>4</v>
      </c>
      <c r="D465" s="1452" t="s">
        <v>265</v>
      </c>
      <c r="E465" s="1457"/>
      <c r="F465" s="349" t="s">
        <v>386</v>
      </c>
      <c r="G465" s="1441"/>
      <c r="H465" s="1441"/>
      <c r="I465" s="1441"/>
      <c r="J465" s="1441"/>
      <c r="K465" s="1442"/>
    </row>
    <row r="466" spans="1:18" customHeight="1" ht="15">
      <c r="A466" s="96"/>
      <c r="B466" s="96"/>
      <c r="C466" s="38"/>
      <c r="D466" s="38"/>
      <c r="E466" s="76">
        <v>59</v>
      </c>
      <c r="F466" s="874" t="s">
        <v>686</v>
      </c>
      <c r="G466" s="1576"/>
      <c r="H466" s="1548"/>
      <c r="I466" s="1548"/>
      <c r="J466" s="1548"/>
      <c r="K466" s="1549"/>
    </row>
    <row r="467" spans="1:18" customHeight="1" ht="25.5">
      <c r="A467" s="96"/>
      <c r="B467" s="96"/>
      <c r="C467" s="30"/>
      <c r="D467" s="30"/>
      <c r="E467" s="311"/>
      <c r="F467" s="372" t="s">
        <v>388</v>
      </c>
      <c r="G467" s="1459"/>
      <c r="H467" s="1459"/>
      <c r="I467" s="1459"/>
      <c r="J467" s="1459"/>
      <c r="K467" s="1460"/>
    </row>
    <row r="468" spans="1:18" customHeight="1" ht="15">
      <c r="A468" s="33" t="s">
        <v>190</v>
      </c>
      <c r="B468" s="105" t="s">
        <v>21</v>
      </c>
      <c r="C468" s="30"/>
      <c r="D468" s="1471"/>
      <c r="E468" s="1515"/>
      <c r="F468" s="404" t="s">
        <v>389</v>
      </c>
      <c r="G468" s="1459"/>
      <c r="H468" s="1459"/>
      <c r="I468" s="1459"/>
      <c r="J468" s="1459"/>
      <c r="K468" s="1460"/>
    </row>
    <row r="469" spans="1:18" customHeight="1" ht="15">
      <c r="A469" s="125">
        <f>IF(D469="x",C469,IF(D469="n",0,C469))</f>
        <v>6</v>
      </c>
      <c r="B469" s="125">
        <f>IF(D469="x",0,IF(D469="n",0,C469))</f>
        <v>6</v>
      </c>
      <c r="C469" s="40">
        <v>6</v>
      </c>
      <c r="D469" s="1452"/>
      <c r="E469" s="1457"/>
      <c r="F469" s="436" t="s">
        <v>390</v>
      </c>
      <c r="G469" s="1441"/>
      <c r="H469" s="1441"/>
      <c r="I469" s="1441"/>
      <c r="J469" s="1441"/>
      <c r="K469" s="1442"/>
    </row>
    <row r="470" spans="1:18" customHeight="1" ht="15">
      <c r="A470" s="33" t="s">
        <v>190</v>
      </c>
      <c r="B470" s="105" t="s">
        <v>21</v>
      </c>
      <c r="C470" s="61"/>
      <c r="D470" s="61"/>
      <c r="E470" s="73">
        <v>60</v>
      </c>
      <c r="F470" s="876" t="s">
        <v>28</v>
      </c>
      <c r="G470" s="1576"/>
      <c r="H470" s="1548"/>
      <c r="I470" s="1548"/>
      <c r="J470" s="1548"/>
      <c r="K470" s="1549"/>
    </row>
    <row r="471" spans="1:18" customHeight="1" ht="15">
      <c r="A471" s="125">
        <f>IF(D471="x",C471,IF(D471="n",0,C471))</f>
        <v>10</v>
      </c>
      <c r="B471" s="125">
        <f>IF(D471="x",0,IF(D471="n",0,C471))</f>
        <v>10</v>
      </c>
      <c r="C471" s="40">
        <v>10</v>
      </c>
      <c r="D471" s="1452" t="s">
        <v>265</v>
      </c>
      <c r="E471" s="1457"/>
      <c r="F471" s="375" t="s">
        <v>687</v>
      </c>
      <c r="G471" s="1441"/>
      <c r="H471" s="1441"/>
      <c r="I471" s="1441"/>
      <c r="J471" s="1441"/>
      <c r="K471" s="1442"/>
    </row>
    <row r="472" spans="1:18" customHeight="1" ht="15.75">
      <c r="A472" s="96"/>
      <c r="B472" s="96"/>
      <c r="C472" s="161"/>
      <c r="D472" s="161"/>
      <c r="E472" s="73">
        <v>61</v>
      </c>
      <c r="F472" s="876" t="s">
        <v>688</v>
      </c>
      <c r="G472" s="1576"/>
      <c r="H472" s="1548"/>
      <c r="I472" s="1548"/>
      <c r="J472" s="1548"/>
      <c r="K472" s="1549"/>
    </row>
    <row r="473" spans="1:18" customHeight="1" ht="15.75">
      <c r="A473" s="33" t="s">
        <v>190</v>
      </c>
      <c r="B473" s="96"/>
      <c r="C473" s="36"/>
      <c r="D473" s="36"/>
      <c r="E473" s="25"/>
      <c r="F473" s="371" t="s">
        <v>689</v>
      </c>
      <c r="G473" s="1459"/>
      <c r="H473" s="1459"/>
      <c r="I473" s="1459"/>
      <c r="J473" s="1459"/>
      <c r="K473" s="1460"/>
    </row>
    <row r="474" spans="1:18" customHeight="1" ht="15">
      <c r="A474" s="125">
        <f>IF(D474="x",C474,IF(D474="n",0,C474))</f>
        <v>6</v>
      </c>
      <c r="B474" s="125">
        <f>IF(D474="x",0,IF(D474="n",0,C474))</f>
        <v>6</v>
      </c>
      <c r="C474" s="40">
        <v>6</v>
      </c>
      <c r="D474" s="1504"/>
      <c r="E474" s="1505"/>
      <c r="F474" s="349" t="s">
        <v>397</v>
      </c>
      <c r="G474" s="1441"/>
      <c r="H474" s="1441"/>
      <c r="I474" s="1441"/>
      <c r="J474" s="1441"/>
      <c r="K474" s="1442"/>
    </row>
    <row r="475" spans="1:18" customHeight="1" ht="15">
      <c r="A475" s="138"/>
      <c r="B475" s="96"/>
      <c r="C475" s="49"/>
      <c r="D475" s="38"/>
      <c r="E475" s="76">
        <v>62</v>
      </c>
      <c r="F475" s="876" t="s">
        <v>398</v>
      </c>
      <c r="G475" s="1576"/>
      <c r="H475" s="1548"/>
      <c r="I475" s="1548"/>
      <c r="J475" s="1548"/>
      <c r="K475" s="1549"/>
    </row>
    <row r="476" spans="1:18" customHeight="1" ht="25.5">
      <c r="A476" s="33" t="s">
        <v>190</v>
      </c>
      <c r="B476" s="96"/>
      <c r="C476" s="42"/>
      <c r="D476" s="30"/>
      <c r="E476" s="25"/>
      <c r="F476" s="333" t="s">
        <v>400</v>
      </c>
      <c r="G476" s="1459"/>
      <c r="H476" s="1459"/>
      <c r="I476" s="1459"/>
      <c r="J476" s="1459"/>
      <c r="K476" s="1460"/>
    </row>
    <row r="477" spans="1:18" customHeight="1" ht="27.75">
      <c r="A477" s="550">
        <f>IF(D477="x",C477,IF(D477="n",0,C477))</f>
        <v>20</v>
      </c>
      <c r="B477" s="125">
        <f>IF(D477="x",0,IF(D477="n",0,C477))</f>
        <v>20</v>
      </c>
      <c r="C477" s="45">
        <v>20</v>
      </c>
      <c r="D477" s="1452"/>
      <c r="E477" s="1457"/>
      <c r="F477" s="348" t="s">
        <v>690</v>
      </c>
      <c r="G477" s="1441"/>
      <c r="H477" s="1441"/>
      <c r="I477" s="1441"/>
      <c r="J477" s="1441"/>
      <c r="K477" s="1442"/>
    </row>
    <row r="478" spans="1:18" customHeight="1" ht="15">
      <c r="A478" s="96"/>
      <c r="B478" s="96"/>
      <c r="C478" s="1454" t="s">
        <v>137</v>
      </c>
      <c r="D478" s="1455"/>
      <c r="E478" s="1455"/>
      <c r="F478" s="1455"/>
      <c r="G478" s="1455"/>
      <c r="H478" s="1455"/>
      <c r="I478" s="1455"/>
      <c r="J478" s="1455"/>
      <c r="K478" s="1456"/>
    </row>
    <row r="479" spans="1:18" customHeight="1" ht="15">
      <c r="C479" s="1454" t="s">
        <v>137</v>
      </c>
      <c r="D479" s="1455"/>
      <c r="E479" s="1455"/>
      <c r="F479" s="1455"/>
      <c r="G479" s="1455"/>
      <c r="H479" s="1455"/>
      <c r="I479" s="1455"/>
      <c r="J479" s="1455"/>
      <c r="K479" s="1456"/>
    </row>
    <row r="480" spans="1:18" customHeight="1" ht="15">
      <c r="A480" s="402"/>
      <c r="B480" s="402"/>
      <c r="C480" s="1685" t="s">
        <v>691</v>
      </c>
      <c r="D480" s="1686"/>
      <c r="E480" s="1686"/>
      <c r="F480" s="1686"/>
      <c r="G480" s="1686"/>
      <c r="H480" s="1686"/>
      <c r="I480" s="1686"/>
      <c r="J480" s="1686"/>
      <c r="K480" s="1687"/>
    </row>
    <row r="481" spans="1:18" customHeight="1" ht="15">
      <c r="A481" s="402"/>
      <c r="B481" s="402"/>
      <c r="C481" s="1489"/>
      <c r="D481" s="1490"/>
      <c r="E481" s="1490"/>
      <c r="F481" s="1490"/>
      <c r="G481" s="1490"/>
      <c r="H481" s="1490"/>
      <c r="I481" s="1490"/>
      <c r="J481" s="1490"/>
      <c r="K481" s="1491"/>
    </row>
    <row r="482" spans="1:18" customHeight="1" ht="15">
      <c r="A482" s="402"/>
      <c r="B482" s="402"/>
      <c r="C482" s="1492"/>
      <c r="D482" s="1493"/>
      <c r="E482" s="1493"/>
      <c r="F482" s="1493"/>
      <c r="G482" s="1493"/>
      <c r="H482" s="1493"/>
      <c r="I482" s="1493"/>
      <c r="J482" s="1493"/>
      <c r="K482" s="1494"/>
    </row>
    <row r="483" spans="1:18" customHeight="1" ht="15">
      <c r="A483" s="402"/>
      <c r="B483" s="402"/>
      <c r="C483" s="1489"/>
      <c r="D483" s="1490"/>
      <c r="E483" s="1490"/>
      <c r="F483" s="1490"/>
      <c r="G483" s="1490"/>
      <c r="H483" s="1490"/>
      <c r="I483" s="1490"/>
      <c r="J483" s="1490"/>
      <c r="K483" s="1491"/>
    </row>
    <row r="484" spans="1:18" customHeight="1" ht="15">
      <c r="A484" s="402"/>
      <c r="B484" s="402"/>
      <c r="C484" s="1492"/>
      <c r="D484" s="1493"/>
      <c r="E484" s="1493"/>
      <c r="F484" s="1493"/>
      <c r="G484" s="1493"/>
      <c r="H484" s="1493"/>
      <c r="I484" s="1493"/>
      <c r="J484" s="1493"/>
      <c r="K484" s="1494"/>
    </row>
    <row r="485" spans="1:18" customHeight="1" ht="15">
      <c r="A485" s="402"/>
      <c r="B485" s="402"/>
      <c r="C485" s="1489"/>
      <c r="D485" s="1490"/>
      <c r="E485" s="1490"/>
      <c r="F485" s="1490"/>
      <c r="G485" s="1490"/>
      <c r="H485" s="1490"/>
      <c r="I485" s="1490"/>
      <c r="J485" s="1490"/>
      <c r="K485" s="1491"/>
    </row>
    <row r="486" spans="1:18" customHeight="1" ht="15">
      <c r="A486" s="402"/>
      <c r="B486" s="402"/>
      <c r="C486" s="1492"/>
      <c r="D486" s="1493"/>
      <c r="E486" s="1493"/>
      <c r="F486" s="1493"/>
      <c r="G486" s="1493"/>
      <c r="H486" s="1493"/>
      <c r="I486" s="1493"/>
      <c r="J486" s="1493"/>
      <c r="K486" s="1494"/>
    </row>
    <row r="487" spans="1:18" customHeight="1" ht="15">
      <c r="A487" s="402"/>
      <c r="B487" s="402"/>
      <c r="C487" s="1489"/>
      <c r="D487" s="1490"/>
      <c r="E487" s="1490"/>
      <c r="F487" s="1490"/>
      <c r="G487" s="1490"/>
      <c r="H487" s="1490"/>
      <c r="I487" s="1490"/>
      <c r="J487" s="1490"/>
      <c r="K487" s="1491"/>
    </row>
    <row r="488" spans="1:18" customHeight="1" ht="15">
      <c r="A488" s="402"/>
      <c r="B488" s="402"/>
      <c r="C488" s="1492"/>
      <c r="D488" s="1493"/>
      <c r="E488" s="1493"/>
      <c r="F488" s="1493"/>
      <c r="G488" s="1493"/>
      <c r="H488" s="1493"/>
      <c r="I488" s="1493"/>
      <c r="J488" s="1493"/>
      <c r="K488" s="1494"/>
    </row>
    <row r="489" spans="1:18" customHeight="1" ht="15">
      <c r="A489" s="402"/>
      <c r="B489" s="402"/>
      <c r="C489" s="1489"/>
      <c r="D489" s="1490"/>
      <c r="E489" s="1490"/>
      <c r="F489" s="1490"/>
      <c r="G489" s="1490"/>
      <c r="H489" s="1490"/>
      <c r="I489" s="1490"/>
      <c r="J489" s="1490"/>
      <c r="K489" s="1491"/>
    </row>
    <row r="490" spans="1:18" customHeight="1" ht="15">
      <c r="A490" s="402"/>
      <c r="B490" s="402"/>
      <c r="C490" s="1492"/>
      <c r="D490" s="1493"/>
      <c r="E490" s="1493"/>
      <c r="F490" s="1493"/>
      <c r="G490" s="1493"/>
      <c r="H490" s="1493"/>
      <c r="I490" s="1493"/>
      <c r="J490" s="1493"/>
      <c r="K490" s="1494"/>
    </row>
    <row r="491" spans="1:18" customHeight="1" ht="15">
      <c r="A491" s="402"/>
      <c r="B491" s="402"/>
      <c r="C491" s="1489"/>
      <c r="D491" s="1490"/>
      <c r="E491" s="1490"/>
      <c r="F491" s="1490"/>
      <c r="G491" s="1490"/>
      <c r="H491" s="1490"/>
      <c r="I491" s="1490"/>
      <c r="J491" s="1490"/>
      <c r="K491" s="1491"/>
    </row>
    <row r="492" spans="1:18" customHeight="1" ht="15">
      <c r="A492" s="402"/>
      <c r="B492" s="402"/>
      <c r="C492" s="1492"/>
      <c r="D492" s="1493"/>
      <c r="E492" s="1493"/>
      <c r="F492" s="1493"/>
      <c r="G492" s="1493"/>
      <c r="H492" s="1493"/>
      <c r="I492" s="1493"/>
      <c r="J492" s="1493"/>
      <c r="K492" s="1494"/>
    </row>
    <row r="493" spans="1:18" customHeight="1" ht="15">
      <c r="A493" s="402"/>
      <c r="B493" s="402"/>
      <c r="C493" s="1489"/>
      <c r="D493" s="1490"/>
      <c r="E493" s="1490"/>
      <c r="F493" s="1490"/>
      <c r="G493" s="1490"/>
      <c r="H493" s="1490"/>
      <c r="I493" s="1490"/>
      <c r="J493" s="1490"/>
      <c r="K493" s="1491"/>
    </row>
    <row r="494" spans="1:18" customHeight="1" ht="15">
      <c r="A494" s="402"/>
      <c r="B494" s="402"/>
      <c r="C494" s="1492"/>
      <c r="D494" s="1493"/>
      <c r="E494" s="1493"/>
      <c r="F494" s="1493"/>
      <c r="G494" s="1493"/>
      <c r="H494" s="1493"/>
      <c r="I494" s="1493"/>
      <c r="J494" s="1493"/>
      <c r="K494" s="1494"/>
    </row>
    <row r="495" spans="1:18" customHeight="1" ht="15">
      <c r="A495" s="402"/>
      <c r="B495" s="402"/>
      <c r="C495" s="1489"/>
      <c r="D495" s="1490"/>
      <c r="E495" s="1490"/>
      <c r="F495" s="1490"/>
      <c r="G495" s="1490"/>
      <c r="H495" s="1490"/>
      <c r="I495" s="1490"/>
      <c r="J495" s="1490"/>
      <c r="K495" s="1491"/>
    </row>
    <row r="496" spans="1:18" customHeight="1" ht="15">
      <c r="A496" s="402"/>
      <c r="B496" s="402"/>
      <c r="C496" s="1492"/>
      <c r="D496" s="1493"/>
      <c r="E496" s="1493"/>
      <c r="F496" s="1493"/>
      <c r="G496" s="1493"/>
      <c r="H496" s="1493"/>
      <c r="I496" s="1493"/>
      <c r="J496" s="1493"/>
      <c r="K496" s="1494"/>
    </row>
    <row r="497" spans="1:18" customHeight="1" ht="15">
      <c r="A497" s="402"/>
      <c r="B497" s="402"/>
      <c r="C497" s="1489"/>
      <c r="D497" s="1490"/>
      <c r="E497" s="1490"/>
      <c r="F497" s="1490"/>
      <c r="G497" s="1490"/>
      <c r="H497" s="1490"/>
      <c r="I497" s="1490"/>
      <c r="J497" s="1490"/>
      <c r="K497" s="1491"/>
    </row>
    <row r="498" spans="1:18" customHeight="1" ht="15">
      <c r="A498" s="402"/>
      <c r="B498" s="402"/>
      <c r="C498" s="1492"/>
      <c r="D498" s="1493"/>
      <c r="E498" s="1493"/>
      <c r="F498" s="1493"/>
      <c r="G498" s="1493"/>
      <c r="H498" s="1493"/>
      <c r="I498" s="1493"/>
      <c r="J498" s="1493"/>
      <c r="K498" s="1494"/>
    </row>
    <row r="499" spans="1:18" customHeight="1" ht="15">
      <c r="A499" s="402"/>
      <c r="B499" s="402"/>
      <c r="C499" s="1489"/>
      <c r="D499" s="1490"/>
      <c r="E499" s="1490"/>
      <c r="F499" s="1490"/>
      <c r="G499" s="1490"/>
      <c r="H499" s="1490"/>
      <c r="I499" s="1490"/>
      <c r="J499" s="1490"/>
      <c r="K499" s="1491"/>
    </row>
    <row r="500" spans="1:18" customHeight="1" ht="15">
      <c r="A500" s="402"/>
      <c r="B500" s="402"/>
      <c r="C500" s="1492"/>
      <c r="D500" s="1493"/>
      <c r="E500" s="1493"/>
      <c r="F500" s="1493"/>
      <c r="G500" s="1493"/>
      <c r="H500" s="1493"/>
      <c r="I500" s="1493"/>
      <c r="J500" s="1493"/>
      <c r="K500" s="1494"/>
    </row>
    <row r="501" spans="1:18" customHeight="1" ht="15">
      <c r="A501" s="100" t="s">
        <v>21</v>
      </c>
      <c r="C501" s="1590" t="s">
        <v>692</v>
      </c>
      <c r="D501" s="1591"/>
      <c r="E501" s="1591"/>
      <c r="F501" s="1591"/>
      <c r="G501" s="1591"/>
      <c r="H501" s="1591"/>
      <c r="I501" s="1591"/>
      <c r="J501" s="1591"/>
      <c r="K501" s="1592"/>
    </row>
    <row r="502" spans="1:18" customHeight="1" ht="15">
      <c r="C502" s="1467" t="s">
        <v>404</v>
      </c>
      <c r="D502" s="1468"/>
      <c r="E502" s="1468"/>
      <c r="F502" s="1468" t="s">
        <v>405</v>
      </c>
      <c r="G502" s="1468" t="s">
        <v>406</v>
      </c>
      <c r="H502" s="1468"/>
      <c r="I502" s="1468" t="s">
        <v>407</v>
      </c>
      <c r="J502" s="1468"/>
      <c r="K502" s="1483" t="s">
        <v>408</v>
      </c>
    </row>
    <row r="503" spans="1:18" customHeight="1" ht="15">
      <c r="C503" s="1469"/>
      <c r="D503" s="1470"/>
      <c r="E503" s="1470"/>
      <c r="F503" s="1470"/>
      <c r="G503" s="1470"/>
      <c r="H503" s="1470"/>
      <c r="I503" s="1470"/>
      <c r="J503" s="1470"/>
      <c r="K503" s="1484"/>
    </row>
    <row r="504" spans="1:18" customHeight="1" ht="15">
      <c r="C504" s="1485"/>
      <c r="D504" s="1486"/>
      <c r="E504" s="1487"/>
      <c r="F504" s="230"/>
      <c r="G504" s="1488">
        <v>0.0</v>
      </c>
      <c r="H504" s="1487"/>
      <c r="I504" s="1488">
        <v>0.0</v>
      </c>
      <c r="J504" s="1487"/>
      <c r="K504" s="231">
        <f>G504-I504</f>
        <v>0</v>
      </c>
    </row>
    <row r="505" spans="1:18" customHeight="1" ht="15">
      <c r="C505" s="1473"/>
      <c r="D505" s="1474"/>
      <c r="E505" s="1475"/>
      <c r="F505" s="228"/>
      <c r="G505" s="1476">
        <v>0.0</v>
      </c>
      <c r="H505" s="1475"/>
      <c r="I505" s="1476">
        <v>0.0</v>
      </c>
      <c r="J505" s="1475"/>
      <c r="K505" s="229">
        <f>G505-I505</f>
        <v>0</v>
      </c>
    </row>
    <row r="506" spans="1:18" customHeight="1" ht="15">
      <c r="C506" s="1473"/>
      <c r="D506" s="1474"/>
      <c r="E506" s="1475"/>
      <c r="F506" s="228"/>
      <c r="G506" s="1476">
        <v>0.0</v>
      </c>
      <c r="H506" s="1475"/>
      <c r="I506" s="1476">
        <v>0.0</v>
      </c>
      <c r="J506" s="1475"/>
      <c r="K506" s="229">
        <f>G506-I506</f>
        <v>0</v>
      </c>
    </row>
    <row r="507" spans="1:18" customHeight="1" ht="15">
      <c r="C507" s="1473"/>
      <c r="D507" s="1474"/>
      <c r="E507" s="1475"/>
      <c r="F507" s="228"/>
      <c r="G507" s="1476">
        <v>0.0</v>
      </c>
      <c r="H507" s="1475"/>
      <c r="I507" s="1476">
        <v>0.0</v>
      </c>
      <c r="J507" s="1475"/>
      <c r="K507" s="229">
        <f>G507-I507</f>
        <v>0</v>
      </c>
    </row>
    <row r="508" spans="1:18" customHeight="1" ht="15">
      <c r="C508" s="1473"/>
      <c r="D508" s="1474"/>
      <c r="E508" s="1475"/>
      <c r="F508" s="228"/>
      <c r="G508" s="1476">
        <v>0.0</v>
      </c>
      <c r="H508" s="1475"/>
      <c r="I508" s="1476">
        <v>0.0</v>
      </c>
      <c r="J508" s="1475"/>
      <c r="K508" s="229">
        <f>G508-I508</f>
        <v>0</v>
      </c>
    </row>
    <row r="509" spans="1:18" customHeight="1" ht="15">
      <c r="C509" s="1473"/>
      <c r="D509" s="1474"/>
      <c r="E509" s="1475"/>
      <c r="F509" s="228"/>
      <c r="G509" s="1476">
        <v>0.0</v>
      </c>
      <c r="H509" s="1475"/>
      <c r="I509" s="1476">
        <v>0.0</v>
      </c>
      <c r="J509" s="1475"/>
      <c r="K509" s="229">
        <f>G509-I509</f>
        <v>0</v>
      </c>
    </row>
    <row r="510" spans="1:18" customHeight="1" ht="15">
      <c r="C510" s="1473"/>
      <c r="D510" s="1474"/>
      <c r="E510" s="1475"/>
      <c r="F510" s="228"/>
      <c r="G510" s="1476">
        <v>0.0</v>
      </c>
      <c r="H510" s="1475"/>
      <c r="I510" s="1476">
        <v>0.0</v>
      </c>
      <c r="J510" s="1475"/>
      <c r="K510" s="229">
        <f>G510-I510</f>
        <v>0</v>
      </c>
    </row>
    <row r="511" spans="1:18" customHeight="1" ht="15">
      <c r="C511" s="1473"/>
      <c r="D511" s="1474"/>
      <c r="E511" s="1475"/>
      <c r="F511" s="228"/>
      <c r="G511" s="1476">
        <v>0.0</v>
      </c>
      <c r="H511" s="1475"/>
      <c r="I511" s="1476">
        <v>0.0</v>
      </c>
      <c r="J511" s="1475"/>
      <c r="K511" s="229">
        <f>G511-I511</f>
        <v>0</v>
      </c>
    </row>
    <row r="512" spans="1:18" customHeight="1" ht="15">
      <c r="C512" s="1473"/>
      <c r="D512" s="1474"/>
      <c r="E512" s="1475"/>
      <c r="F512" s="228"/>
      <c r="G512" s="1476">
        <v>0.0</v>
      </c>
      <c r="H512" s="1475"/>
      <c r="I512" s="1476">
        <v>0.0</v>
      </c>
      <c r="J512" s="1475"/>
      <c r="K512" s="229">
        <f>G512-I512</f>
        <v>0</v>
      </c>
    </row>
    <row r="513" spans="1:18" customHeight="1" ht="15">
      <c r="C513" s="1473"/>
      <c r="D513" s="1474"/>
      <c r="E513" s="1475"/>
      <c r="F513" s="228"/>
      <c r="G513" s="1476">
        <v>0.0</v>
      </c>
      <c r="H513" s="1475"/>
      <c r="I513" s="1476">
        <v>0.0</v>
      </c>
      <c r="J513" s="1475"/>
      <c r="K513" s="229">
        <f>G513-I513</f>
        <v>0</v>
      </c>
    </row>
    <row r="514" spans="1:18" customHeight="1" ht="15">
      <c r="C514" s="1473"/>
      <c r="D514" s="1474"/>
      <c r="E514" s="1475"/>
      <c r="F514" s="228"/>
      <c r="G514" s="1476">
        <v>0.0</v>
      </c>
      <c r="H514" s="1475"/>
      <c r="I514" s="1476">
        <v>0.0</v>
      </c>
      <c r="J514" s="1475"/>
      <c r="K514" s="229">
        <f>G514-I514</f>
        <v>0</v>
      </c>
    </row>
    <row r="515" spans="1:18" customHeight="1" ht="15">
      <c r="C515" s="1473"/>
      <c r="D515" s="1474"/>
      <c r="E515" s="1475"/>
      <c r="F515" s="228"/>
      <c r="G515" s="1476">
        <v>0.0</v>
      </c>
      <c r="H515" s="1475"/>
      <c r="I515" s="1476">
        <v>0.0</v>
      </c>
      <c r="J515" s="1475"/>
      <c r="K515" s="229">
        <f>G515-I515</f>
        <v>0</v>
      </c>
    </row>
    <row r="516" spans="1:18" customHeight="1" ht="15">
      <c r="C516" s="1473"/>
      <c r="D516" s="1474"/>
      <c r="E516" s="1475"/>
      <c r="F516" s="228"/>
      <c r="G516" s="1476">
        <v>0.0</v>
      </c>
      <c r="H516" s="1475"/>
      <c r="I516" s="1476">
        <v>0.0</v>
      </c>
      <c r="J516" s="1475"/>
      <c r="K516" s="229">
        <f>G516-I516</f>
        <v>0</v>
      </c>
    </row>
    <row r="517" spans="1:18" customHeight="1" ht="15">
      <c r="C517" s="1473"/>
      <c r="D517" s="1474"/>
      <c r="E517" s="1475"/>
      <c r="F517" s="228"/>
      <c r="G517" s="1476">
        <v>0.0</v>
      </c>
      <c r="H517" s="1475"/>
      <c r="I517" s="1476">
        <v>0.0</v>
      </c>
      <c r="J517" s="1475"/>
      <c r="K517" s="229">
        <f>G517-I517</f>
        <v>0</v>
      </c>
    </row>
    <row r="518" spans="1:18" customHeight="1" ht="15">
      <c r="C518" s="1463"/>
      <c r="D518" s="1464"/>
      <c r="E518" s="1465"/>
      <c r="F518" s="232"/>
      <c r="G518" s="1466">
        <v>0.0</v>
      </c>
      <c r="H518" s="1465"/>
      <c r="I518" s="1466">
        <v>0.0</v>
      </c>
      <c r="J518" s="1465"/>
      <c r="K518" s="233">
        <f>G518-I518</f>
        <v>0</v>
      </c>
    </row>
    <row r="519" spans="1:18" customHeight="1" ht="15">
      <c r="C519" s="1590" t="s">
        <v>693</v>
      </c>
      <c r="D519" s="1591"/>
      <c r="E519" s="1591"/>
      <c r="F519" s="1591"/>
      <c r="G519" s="1591"/>
      <c r="H519" s="1591"/>
      <c r="I519" s="1591"/>
      <c r="J519" s="1591"/>
      <c r="K519" s="1592"/>
    </row>
    <row r="520" spans="1:18" customHeight="1" ht="15">
      <c r="C520" s="1593"/>
      <c r="D520" s="1594"/>
      <c r="E520" s="1594"/>
      <c r="F520" s="1594"/>
      <c r="G520" s="1594"/>
      <c r="H520" s="1594"/>
      <c r="I520" s="1594"/>
      <c r="J520" s="1594"/>
      <c r="K520" s="1595"/>
    </row>
    <row r="521" spans="1:18" customHeight="1" ht="15">
      <c r="C521" s="1467" t="s">
        <v>404</v>
      </c>
      <c r="D521" s="1468"/>
      <c r="E521" s="1468"/>
      <c r="F521" s="1468" t="s">
        <v>405</v>
      </c>
      <c r="G521" s="1468" t="s">
        <v>406</v>
      </c>
      <c r="H521" s="1468"/>
      <c r="I521" s="1468" t="s">
        <v>407</v>
      </c>
      <c r="J521" s="1468"/>
      <c r="K521" s="1483" t="s">
        <v>408</v>
      </c>
    </row>
    <row r="522" spans="1:18" customHeight="1" ht="15">
      <c r="C522" s="1469"/>
      <c r="D522" s="1470"/>
      <c r="E522" s="1470"/>
      <c r="F522" s="1470"/>
      <c r="G522" s="1470"/>
      <c r="H522" s="1470"/>
      <c r="I522" s="1470"/>
      <c r="J522" s="1470"/>
      <c r="K522" s="1484"/>
    </row>
    <row r="523" spans="1:18" customHeight="1" ht="15">
      <c r="C523" s="1485"/>
      <c r="D523" s="1486"/>
      <c r="E523" s="1487"/>
      <c r="F523" s="230"/>
      <c r="G523" s="1488">
        <v>0.0</v>
      </c>
      <c r="H523" s="1487"/>
      <c r="I523" s="1488">
        <v>0.0</v>
      </c>
      <c r="J523" s="1487"/>
      <c r="K523" s="231">
        <f>G523-I523</f>
        <v>0</v>
      </c>
    </row>
    <row r="524" spans="1:18" customHeight="1" ht="15">
      <c r="C524" s="1473"/>
      <c r="D524" s="1474"/>
      <c r="E524" s="1475"/>
      <c r="F524" s="228"/>
      <c r="G524" s="1476">
        <v>0.0</v>
      </c>
      <c r="H524" s="1475"/>
      <c r="I524" s="1476">
        <v>0.0</v>
      </c>
      <c r="J524" s="1475"/>
      <c r="K524" s="229">
        <f>G524-I524</f>
        <v>0</v>
      </c>
    </row>
    <row r="525" spans="1:18" customHeight="1" ht="15">
      <c r="C525" s="1473"/>
      <c r="D525" s="1474"/>
      <c r="E525" s="1475"/>
      <c r="F525" s="228"/>
      <c r="G525" s="1476">
        <v>0.0</v>
      </c>
      <c r="H525" s="1475"/>
      <c r="I525" s="1476">
        <v>0.0</v>
      </c>
      <c r="J525" s="1475"/>
      <c r="K525" s="229">
        <f>G525-I525</f>
        <v>0</v>
      </c>
    </row>
    <row r="526" spans="1:18" customHeight="1" ht="15">
      <c r="C526" s="1473"/>
      <c r="D526" s="1474"/>
      <c r="E526" s="1475"/>
      <c r="F526" s="228"/>
      <c r="G526" s="1476">
        <v>0.0</v>
      </c>
      <c r="H526" s="1475"/>
      <c r="I526" s="1476">
        <v>0.0</v>
      </c>
      <c r="J526" s="1475"/>
      <c r="K526" s="229">
        <f>G526-I526</f>
        <v>0</v>
      </c>
    </row>
    <row r="527" spans="1:18" customHeight="1" ht="15">
      <c r="C527" s="1473"/>
      <c r="D527" s="1474"/>
      <c r="E527" s="1475"/>
      <c r="F527" s="228"/>
      <c r="G527" s="1476">
        <v>0.0</v>
      </c>
      <c r="H527" s="1475"/>
      <c r="I527" s="1476">
        <v>0.0</v>
      </c>
      <c r="J527" s="1475"/>
      <c r="K527" s="229">
        <f>G527-I527</f>
        <v>0</v>
      </c>
    </row>
    <row r="528" spans="1:18" customHeight="1" ht="15">
      <c r="C528" s="1473"/>
      <c r="D528" s="1474"/>
      <c r="E528" s="1475"/>
      <c r="F528" s="228"/>
      <c r="G528" s="1476">
        <v>0.0</v>
      </c>
      <c r="H528" s="1475"/>
      <c r="I528" s="1476">
        <v>0.0</v>
      </c>
      <c r="J528" s="1475"/>
      <c r="K528" s="229">
        <f>G528-I528</f>
        <v>0</v>
      </c>
    </row>
    <row r="529" spans="1:18" customHeight="1" ht="15">
      <c r="C529" s="1473"/>
      <c r="D529" s="1474"/>
      <c r="E529" s="1475"/>
      <c r="F529" s="228"/>
      <c r="G529" s="1476">
        <v>0.0</v>
      </c>
      <c r="H529" s="1475"/>
      <c r="I529" s="1476">
        <v>0.0</v>
      </c>
      <c r="J529" s="1475"/>
      <c r="K529" s="229">
        <f>G529-I529</f>
        <v>0</v>
      </c>
    </row>
    <row r="530" spans="1:18" customHeight="1" ht="15">
      <c r="C530" s="1473"/>
      <c r="D530" s="1474"/>
      <c r="E530" s="1475"/>
      <c r="F530" s="228"/>
      <c r="G530" s="1476">
        <v>0.0</v>
      </c>
      <c r="H530" s="1475"/>
      <c r="I530" s="1476">
        <v>0.0</v>
      </c>
      <c r="J530" s="1475"/>
      <c r="K530" s="229">
        <f>G530-I530</f>
        <v>0</v>
      </c>
    </row>
    <row r="531" spans="1:18" customHeight="1" ht="15">
      <c r="C531" s="1473"/>
      <c r="D531" s="1474"/>
      <c r="E531" s="1475"/>
      <c r="F531" s="228"/>
      <c r="G531" s="1476">
        <v>0.0</v>
      </c>
      <c r="H531" s="1475"/>
      <c r="I531" s="1476">
        <v>0.0</v>
      </c>
      <c r="J531" s="1475"/>
      <c r="K531" s="229">
        <f>G531-I531</f>
        <v>0</v>
      </c>
    </row>
    <row r="532" spans="1:18" customHeight="1" ht="15">
      <c r="C532" s="1473"/>
      <c r="D532" s="1474"/>
      <c r="E532" s="1475"/>
      <c r="F532" s="228"/>
      <c r="G532" s="1476">
        <v>0.0</v>
      </c>
      <c r="H532" s="1475"/>
      <c r="I532" s="1476">
        <v>0.0</v>
      </c>
      <c r="J532" s="1475"/>
      <c r="K532" s="229">
        <f>G532-I532</f>
        <v>0</v>
      </c>
    </row>
    <row r="533" spans="1:18" customHeight="1" ht="15">
      <c r="C533" s="1473"/>
      <c r="D533" s="1474"/>
      <c r="E533" s="1475"/>
      <c r="F533" s="228"/>
      <c r="G533" s="1476">
        <v>0.0</v>
      </c>
      <c r="H533" s="1475"/>
      <c r="I533" s="1476">
        <v>0.0</v>
      </c>
      <c r="J533" s="1475"/>
      <c r="K533" s="229">
        <f>G533-I533</f>
        <v>0</v>
      </c>
    </row>
    <row r="534" spans="1:18" customHeight="1" ht="15">
      <c r="C534" s="1473"/>
      <c r="D534" s="1474"/>
      <c r="E534" s="1475"/>
      <c r="F534" s="228"/>
      <c r="G534" s="1476">
        <v>0.0</v>
      </c>
      <c r="H534" s="1475"/>
      <c r="I534" s="1476">
        <v>0.0</v>
      </c>
      <c r="J534" s="1475"/>
      <c r="K534" s="229">
        <f>G534-I534</f>
        <v>0</v>
      </c>
    </row>
    <row r="535" spans="1:18" customHeight="1" ht="15">
      <c r="C535" s="1473"/>
      <c r="D535" s="1474"/>
      <c r="E535" s="1475"/>
      <c r="F535" s="228"/>
      <c r="G535" s="1476">
        <v>0.0</v>
      </c>
      <c r="H535" s="1475"/>
      <c r="I535" s="1476">
        <v>0.0</v>
      </c>
      <c r="J535" s="1475"/>
      <c r="K535" s="229">
        <f>G535-I535</f>
        <v>0</v>
      </c>
    </row>
    <row r="536" spans="1:18" customHeight="1" ht="15">
      <c r="C536" s="1473"/>
      <c r="D536" s="1474"/>
      <c r="E536" s="1475"/>
      <c r="F536" s="228"/>
      <c r="G536" s="1476">
        <v>0.0</v>
      </c>
      <c r="H536" s="1475"/>
      <c r="I536" s="1476">
        <v>0.0</v>
      </c>
      <c r="J536" s="1475"/>
      <c r="K536" s="229">
        <f>G536-I536</f>
        <v>0</v>
      </c>
    </row>
    <row r="537" spans="1:18" customHeight="1" ht="15">
      <c r="C537" s="1463"/>
      <c r="D537" s="1464"/>
      <c r="E537" s="1465"/>
      <c r="F537" s="232"/>
      <c r="G537" s="1476">
        <v>0.0</v>
      </c>
      <c r="H537" s="1475"/>
      <c r="I537" s="1476">
        <v>0.0</v>
      </c>
      <c r="J537" s="1475"/>
      <c r="K537" s="233">
        <f>G537-I537</f>
        <v>0</v>
      </c>
    </row>
  </sheetData>
  <sheetProtection password="CC59" sheet="true" objects="true" scenarios="true" formatCells="true" formatColumns="true" formatRows="true" insertColumns="true" insertRows="true" insertHyperlinks="true" deleteColumns="true" deleteRows="true" selectLockedCells="true" sort="true" autoFilter="true" pivotTables="true" selectUnlockedCells="false"/>
  <mergeCells>
    <mergeCell ref="D260:E260"/>
    <mergeCell ref="C246:K246"/>
    <mergeCell ref="D164:E164"/>
    <mergeCell ref="D196:E196"/>
    <mergeCell ref="C187:K188"/>
    <mergeCell ref="D236:E236"/>
    <mergeCell ref="G247:K247"/>
    <mergeCell ref="G219:K225"/>
    <mergeCell ref="G197:K203"/>
    <mergeCell ref="G204:K208"/>
    <mergeCell ref="C478:K478"/>
    <mergeCell ref="D317:E319"/>
    <mergeCell ref="D320:E320"/>
    <mergeCell ref="C193:K194"/>
    <mergeCell ref="C195:K195"/>
    <mergeCell ref="C361:K361"/>
    <mergeCell ref="D362:E362"/>
    <mergeCell ref="G362:K362"/>
    <mergeCell ref="D257:E257"/>
    <mergeCell ref="G258:K260"/>
    <mergeCell ref="G196:K196"/>
    <mergeCell ref="G237:K243"/>
    <mergeCell ref="C189:K190"/>
    <mergeCell ref="C191:K192"/>
    <mergeCell ref="G209:K218"/>
    <mergeCell ref="D218:E218"/>
    <mergeCell ref="D225:E225"/>
    <mergeCell ref="C244:K245"/>
    <mergeCell ref="D250:E250"/>
    <mergeCell ref="D410:E410"/>
    <mergeCell ref="G434:K437"/>
    <mergeCell ref="D423:E423"/>
    <mergeCell ref="G316:K320"/>
    <mergeCell ref="D306:E306"/>
    <mergeCell ref="D274:E274"/>
    <mergeCell ref="G269:K274"/>
    <mergeCell ref="C305:K305"/>
    <mergeCell ref="G475:K477"/>
    <mergeCell ref="G411:K416"/>
    <mergeCell ref="D416:E416"/>
    <mergeCell ref="G417:K423"/>
    <mergeCell ref="D450:E450"/>
    <mergeCell ref="D371:E371"/>
    <mergeCell ref="D406:E406"/>
    <mergeCell ref="G363:K371"/>
    <mergeCell ref="G425:K425"/>
    <mergeCell ref="D425:E425"/>
    <mergeCell ref="D278:E278"/>
    <mergeCell ref="I138:K138"/>
    <mergeCell ref="G292:K304"/>
    <mergeCell ref="D446:E446"/>
    <mergeCell ref="G447:K450"/>
    <mergeCell ref="C480:K480"/>
    <mergeCell ref="G444:K446"/>
    <mergeCell ref="G470:K471"/>
    <mergeCell ref="D323:E323"/>
    <mergeCell ref="G321:K323"/>
    <mergeCell ref="G398:K406"/>
    <mergeCell ref="G381:K389"/>
    <mergeCell ref="G372:K380"/>
    <mergeCell ref="D328:E328"/>
    <mergeCell ref="D343:E343"/>
    <mergeCell ref="C355:K356"/>
    <mergeCell ref="C357:K358"/>
    <mergeCell ref="C359:K360"/>
    <mergeCell ref="D397:E397"/>
    <mergeCell ref="G407:K410"/>
    <mergeCell ref="G156:K164"/>
    <mergeCell ref="C133:K134"/>
    <mergeCell ref="I139:K139"/>
    <mergeCell ref="G140:K144"/>
    <mergeCell ref="D144:E144"/>
    <mergeCell ref="D155:E155"/>
    <mergeCell ref="G137:K137"/>
    <mergeCell ref="G344:K351"/>
    <mergeCell ref="G275:K278"/>
    <mergeCell ref="I112:K112"/>
    <mergeCell ref="G110:K110"/>
    <mergeCell ref="C135:K135"/>
    <mergeCell ref="I125:K125"/>
    <mergeCell ref="I121:K121"/>
    <mergeCell ref="C131:K132"/>
    <mergeCell ref="D110:E110"/>
    <mergeCell ref="I114:K114"/>
    <mergeCell ref="G115:K115"/>
    <mergeCell ref="G116:K116"/>
    <mergeCell ref="G120:K120"/>
    <mergeCell ref="D115:E115"/>
    <mergeCell ref="I118:K118"/>
    <mergeCell ref="G126:K128"/>
    <mergeCell ref="G111:K111"/>
    <mergeCell ref="D380:E380"/>
    <mergeCell ref="G324:K328"/>
    <mergeCell ref="G329:K343"/>
    <mergeCell ref="G306:K306"/>
    <mergeCell ref="D304:E304"/>
    <mergeCell ref="D433:E433"/>
    <mergeCell ref="D389:E389"/>
    <mergeCell ref="G390:K397"/>
    <mergeCell ref="D351:E351"/>
    <mergeCell ref="G352:K354"/>
    <mergeCell ref="G279:K279"/>
    <mergeCell ref="G280:K291"/>
    <mergeCell ref="C279:E279"/>
    <mergeCell ref="G426:K433"/>
    <mergeCell ref="C424:K424"/>
    <mergeCell ref="D291:E291"/>
    <mergeCell ref="G180:K186"/>
    <mergeCell ref="G123:K123"/>
    <mergeCell ref="G165:K175"/>
    <mergeCell ref="D179:E179"/>
    <mergeCell ref="D186:E186"/>
    <mergeCell ref="D128:E128"/>
    <mergeCell ref="G145:K155"/>
    <mergeCell ref="G176:K179"/>
    <mergeCell ref="G265:K268"/>
    <mergeCell ref="D264:E264"/>
    <mergeCell ref="D175:E175"/>
    <mergeCell ref="G248:K250"/>
    <mergeCell ref="I113:K113"/>
    <mergeCell ref="D243:E243"/>
    <mergeCell ref="G226:K236"/>
    <mergeCell ref="D247:E247"/>
    <mergeCell ref="G261:K264"/>
    <mergeCell ref="G136:K136"/>
    <mergeCell ref="G117:K117"/>
    <mergeCell ref="I79:K79"/>
    <mergeCell ref="D268:E268"/>
    <mergeCell ref="I122:K122"/>
    <mergeCell ref="D208:E208"/>
    <mergeCell ref="D354:E354"/>
    <mergeCell ref="I124:K124"/>
    <mergeCell ref="I119:K119"/>
    <mergeCell ref="D136:E136"/>
    <mergeCell ref="D220:E224"/>
    <mergeCell ref="C129:K130"/>
    <mergeCell ref="G100:K100"/>
    <mergeCell ref="I90:K90"/>
    <mergeCell ref="I95:K95"/>
    <mergeCell ref="I108:K108"/>
    <mergeCell ref="G105:K105"/>
    <mergeCell ref="I107:K107"/>
    <mergeCell ref="I106:K106"/>
    <mergeCell ref="G307:K315"/>
    <mergeCell ref="D308:E312"/>
    <mergeCell ref="D315:E315"/>
    <mergeCell ref="G251:K257"/>
    <mergeCell ref="D203:E203"/>
    <mergeCell ref="G41:K41"/>
    <mergeCell ref="I42:K42"/>
    <mergeCell ref="G56:K56"/>
    <mergeCell ref="I43:K43"/>
    <mergeCell ref="I48:K48"/>
    <mergeCell ref="G5:H5"/>
    <mergeCell ref="I25:K25"/>
    <mergeCell ref="I26:K26"/>
    <mergeCell ref="G31:K32"/>
    <mergeCell ref="I34:K34"/>
    <mergeCell ref="G36:K36"/>
    <mergeCell ref="I30:K30"/>
    <mergeCell ref="G33:K33"/>
    <mergeCell ref="C12:K12"/>
    <mergeCell ref="C13:K13"/>
    <mergeCell ref="G1:H1"/>
    <mergeCell ref="G2:H2"/>
    <mergeCell ref="H9:K9"/>
    <mergeCell ref="G3:H3"/>
    <mergeCell ref="G4:H4"/>
    <mergeCell ref="C6:K6"/>
    <mergeCell ref="H8:K8"/>
    <mergeCell ref="C1:E1"/>
    <mergeCell ref="C4:E5"/>
    <mergeCell ref="C2:E3"/>
    <mergeCell ref="C16:K16"/>
    <mergeCell ref="H10:K10"/>
    <mergeCell ref="C14:E14"/>
    <mergeCell ref="I28:K28"/>
    <mergeCell ref="C17:K17"/>
    <mergeCell ref="G23:K23"/>
    <mergeCell ref="C20:K20"/>
    <mergeCell ref="I24:K24"/>
    <mergeCell ref="D21:E21"/>
    <mergeCell ref="G21:K21"/>
    <mergeCell ref="I29:K29"/>
    <mergeCell ref="G27:K27"/>
    <mergeCell ref="G22:K22"/>
    <mergeCell ref="I35:K35"/>
    <mergeCell ref="D36:E36"/>
    <mergeCell ref="I44:K44"/>
    <mergeCell ref="D40:E40"/>
    <mergeCell ref="I39:K39"/>
    <mergeCell ref="G40:K40"/>
    <mergeCell ref="I81:K81"/>
    <mergeCell ref="D32:E32"/>
    <mergeCell ref="H7:K7"/>
    <mergeCell ref="G37:K37"/>
    <mergeCell ref="I38:K38"/>
    <mergeCell ref="G55:K55"/>
    <mergeCell ref="I50:K50"/>
    <mergeCell ref="H11:K11"/>
    <mergeCell ref="D46:E46"/>
    <mergeCell ref="I60:K60"/>
    <mergeCell ref="G83:K83"/>
    <mergeCell ref="D77:E77"/>
    <mergeCell ref="G52:K54"/>
    <mergeCell ref="G78:K78"/>
    <mergeCell ref="D54:E54"/>
    <mergeCell ref="I72:K72"/>
    <mergeCell ref="G69:K69"/>
    <mergeCell ref="I61:K61"/>
    <mergeCell ref="I76:K76"/>
    <mergeCell ref="I57:K57"/>
    <mergeCell ref="D82:E82"/>
    <mergeCell ref="D62:E62"/>
    <mergeCell ref="I75:K75"/>
    <mergeCell ref="G70:K70"/>
    <mergeCell ref="D68:E68"/>
    <mergeCell ref="G68:K68"/>
    <mergeCell ref="G62:K62"/>
    <mergeCell ref="G82:K82"/>
    <mergeCell ref="I71:K71"/>
    <mergeCell ref="I73:K73"/>
    <mergeCell ref="G47:K47"/>
    <mergeCell ref="I49:K49"/>
    <mergeCell ref="I80:K80"/>
    <mergeCell ref="C67:K67"/>
    <mergeCell ref="G77:K77"/>
    <mergeCell ref="G45:K46"/>
    <mergeCell ref="I58:K58"/>
    <mergeCell ref="G59:K59"/>
    <mergeCell ref="I51:K51"/>
    <mergeCell ref="G74:K74"/>
    <mergeCell ref="I85:K85"/>
    <mergeCell ref="I87:K87"/>
    <mergeCell ref="G89:K89"/>
    <mergeCell ref="D86:E86"/>
    <mergeCell ref="I102:K102"/>
    <mergeCell ref="D104:E104"/>
    <mergeCell ref="G104:K104"/>
    <mergeCell ref="I103:K103"/>
    <mergeCell ref="D87:E87"/>
    <mergeCell ref="I98:K98"/>
    <mergeCell ref="D99:E99"/>
    <mergeCell ref="D93:E93"/>
    <mergeCell ref="D88:E88"/>
    <mergeCell ref="I91:K91"/>
    <mergeCell ref="G94:K94"/>
    <mergeCell ref="G99:K99"/>
    <mergeCell ref="I96:K96"/>
    <mergeCell ref="G93:K93"/>
    <mergeCell ref="C493:K494"/>
    <mergeCell ref="C495:K496"/>
    <mergeCell ref="C497:K498"/>
    <mergeCell ref="C499:K500"/>
    <mergeCell ref="I84:K84"/>
    <mergeCell ref="I86:K86"/>
    <mergeCell ref="I97:K97"/>
    <mergeCell ref="I109:K109"/>
    <mergeCell ref="I92:K92"/>
    <mergeCell ref="I101:K101"/>
    <mergeCell ref="G451:K457"/>
    <mergeCell ref="D457:E457"/>
    <mergeCell ref="G466:K469"/>
    <mergeCell ref="C489:K490"/>
    <mergeCell ref="K502:K503"/>
    <mergeCell ref="C501:K501"/>
    <mergeCell ref="D474:E474"/>
    <mergeCell ref="D477:E477"/>
    <mergeCell ref="C481:K482"/>
    <mergeCell ref="C491:K492"/>
    <mergeCell ref="G506:H506"/>
    <mergeCell ref="I506:J506"/>
    <mergeCell ref="C505:E505"/>
    <mergeCell ref="G505:H505"/>
    <mergeCell ref="I505:J505"/>
    <mergeCell ref="C502:E503"/>
    <mergeCell ref="F502:F503"/>
    <mergeCell ref="G502:H503"/>
    <mergeCell ref="I502:J503"/>
    <mergeCell ref="C518:E518"/>
    <mergeCell ref="I523:J523"/>
    <mergeCell ref="C523:E523"/>
    <mergeCell ref="C504:E504"/>
    <mergeCell ref="G504:H504"/>
    <mergeCell ref="I504:J504"/>
    <mergeCell ref="C508:E508"/>
    <mergeCell ref="G508:H508"/>
    <mergeCell ref="I508:J508"/>
    <mergeCell ref="C507:E507"/>
    <mergeCell ref="G531:H531"/>
    <mergeCell ref="C527:E527"/>
    <mergeCell ref="C530:E530"/>
    <mergeCell ref="G530:H530"/>
    <mergeCell ref="I530:J530"/>
    <mergeCell ref="C529:E529"/>
    <mergeCell ref="G529:H529"/>
    <mergeCell ref="C528:E528"/>
    <mergeCell ref="I529:J529"/>
    <mergeCell ref="C535:E535"/>
    <mergeCell ref="I534:J534"/>
    <mergeCell ref="G528:H528"/>
    <mergeCell ref="I528:J528"/>
    <mergeCell ref="G518:H518"/>
    <mergeCell ref="I518:J518"/>
    <mergeCell ref="I527:J527"/>
    <mergeCell ref="G524:H524"/>
    <mergeCell ref="I524:J524"/>
    <mergeCell ref="C531:E531"/>
    <mergeCell ref="I536:J536"/>
    <mergeCell ref="G532:H532"/>
    <mergeCell ref="I532:J532"/>
    <mergeCell ref="C533:E533"/>
    <mergeCell ref="G533:H533"/>
    <mergeCell ref="I533:J533"/>
    <mergeCell ref="C534:E534"/>
    <mergeCell ref="G534:H534"/>
    <mergeCell ref="G535:H535"/>
    <mergeCell ref="I535:J535"/>
    <mergeCell ref="F521:F522"/>
    <mergeCell ref="C516:E516"/>
    <mergeCell ref="G527:H527"/>
    <mergeCell ref="I513:J513"/>
    <mergeCell ref="C514:E514"/>
    <mergeCell ref="I515:J515"/>
    <mergeCell ref="G517:H517"/>
    <mergeCell ref="I526:J526"/>
    <mergeCell ref="C526:E526"/>
    <mergeCell ref="G526:H526"/>
    <mergeCell ref="D437:E437"/>
    <mergeCell ref="G438:K443"/>
    <mergeCell ref="D443:E443"/>
    <mergeCell ref="C515:E515"/>
    <mergeCell ref="G515:H515"/>
    <mergeCell ref="C485:K486"/>
    <mergeCell ref="C487:K488"/>
    <mergeCell ref="G507:H507"/>
    <mergeCell ref="I507:J507"/>
    <mergeCell ref="C506:E506"/>
    <mergeCell ref="I516:J516"/>
    <mergeCell ref="C537:E537"/>
    <mergeCell ref="G537:H537"/>
    <mergeCell ref="I537:J537"/>
    <mergeCell ref="I531:J531"/>
    <mergeCell ref="C532:E532"/>
    <mergeCell ref="C536:E536"/>
    <mergeCell ref="G536:H536"/>
    <mergeCell ref="C519:K520"/>
    <mergeCell ref="C521:E522"/>
    <mergeCell ref="I512:J512"/>
    <mergeCell ref="I509:J509"/>
    <mergeCell ref="C510:E510"/>
    <mergeCell ref="G510:H510"/>
    <mergeCell ref="I510:J510"/>
    <mergeCell ref="C517:E517"/>
    <mergeCell ref="C511:E511"/>
    <mergeCell ref="G511:H511"/>
    <mergeCell ref="I511:J511"/>
    <mergeCell ref="G516:H516"/>
    <mergeCell ref="I521:J522"/>
    <mergeCell ref="D465:E465"/>
    <mergeCell ref="K521:K522"/>
    <mergeCell ref="G458:K465"/>
    <mergeCell ref="D469:E469"/>
    <mergeCell ref="D468:E468"/>
    <mergeCell ref="I517:J517"/>
    <mergeCell ref="C509:E509"/>
    <mergeCell ref="G509:H509"/>
    <mergeCell ref="I514:J514"/>
    <mergeCell ref="G523:H523"/>
    <mergeCell ref="C513:E513"/>
    <mergeCell ref="G513:H513"/>
    <mergeCell ref="D471:E471"/>
    <mergeCell ref="C524:E524"/>
    <mergeCell ref="G521:H522"/>
    <mergeCell ref="G514:H514"/>
    <mergeCell ref="C512:E512"/>
    <mergeCell ref="G512:H512"/>
    <mergeCell ref="C483:K484"/>
    <mergeCell ref="G14:K14"/>
    <mergeCell ref="C18:K18"/>
    <mergeCell ref="C19:K19"/>
    <mergeCell ref="C15:K15"/>
    <mergeCell ref="C525:E525"/>
    <mergeCell ref="G525:H525"/>
    <mergeCell ref="I525:J525"/>
    <mergeCell ref="C479:K479"/>
    <mergeCell ref="G472:K474"/>
    <mergeCell ref="G88:K88"/>
  </mergeCells>
  <dataValidations count="1">
    <dataValidation type="none" errorStyle="stop" operator="between" allowBlank="1" showDropDown="0" showInputMessage="1" showErrorMessage="1" prompt="Enter Self-Audit Date Here" sqref="F1"/>
  </dataValidations>
  <printOptions gridLines="false" gridLinesSet="true" horizontalCentered="true"/>
  <pageMargins left="0" right="0" top="0.75" bottom="0.25" header="0" footer="0"/>
  <pageSetup paperSize="1" orientation="portrait" scale="75" fitToHeight="0" fitToWidth="1"/>
  <headerFooter differentOddEven="false" differentFirst="false" scaleWithDoc="true" alignWithMargins="true">
    <oddHeader>&amp;C&amp;16&amp;A</oddHeader>
    <oddFooter>&amp;L_________/__________           Brodley&amp;CPage &amp;P of &amp;N      &amp;D&amp;R&amp;F</oddFooter>
    <evenHeader>&amp;C&amp;16&amp;A</evenHeader>
    <evenFooter>&amp;L_________/__________           Brodley&amp;CPage &amp;P of &amp;N      &amp;D&amp;R&amp;F</evenFooter>
    <firstHeader/>
    <firstFooter/>
  </headerFooter>
  <rowBreaks count="6" manualBreakCount="6">
    <brk id="67" man="1"/>
    <brk id="135" man="1"/>
    <brk id="195" man="1"/>
    <brk id="361" man="1"/>
    <brk id="424" man="1"/>
    <brk id="478" man="1"/>
  </rowBreaks>
  <legacyDrawing r:id="rId_comments_vml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pageSetUpPr fitToPage="1"/>
  </sheetPr>
  <dimension ref="A1:R489"/>
  <sheetViews>
    <sheetView tabSelected="0" workbookViewId="0" showGridLines="false" showRowColHeaders="1">
      <pane ySplit="5" topLeftCell="A6" activePane="bottomLeft" state="frozen"/>
      <selection pane="bottomLeft" activeCell="A6" sqref="A6"/>
    </sheetView>
  </sheetViews>
  <sheetFormatPr customHeight="true" defaultRowHeight="15" defaultColWidth="9.140625" outlineLevelRow="0" outlineLevelCol="0"/>
  <cols>
    <col min="1" max="1" width="3.28515625" hidden="true" customWidth="true" style="138"/>
    <col min="2" max="2" width="5" hidden="true" customWidth="true" style="96"/>
    <col min="3" max="3" width="4.7109375" customWidth="true" style="4"/>
    <col min="4" max="4" width="4.7109375" customWidth="true" style="4"/>
    <col min="5" max="5" width="4.7109375" customWidth="true" style="22"/>
    <col min="6" max="6" width="87.7109375" customWidth="true" style="1"/>
    <col min="7" max="7" width="6.7109375" customWidth="true" style="519"/>
    <col min="8" max="8" width="8.7109375" customWidth="true" style="519"/>
    <col min="9" max="9" width="6.7109375" customWidth="true" style="519"/>
    <col min="10" max="10" width="6.7109375" customWidth="true" style="519"/>
    <col min="11" max="11" width="6.7109375" customWidth="true" style="519"/>
  </cols>
  <sheetData>
    <row r="1" spans="1:18" customHeight="1" ht="15">
      <c r="C1" s="1532">
        <v>44147</v>
      </c>
      <c r="D1" s="1533"/>
      <c r="E1" s="1534"/>
      <c r="F1" s="771" t="s">
        <v>132</v>
      </c>
      <c r="G1" s="1535" t="s">
        <v>133</v>
      </c>
      <c r="H1" s="1536"/>
      <c r="I1" s="641" t="s">
        <v>76</v>
      </c>
      <c r="J1" s="642" t="s">
        <v>77</v>
      </c>
      <c r="K1" s="643" t="s">
        <v>69</v>
      </c>
    </row>
    <row r="2" spans="1:18" customHeight="1" ht="15">
      <c r="C2" s="1561">
        <f>TODAY()</f>
        <v>44200</v>
      </c>
      <c r="D2" s="1562"/>
      <c r="E2" s="1563"/>
      <c r="F2" s="772" t="s">
        <v>694</v>
      </c>
      <c r="G2" s="1537" t="s">
        <v>66</v>
      </c>
      <c r="H2" s="1538"/>
      <c r="I2" s="644">
        <f>A39+A63+A84+A98+A110+A121+A130+A148+A163+A178+A194+A213+A229+A247</f>
        <v>405</v>
      </c>
      <c r="J2" s="644">
        <f>B39+B63+B84+B98+B110+B121+B130+B148+B163+B178+B194+B213+B229+B247</f>
        <v>335</v>
      </c>
      <c r="K2" s="653">
        <f>J2/I2</f>
        <v>0.82716049382716</v>
      </c>
    </row>
    <row r="3" spans="1:18" customHeight="1" ht="15">
      <c r="C3" s="1564"/>
      <c r="D3" s="1565"/>
      <c r="E3" s="1566"/>
      <c r="F3" s="770" t="s">
        <v>135</v>
      </c>
      <c r="G3" s="1541" t="s">
        <v>67</v>
      </c>
      <c r="H3" s="1542"/>
      <c r="I3" s="654">
        <f>A266+A271+A281+A290+A301+A308+A317+A320+A324+A327+A329+A333+A297</f>
        <v>92</v>
      </c>
      <c r="J3" s="654">
        <f>B266+B271+B281+B290+B301+B308+B317+B320+B324+B327+B329+B333+B297</f>
        <v>92</v>
      </c>
      <c r="K3" s="655">
        <f>J3/I3</f>
        <v>1</v>
      </c>
    </row>
    <row r="4" spans="1:18" customHeight="1" ht="15">
      <c r="C4" s="1567" t="str">
        <f>TEXT((C2-DATEVALUE("1/1/"&amp;TEXT(C2,"yy"))+1),"000")</f>
        <v>7289</v>
      </c>
      <c r="D4" s="1568"/>
      <c r="E4" s="1569"/>
      <c r="F4" s="773" t="s">
        <v>695</v>
      </c>
      <c r="G4" s="1541" t="s">
        <v>68</v>
      </c>
      <c r="H4" s="1542"/>
      <c r="I4" s="654">
        <f>A350+A361+A369+A377+A380+A385+A398+A409+A416+A421+A424+A435+A439+A443+A449+A453+A455+A458+A462+A470+A238+A403</f>
        <v>290</v>
      </c>
      <c r="J4" s="654">
        <f>B350+B361+B369+B377+B380+B385+B398+B409+B416+B421+B424+B435+B439+B443+B449+B453+B455+B458+B462+B470+B238+B403</f>
        <v>274</v>
      </c>
      <c r="K4" s="655">
        <f>J4/I4</f>
        <v>0.9448275862069</v>
      </c>
    </row>
    <row r="5" spans="1:18" customHeight="1" ht="15">
      <c r="C5" s="1570"/>
      <c r="D5" s="1571"/>
      <c r="E5" s="1572"/>
      <c r="F5" s="620"/>
      <c r="G5" s="1523" t="s">
        <v>60</v>
      </c>
      <c r="H5" s="1524"/>
      <c r="I5" s="656">
        <f>SUM(I2+I3+I4)</f>
        <v>787</v>
      </c>
      <c r="J5" s="656">
        <f>SUM(J2+J3+J4)</f>
        <v>701</v>
      </c>
      <c r="K5" s="659">
        <f>J5/I5</f>
        <v>0.89072426937738</v>
      </c>
    </row>
    <row r="6" spans="1:18" customHeight="1" ht="14.45">
      <c r="C6" s="1454" t="s">
        <v>137</v>
      </c>
      <c r="D6" s="1455"/>
      <c r="E6" s="1455"/>
      <c r="F6" s="1455"/>
      <c r="G6" s="1455"/>
      <c r="H6" s="1455"/>
      <c r="I6" s="1455"/>
      <c r="J6" s="1455"/>
      <c r="K6" s="1456"/>
    </row>
    <row r="7" spans="1:18" customHeight="1" ht="14.45">
      <c r="C7" s="698"/>
      <c r="D7" s="705"/>
      <c r="E7" s="699"/>
      <c r="F7" s="702" t="s">
        <v>696</v>
      </c>
      <c r="G7" s="495" t="s">
        <v>139</v>
      </c>
      <c r="H7" s="1742">
        <v>130781.99</v>
      </c>
      <c r="I7" s="1742"/>
      <c r="J7" s="1742"/>
      <c r="K7" s="1743"/>
    </row>
    <row r="8" spans="1:18" customHeight="1" ht="14.45">
      <c r="C8" s="698"/>
      <c r="D8" s="705"/>
      <c r="E8" s="699"/>
      <c r="F8" s="703" t="s">
        <v>140</v>
      </c>
      <c r="G8" s="495" t="s">
        <v>141</v>
      </c>
      <c r="H8" s="1737">
        <v>52</v>
      </c>
      <c r="I8" s="1737"/>
      <c r="J8" s="1737"/>
      <c r="K8" s="1738"/>
    </row>
    <row r="9" spans="1:18" customHeight="1" ht="14.45">
      <c r="C9" s="698"/>
      <c r="D9" s="705"/>
      <c r="E9" s="699"/>
      <c r="F9" s="703" t="s">
        <v>142</v>
      </c>
      <c r="G9" s="495" t="s">
        <v>143</v>
      </c>
      <c r="H9" s="1737">
        <v>84</v>
      </c>
      <c r="I9" s="1737"/>
      <c r="J9" s="1737"/>
      <c r="K9" s="1738"/>
    </row>
    <row r="10" spans="1:18" customHeight="1" ht="14.45">
      <c r="C10" s="698"/>
      <c r="D10" s="705"/>
      <c r="E10" s="699"/>
      <c r="F10" s="703" t="s">
        <v>144</v>
      </c>
      <c r="G10" s="495" t="s">
        <v>145</v>
      </c>
      <c r="H10" s="1739">
        <v>1290.06</v>
      </c>
      <c r="I10" s="1740"/>
      <c r="J10" s="1740"/>
      <c r="K10" s="1741"/>
    </row>
    <row r="11" spans="1:18" customHeight="1" ht="14.45">
      <c r="C11" s="700"/>
      <c r="D11" s="706"/>
      <c r="E11" s="701"/>
      <c r="F11" s="704" t="s">
        <v>146</v>
      </c>
      <c r="G11" s="495" t="s">
        <v>147</v>
      </c>
      <c r="H11" s="1713">
        <v>1.56</v>
      </c>
      <c r="I11" s="1713"/>
      <c r="J11" s="1713"/>
      <c r="K11" s="1714"/>
    </row>
    <row r="12" spans="1:18" customHeight="1" ht="15">
      <c r="C12" s="1520" t="s">
        <v>148</v>
      </c>
      <c r="D12" s="1521"/>
      <c r="E12" s="1521"/>
      <c r="F12" s="1521"/>
      <c r="G12" s="1521"/>
      <c r="H12" s="1521"/>
      <c r="I12" s="1521"/>
      <c r="J12" s="1521"/>
      <c r="K12" s="1522"/>
    </row>
    <row r="13" spans="1:18" customHeight="1" ht="15">
      <c r="C13" s="1545" t="s">
        <v>149</v>
      </c>
      <c r="D13" s="1546"/>
      <c r="E13" s="1546"/>
      <c r="F13" s="1546"/>
      <c r="G13" s="1546"/>
      <c r="H13" s="1546"/>
      <c r="I13" s="1546"/>
      <c r="J13" s="1546"/>
      <c r="K13" s="1547"/>
    </row>
    <row r="14" spans="1:18" customHeight="1" ht="14.45">
      <c r="A14" s="446"/>
      <c r="C14" s="697" t="s">
        <v>150</v>
      </c>
      <c r="D14" s="1461" t="s">
        <v>151</v>
      </c>
      <c r="E14" s="1462"/>
      <c r="F14" s="692" t="s">
        <v>152</v>
      </c>
      <c r="G14" s="1461" t="s">
        <v>4</v>
      </c>
      <c r="H14" s="1514"/>
      <c r="I14" s="1514"/>
      <c r="J14" s="1514"/>
      <c r="K14" s="1462"/>
    </row>
    <row r="15" spans="1:18" customHeight="1" ht="14.45">
      <c r="C15" s="1720"/>
      <c r="D15" s="1721"/>
      <c r="E15" s="1721"/>
      <c r="F15" s="163" t="s">
        <v>66</v>
      </c>
      <c r="G15" s="1735"/>
      <c r="H15" s="1735"/>
      <c r="I15" s="1735"/>
      <c r="J15" s="1735"/>
      <c r="K15" s="1736"/>
    </row>
    <row r="16" spans="1:18" customHeight="1" ht="15">
      <c r="A16" s="167"/>
      <c r="B16" s="167"/>
      <c r="C16" s="61"/>
      <c r="D16" s="61"/>
      <c r="E16" s="172">
        <v>1</v>
      </c>
      <c r="F16" s="826" t="s">
        <v>697</v>
      </c>
      <c r="G16" s="1639" t="s">
        <v>698</v>
      </c>
      <c r="H16" s="1640"/>
      <c r="I16" s="1640"/>
      <c r="J16" s="1640"/>
      <c r="K16" s="1641"/>
    </row>
    <row r="17" spans="1:18" customHeight="1" ht="13.5">
      <c r="A17" s="167"/>
      <c r="B17" s="167"/>
      <c r="C17" s="168"/>
      <c r="D17" s="691"/>
      <c r="E17" s="50"/>
      <c r="F17" s="371" t="s">
        <v>699</v>
      </c>
      <c r="G17" s="496"/>
      <c r="H17" s="497"/>
      <c r="I17" s="497"/>
      <c r="J17" s="497"/>
      <c r="K17" s="498"/>
    </row>
    <row r="18" spans="1:18" customHeight="1" ht="15">
      <c r="A18" s="167"/>
      <c r="B18" s="167"/>
      <c r="C18" s="168"/>
      <c r="D18" s="169"/>
      <c r="E18" s="439"/>
      <c r="F18" s="334" t="s">
        <v>700</v>
      </c>
      <c r="G18" s="1705" t="s">
        <v>701</v>
      </c>
      <c r="H18" s="1708"/>
      <c r="I18" s="1708"/>
      <c r="J18" s="1708"/>
      <c r="K18" s="1709"/>
    </row>
    <row r="19" spans="1:18" customHeight="1" ht="15">
      <c r="A19" s="167"/>
      <c r="B19" s="167"/>
      <c r="C19" s="168"/>
      <c r="D19" s="169"/>
      <c r="E19" s="439"/>
      <c r="F19" s="333" t="s">
        <v>702</v>
      </c>
      <c r="G19" s="1723" t="s">
        <v>703</v>
      </c>
      <c r="H19" s="1706"/>
      <c r="I19" s="1706"/>
      <c r="J19" s="1706"/>
      <c r="K19" s="1707"/>
    </row>
    <row r="20" spans="1:18" customHeight="1" ht="15">
      <c r="A20" s="167"/>
      <c r="B20" s="167"/>
      <c r="C20" s="168"/>
      <c r="D20" s="169"/>
      <c r="E20" s="439"/>
      <c r="F20" s="344" t="s">
        <v>704</v>
      </c>
      <c r="G20" s="480" t="str">
        <f>TEXT((H20-DATEVALUE("1/1/"&amp;TEXT(H20,"yy"))+1),"000")</f>
        <v>7284</v>
      </c>
      <c r="H20" s="425">
        <f>SUM($C$2-6)</f>
        <v>44194</v>
      </c>
      <c r="I20" s="1700" t="s">
        <v>424</v>
      </c>
      <c r="J20" s="1700"/>
      <c r="K20" s="1701"/>
    </row>
    <row r="21" spans="1:18" customHeight="1" ht="15">
      <c r="A21" s="167"/>
      <c r="B21" s="167"/>
      <c r="C21" s="168"/>
      <c r="D21" s="169"/>
      <c r="E21" s="439"/>
      <c r="F21" s="492" t="s">
        <v>705</v>
      </c>
      <c r="G21" s="481" t="str">
        <f>TEXT((H21-DATEVALUE("1/1/"&amp;TEXT(H21,"yy"))+1),"000")</f>
        <v>7280</v>
      </c>
      <c r="H21" s="428">
        <f>SUM($C$2-10)</f>
        <v>44190</v>
      </c>
      <c r="I21" s="1688" t="s">
        <v>706</v>
      </c>
      <c r="J21" s="1688"/>
      <c r="K21" s="1689"/>
    </row>
    <row r="22" spans="1:18" customHeight="1" ht="15">
      <c r="A22" s="167"/>
      <c r="B22" s="167"/>
      <c r="C22" s="168"/>
      <c r="D22" s="169"/>
      <c r="E22" s="439"/>
      <c r="F22" s="435" t="s">
        <v>707</v>
      </c>
      <c r="G22" s="1715" t="s">
        <v>708</v>
      </c>
      <c r="H22" s="1716"/>
      <c r="I22" s="1716"/>
      <c r="J22" s="1716"/>
      <c r="K22" s="1717"/>
    </row>
    <row r="23" spans="1:18" customHeight="1" ht="15">
      <c r="A23" s="167"/>
      <c r="B23" s="167"/>
      <c r="C23" s="168"/>
      <c r="D23" s="169"/>
      <c r="E23" s="439"/>
      <c r="F23" s="435" t="s">
        <v>709</v>
      </c>
      <c r="G23" s="480" t="str">
        <f>TEXT((H23-DATEVALUE("1/1/"&amp;TEXT(H23,"yy"))+1),"000")</f>
        <v>7285</v>
      </c>
      <c r="H23" s="425">
        <f>SUM($C$2-5)</f>
        <v>44195</v>
      </c>
      <c r="I23" s="1700" t="s">
        <v>424</v>
      </c>
      <c r="J23" s="1700"/>
      <c r="K23" s="1701"/>
    </row>
    <row r="24" spans="1:18" customHeight="1" ht="15">
      <c r="A24" s="167"/>
      <c r="B24" s="167"/>
      <c r="C24" s="168"/>
      <c r="D24" s="169"/>
      <c r="E24" s="439"/>
      <c r="F24" s="492" t="s">
        <v>710</v>
      </c>
      <c r="G24" s="481" t="str">
        <f>TEXT((H24-DATEVALUE("1/1/"&amp;TEXT(H24,"yy"))+1),"000")</f>
        <v>7281</v>
      </c>
      <c r="H24" s="428">
        <f>SUM($C$2-9)</f>
        <v>44191</v>
      </c>
      <c r="I24" s="1688" t="s">
        <v>706</v>
      </c>
      <c r="J24" s="1688"/>
      <c r="K24" s="1689"/>
    </row>
    <row r="25" spans="1:18" customHeight="1" ht="15">
      <c r="A25" s="439"/>
      <c r="B25" s="439"/>
      <c r="C25" s="441"/>
      <c r="D25" s="437"/>
      <c r="E25" s="439"/>
      <c r="F25" s="435" t="s">
        <v>711</v>
      </c>
      <c r="G25" s="499"/>
      <c r="H25" s="500"/>
      <c r="I25" s="501"/>
      <c r="J25" s="501"/>
      <c r="K25" s="502"/>
    </row>
    <row r="26" spans="1:18" customHeight="1" ht="15">
      <c r="A26" s="439"/>
      <c r="B26" s="439"/>
      <c r="C26" s="441"/>
      <c r="D26" s="437"/>
      <c r="E26" s="439"/>
      <c r="F26" s="435" t="s">
        <v>712</v>
      </c>
      <c r="G26" s="1702" t="s">
        <v>713</v>
      </c>
      <c r="H26" s="1703"/>
      <c r="I26" s="1703"/>
      <c r="J26" s="1703"/>
      <c r="K26" s="1704"/>
    </row>
    <row r="27" spans="1:18" customHeight="1" ht="15">
      <c r="A27" s="439"/>
      <c r="B27" s="439"/>
      <c r="C27" s="441"/>
      <c r="D27" s="437"/>
      <c r="E27" s="439"/>
      <c r="F27" s="344" t="s">
        <v>714</v>
      </c>
      <c r="G27" s="1702" t="s">
        <v>703</v>
      </c>
      <c r="H27" s="1703"/>
      <c r="I27" s="1703"/>
      <c r="J27" s="1703"/>
      <c r="K27" s="1704"/>
    </row>
    <row r="28" spans="1:18" customHeight="1" ht="15">
      <c r="A28" s="167"/>
      <c r="B28" s="167"/>
      <c r="C28" s="168"/>
      <c r="D28" s="169"/>
      <c r="E28" s="439"/>
      <c r="F28" s="492" t="s">
        <v>705</v>
      </c>
      <c r="G28" s="503" t="str">
        <f>TEXT((H28-DATEVALUE("1/1/"&amp;TEXT(H28,"yy"))+1),"000")</f>
        <v>7283</v>
      </c>
      <c r="H28" s="425">
        <f>SUM($C$2-7)</f>
        <v>44193</v>
      </c>
      <c r="I28" s="1700" t="s">
        <v>424</v>
      </c>
      <c r="J28" s="1700"/>
      <c r="K28" s="1701"/>
    </row>
    <row r="29" spans="1:18" customHeight="1" ht="15">
      <c r="A29" s="167"/>
      <c r="B29" s="167"/>
      <c r="C29" s="168"/>
      <c r="D29" s="169"/>
      <c r="E29" s="439"/>
      <c r="F29" s="435" t="s">
        <v>715</v>
      </c>
      <c r="G29" s="427" t="str">
        <f>TEXT((H29-DATEVALUE("1/1/"&amp;TEXT(H29,"yy"))+1),"000")</f>
        <v>7279</v>
      </c>
      <c r="H29" s="428">
        <f>SUM($C$2-11)</f>
        <v>44189</v>
      </c>
      <c r="I29" s="1688" t="s">
        <v>706</v>
      </c>
      <c r="J29" s="1688"/>
      <c r="K29" s="1689"/>
    </row>
    <row r="30" spans="1:18" customHeight="1" ht="15">
      <c r="A30" s="167"/>
      <c r="B30" s="167"/>
      <c r="C30" s="168"/>
      <c r="D30" s="169"/>
      <c r="E30" s="439"/>
      <c r="F30" s="435" t="s">
        <v>716</v>
      </c>
      <c r="G30" s="1715" t="s">
        <v>708</v>
      </c>
      <c r="H30" s="1716"/>
      <c r="I30" s="1716"/>
      <c r="J30" s="1716"/>
      <c r="K30" s="1717"/>
    </row>
    <row r="31" spans="1:18" customHeight="1" ht="15">
      <c r="A31" s="167"/>
      <c r="B31" s="167"/>
      <c r="C31" s="168"/>
      <c r="D31" s="169"/>
      <c r="E31" s="439"/>
      <c r="F31" s="492" t="s">
        <v>710</v>
      </c>
      <c r="G31" s="480" t="str">
        <f>TEXT((H31-DATEVALUE("1/1/"&amp;TEXT(H31,"yy"))+1),"000")</f>
        <v>7286</v>
      </c>
      <c r="H31" s="425">
        <f>SUM($C$2-4)</f>
        <v>44196</v>
      </c>
      <c r="I31" s="1700" t="s">
        <v>424</v>
      </c>
      <c r="J31" s="1700"/>
      <c r="K31" s="1701"/>
    </row>
    <row r="32" spans="1:18" customHeight="1" ht="15">
      <c r="A32" s="167"/>
      <c r="B32" s="167"/>
      <c r="C32" s="168"/>
      <c r="D32" s="169"/>
      <c r="E32" s="439"/>
      <c r="F32" s="435" t="s">
        <v>717</v>
      </c>
      <c r="G32" s="481" t="str">
        <f>TEXT((H32-DATEVALUE("1/1/"&amp;TEXT(H32,"yy"))+1),"000")</f>
        <v>7282</v>
      </c>
      <c r="H32" s="428">
        <f>SUM($C$2-8)</f>
        <v>44192</v>
      </c>
      <c r="I32" s="1688" t="s">
        <v>706</v>
      </c>
      <c r="J32" s="1688"/>
      <c r="K32" s="1689"/>
    </row>
    <row r="33" spans="1:18" customHeight="1" ht="15">
      <c r="A33" s="167"/>
      <c r="B33" s="167"/>
      <c r="C33" s="168"/>
      <c r="D33" s="169"/>
      <c r="E33" s="439"/>
      <c r="F33" s="435" t="s">
        <v>718</v>
      </c>
      <c r="G33" s="1576" t="s">
        <v>719</v>
      </c>
      <c r="H33" s="1548"/>
      <c r="I33" s="1548"/>
      <c r="J33" s="1548"/>
      <c r="K33" s="1549"/>
    </row>
    <row r="34" spans="1:18" customHeight="1" ht="12.75">
      <c r="A34" s="167"/>
      <c r="B34" s="167"/>
      <c r="C34" s="168"/>
      <c r="D34" s="169"/>
      <c r="E34" s="439"/>
      <c r="F34" s="326" t="s">
        <v>720</v>
      </c>
      <c r="G34" s="1458"/>
      <c r="H34" s="1459"/>
      <c r="I34" s="1459"/>
      <c r="J34" s="1459"/>
      <c r="K34" s="1460"/>
    </row>
    <row r="35" spans="1:18" customHeight="1" ht="15">
      <c r="A35" s="167" t="s">
        <v>159</v>
      </c>
      <c r="B35" s="167"/>
      <c r="C35" s="168"/>
      <c r="D35" s="169"/>
      <c r="E35" s="439"/>
      <c r="F35" s="326" t="s">
        <v>721</v>
      </c>
      <c r="G35" s="1458"/>
      <c r="H35" s="1459"/>
      <c r="I35" s="1459"/>
      <c r="J35" s="1459"/>
      <c r="K35" s="1460"/>
    </row>
    <row r="36" spans="1:18" customHeight="1" ht="15">
      <c r="C36" s="54"/>
      <c r="D36" s="1550" t="s">
        <v>156</v>
      </c>
      <c r="E36" s="1611"/>
      <c r="F36" s="333" t="s">
        <v>722</v>
      </c>
      <c r="G36" s="1458"/>
      <c r="H36" s="1459"/>
      <c r="I36" s="1459"/>
      <c r="J36" s="1459"/>
      <c r="K36" s="1460"/>
    </row>
    <row r="37" spans="1:18" customHeight="1" ht="12.75">
      <c r="A37" s="167">
        <f>IF(D37&gt;0,1,0)</f>
        <v>1</v>
      </c>
      <c r="B37" s="125">
        <f>IF(D37=0,C39,IF(D37&lt;2,20,IF(D37&lt;4,10,IF(D37&gt;4,0)*IF(D37="E",0))))</f>
        <v>10</v>
      </c>
      <c r="C37" s="42"/>
      <c r="D37" s="1506">
        <v>3</v>
      </c>
      <c r="E37" s="1519"/>
      <c r="F37" s="483" t="s">
        <v>723</v>
      </c>
      <c r="G37" s="1458"/>
      <c r="H37" s="1459"/>
      <c r="I37" s="1459"/>
      <c r="J37" s="1459"/>
      <c r="K37" s="1460"/>
    </row>
    <row r="38" spans="1:18" customHeight="1" ht="14.85">
      <c r="A38" s="30"/>
      <c r="B38" s="33"/>
      <c r="C38" s="30"/>
      <c r="D38" s="30"/>
      <c r="E38" s="37"/>
      <c r="F38" s="404" t="s">
        <v>160</v>
      </c>
      <c r="G38" s="1458"/>
      <c r="H38" s="1459"/>
      <c r="I38" s="1459"/>
      <c r="J38" s="1459"/>
      <c r="K38" s="1460"/>
      <c r="O38" s="132"/>
    </row>
    <row r="39" spans="1:18" customHeight="1" ht="15">
      <c r="A39" s="167">
        <f>IF(D39="x",C39,IF(D39="n",0,C39))</f>
        <v>30</v>
      </c>
      <c r="B39" s="125">
        <f>IF(D39="x",B37,IF(D39="n",0,C39))</f>
        <v>10</v>
      </c>
      <c r="C39" s="45">
        <v>30</v>
      </c>
      <c r="D39" s="1543" t="str">
        <f>IF(D37="N", "N",IF(D37&gt;0,"X"," "))</f>
        <v>X</v>
      </c>
      <c r="E39" s="1699"/>
      <c r="F39" s="348" t="s">
        <v>724</v>
      </c>
      <c r="G39" s="1440"/>
      <c r="H39" s="1441"/>
      <c r="I39" s="1441"/>
      <c r="J39" s="1441"/>
      <c r="K39" s="1442"/>
    </row>
    <row r="40" spans="1:18" customHeight="1" ht="15">
      <c r="C40" s="47" t="s">
        <v>21</v>
      </c>
      <c r="D40" s="51"/>
      <c r="E40" s="76">
        <v>2</v>
      </c>
      <c r="F40" s="892" t="s">
        <v>725</v>
      </c>
      <c r="G40" s="1705" t="s">
        <v>698</v>
      </c>
      <c r="H40" s="1708"/>
      <c r="I40" s="1708"/>
      <c r="J40" s="1708"/>
      <c r="K40" s="1709"/>
    </row>
    <row r="41" spans="1:18" customHeight="1" ht="13.5">
      <c r="C41" s="54"/>
      <c r="D41" s="44"/>
      <c r="E41" s="25"/>
      <c r="F41" s="798" t="s">
        <v>699</v>
      </c>
      <c r="G41" s="1702" t="s">
        <v>726</v>
      </c>
      <c r="H41" s="1703"/>
      <c r="I41" s="1703"/>
      <c r="J41" s="1703"/>
      <c r="K41" s="1704"/>
    </row>
    <row r="42" spans="1:18" customHeight="1" ht="15">
      <c r="C42" s="54"/>
      <c r="D42" s="44"/>
      <c r="E42" s="25"/>
      <c r="F42" s="409" t="s">
        <v>727</v>
      </c>
      <c r="G42" s="1710" t="s">
        <v>728</v>
      </c>
      <c r="H42" s="1711"/>
      <c r="I42" s="1711"/>
      <c r="J42" s="1711"/>
      <c r="K42" s="1712"/>
    </row>
    <row r="43" spans="1:18" customHeight="1" ht="15">
      <c r="C43" s="54"/>
      <c r="D43" s="44"/>
      <c r="E43" s="25"/>
      <c r="F43" s="409" t="s">
        <v>702</v>
      </c>
      <c r="G43" s="480" t="str">
        <f>TEXT((H43-DATEVALUE("1/1/"&amp;TEXT(H43,"yy"))+1),"000")</f>
        <v>7260</v>
      </c>
      <c r="H43" s="425">
        <f>SUM($C$2-30)</f>
        <v>44170</v>
      </c>
      <c r="I43" s="1700" t="s">
        <v>424</v>
      </c>
      <c r="J43" s="1700"/>
      <c r="K43" s="1701"/>
    </row>
    <row r="44" spans="1:18" customHeight="1" ht="15">
      <c r="C44" s="54"/>
      <c r="D44" s="44"/>
      <c r="E44" s="25"/>
      <c r="F44" s="482" t="s">
        <v>729</v>
      </c>
      <c r="G44" s="481" t="str">
        <f>TEXT((H44-DATEVALUE("1/1/"&amp;TEXT(H44,"yy"))+1),"000")</f>
        <v>7256</v>
      </c>
      <c r="H44" s="428">
        <f>SUM($C$2-34)</f>
        <v>44166</v>
      </c>
      <c r="I44" s="1688" t="s">
        <v>706</v>
      </c>
      <c r="J44" s="1688"/>
      <c r="K44" s="1689"/>
    </row>
    <row r="45" spans="1:18" customHeight="1" ht="15">
      <c r="A45" s="440"/>
      <c r="C45" s="54"/>
      <c r="D45" s="44"/>
      <c r="E45" s="25"/>
      <c r="F45" s="490" t="s">
        <v>730</v>
      </c>
      <c r="G45" s="1715" t="s">
        <v>731</v>
      </c>
      <c r="H45" s="1716"/>
      <c r="I45" s="1716"/>
      <c r="J45" s="1716"/>
      <c r="K45" s="1717"/>
    </row>
    <row r="46" spans="1:18" customHeight="1" ht="15">
      <c r="A46" s="440"/>
      <c r="C46" s="54"/>
      <c r="D46" s="44"/>
      <c r="E46" s="25"/>
      <c r="F46" s="491" t="s">
        <v>732</v>
      </c>
      <c r="G46" s="480" t="str">
        <f>TEXT((H46-DATEVALUE("1/1/"&amp;TEXT(H46,"yy"))+1),"000")</f>
        <v>7269</v>
      </c>
      <c r="H46" s="425">
        <f>SUM($C$2-21)</f>
        <v>44179</v>
      </c>
      <c r="I46" s="1700" t="s">
        <v>424</v>
      </c>
      <c r="J46" s="1700"/>
      <c r="K46" s="1701"/>
    </row>
    <row r="47" spans="1:18" customHeight="1" ht="15">
      <c r="A47" s="440"/>
      <c r="C47" s="54"/>
      <c r="D47" s="44"/>
      <c r="E47" s="25"/>
      <c r="F47" s="491" t="s">
        <v>733</v>
      </c>
      <c r="G47" s="481" t="str">
        <f>TEXT((H47-DATEVALUE("1/1/"&amp;TEXT(H47,"yy"))+1),"000")</f>
        <v>7265</v>
      </c>
      <c r="H47" s="428">
        <f>SUM($C$2-25)</f>
        <v>44175</v>
      </c>
      <c r="I47" s="1688" t="s">
        <v>706</v>
      </c>
      <c r="J47" s="1688"/>
      <c r="K47" s="1689"/>
    </row>
    <row r="48" spans="1:18" customHeight="1" ht="15">
      <c r="A48" s="440"/>
      <c r="C48" s="54"/>
      <c r="D48" s="44"/>
      <c r="E48" s="25"/>
      <c r="F48" s="490" t="s">
        <v>734</v>
      </c>
      <c r="G48" s="504"/>
      <c r="H48" s="505"/>
      <c r="I48" s="505"/>
      <c r="J48" s="505"/>
      <c r="K48" s="506"/>
    </row>
    <row r="49" spans="1:18" customHeight="1" ht="15">
      <c r="C49" s="54"/>
      <c r="D49" s="44"/>
      <c r="E49" s="25"/>
      <c r="F49" s="491" t="s">
        <v>735</v>
      </c>
      <c r="G49" s="1702" t="s">
        <v>736</v>
      </c>
      <c r="H49" s="1703"/>
      <c r="I49" s="1703"/>
      <c r="J49" s="1703"/>
      <c r="K49" s="1704"/>
    </row>
    <row r="50" spans="1:18" customHeight="1" ht="15">
      <c r="C50" s="54"/>
      <c r="D50" s="44"/>
      <c r="E50" s="25"/>
      <c r="F50" s="491" t="s">
        <v>733</v>
      </c>
      <c r="G50" s="1710" t="s">
        <v>728</v>
      </c>
      <c r="H50" s="1711"/>
      <c r="I50" s="1711"/>
      <c r="J50" s="1711"/>
      <c r="K50" s="1712"/>
    </row>
    <row r="51" spans="1:18" customHeight="1" ht="15">
      <c r="C51" s="54"/>
      <c r="D51" s="44"/>
      <c r="E51" s="25"/>
      <c r="F51" s="482" t="s">
        <v>737</v>
      </c>
      <c r="G51" s="480" t="str">
        <f>TEXT((H51-DATEVALUE("1/1/"&amp;TEXT(H51,"yy"))+1),"000")</f>
        <v>7269</v>
      </c>
      <c r="H51" s="425">
        <f>SUM($C$2-21)</f>
        <v>44179</v>
      </c>
      <c r="I51" s="1700" t="s">
        <v>424</v>
      </c>
      <c r="J51" s="1700"/>
      <c r="K51" s="1701"/>
    </row>
    <row r="52" spans="1:18" customHeight="1" ht="15">
      <c r="A52" s="440"/>
      <c r="C52" s="54"/>
      <c r="D52" s="44"/>
      <c r="E52" s="25"/>
      <c r="F52" s="490" t="s">
        <v>730</v>
      </c>
      <c r="G52" s="481" t="str">
        <f>TEXT((H52-DATEVALUE("1/1/"&amp;TEXT(H52,"yy"))+1),"000")</f>
        <v>7265</v>
      </c>
      <c r="H52" s="428">
        <f>SUM($C$2-25)</f>
        <v>44175</v>
      </c>
      <c r="I52" s="1688" t="s">
        <v>706</v>
      </c>
      <c r="J52" s="1688"/>
      <c r="K52" s="1689"/>
    </row>
    <row r="53" spans="1:18" customHeight="1" ht="15">
      <c r="A53" s="440"/>
      <c r="C53" s="54"/>
      <c r="D53" s="44"/>
      <c r="E53" s="25"/>
      <c r="F53" s="491" t="s">
        <v>738</v>
      </c>
      <c r="G53" s="1715" t="s">
        <v>731</v>
      </c>
      <c r="H53" s="1716"/>
      <c r="I53" s="1716"/>
      <c r="J53" s="1716"/>
      <c r="K53" s="1717"/>
    </row>
    <row r="54" spans="1:18" customHeight="1" ht="15">
      <c r="A54" s="440"/>
      <c r="C54" s="54"/>
      <c r="D54" s="44"/>
      <c r="E54" s="25"/>
      <c r="F54" s="491" t="s">
        <v>739</v>
      </c>
      <c r="G54" s="480" t="str">
        <f>TEXT((H54-DATEVALUE("1/1/"&amp;TEXT(H54,"yy"))+1),"000")</f>
        <v>7276</v>
      </c>
      <c r="H54" s="425">
        <f>SUM($C$2-14)</f>
        <v>44186</v>
      </c>
      <c r="I54" s="1700" t="s">
        <v>424</v>
      </c>
      <c r="J54" s="1700"/>
      <c r="K54" s="1701"/>
    </row>
    <row r="55" spans="1:18" customHeight="1" ht="15">
      <c r="A55" s="440"/>
      <c r="C55" s="54"/>
      <c r="D55" s="44"/>
      <c r="E55" s="25"/>
      <c r="F55" s="490" t="s">
        <v>734</v>
      </c>
      <c r="G55" s="481" t="str">
        <f>TEXT((H55-DATEVALUE("1/1/"&amp;TEXT(H55,"yy"))+1),"000")</f>
        <v>7272</v>
      </c>
      <c r="H55" s="428">
        <f>SUM($C$2-18)</f>
        <v>44182</v>
      </c>
      <c r="I55" s="1688" t="s">
        <v>706</v>
      </c>
      <c r="J55" s="1688"/>
      <c r="K55" s="1689"/>
    </row>
    <row r="56" spans="1:18" customHeight="1" ht="15">
      <c r="A56" s="440"/>
      <c r="C56" s="54"/>
      <c r="D56" s="44"/>
      <c r="E56" s="25"/>
      <c r="F56" s="491" t="s">
        <v>740</v>
      </c>
      <c r="G56" s="1576"/>
      <c r="H56" s="1548"/>
      <c r="I56" s="1548"/>
      <c r="J56" s="1548"/>
      <c r="K56" s="1549"/>
    </row>
    <row r="57" spans="1:18" customHeight="1" ht="15">
      <c r="C57" s="54"/>
      <c r="D57" s="44"/>
      <c r="E57" s="25"/>
      <c r="F57" s="491" t="s">
        <v>741</v>
      </c>
      <c r="G57" s="1458"/>
      <c r="H57" s="1459"/>
      <c r="I57" s="1459"/>
      <c r="J57" s="1459"/>
      <c r="K57" s="1460"/>
    </row>
    <row r="58" spans="1:18" customHeight="1" ht="12.75">
      <c r="C58" s="54"/>
      <c r="D58" s="44"/>
      <c r="E58" s="25"/>
      <c r="F58" s="483" t="s">
        <v>720</v>
      </c>
      <c r="G58" s="1458"/>
      <c r="H58" s="1459"/>
      <c r="I58" s="1459"/>
      <c r="J58" s="1459"/>
      <c r="K58" s="1460"/>
    </row>
    <row r="59" spans="1:18" customHeight="1" ht="15">
      <c r="A59" s="1044" t="s">
        <v>159</v>
      </c>
      <c r="C59" s="54"/>
      <c r="D59" s="44"/>
      <c r="E59" s="25"/>
      <c r="F59" s="483" t="s">
        <v>742</v>
      </c>
      <c r="G59" s="1458"/>
      <c r="H59" s="1459"/>
      <c r="I59" s="1459"/>
      <c r="J59" s="1459"/>
      <c r="K59" s="1460"/>
    </row>
    <row r="60" spans="1:18" customHeight="1" ht="15">
      <c r="C60" s="54"/>
      <c r="D60" s="1550" t="s">
        <v>156</v>
      </c>
      <c r="E60" s="1611"/>
      <c r="F60" s="409" t="s">
        <v>722</v>
      </c>
      <c r="G60" s="1458"/>
      <c r="H60" s="1459"/>
      <c r="I60" s="1459"/>
      <c r="J60" s="1459"/>
      <c r="K60" s="1460"/>
    </row>
    <row r="61" spans="1:18" customHeight="1" ht="12.75">
      <c r="A61" s="167">
        <f>IF(D61&gt;0,1,0)</f>
        <v>0</v>
      </c>
      <c r="B61" s="125">
        <f>IF(D61=0,C63,IF(D61&lt;2,20,IF(D61&lt;4,10,IF(D61&gt;4,0)*IF(D61="E",0))))</f>
        <v>20</v>
      </c>
      <c r="C61" s="42"/>
      <c r="D61" s="1506"/>
      <c r="E61" s="1519"/>
      <c r="F61" s="483" t="s">
        <v>723</v>
      </c>
      <c r="G61" s="1458"/>
      <c r="H61" s="1459"/>
      <c r="I61" s="1459"/>
      <c r="J61" s="1459"/>
      <c r="K61" s="1460"/>
    </row>
    <row r="62" spans="1:18" customHeight="1" ht="14.85">
      <c r="A62" s="30"/>
      <c r="B62" s="33"/>
      <c r="C62" s="30"/>
      <c r="D62" s="30"/>
      <c r="E62" s="37"/>
      <c r="F62" s="404" t="s">
        <v>160</v>
      </c>
      <c r="G62" s="1458"/>
      <c r="H62" s="1459"/>
      <c r="I62" s="1459"/>
      <c r="J62" s="1459"/>
      <c r="K62" s="1460"/>
      <c r="O62" s="132"/>
    </row>
    <row r="63" spans="1:18" customHeight="1" ht="15">
      <c r="A63" s="167">
        <f>IF(D63="x",C63,IF(D63="n",0,C63))</f>
        <v>30</v>
      </c>
      <c r="B63" s="125">
        <f>IF(D63="x",B61,IF(D63="n",0,C63))</f>
        <v>30</v>
      </c>
      <c r="C63" s="45">
        <v>30</v>
      </c>
      <c r="D63" s="1543" t="str">
        <f>IF(D61="N", "N",IF(D61&gt;0,"X"," "))</f>
        <v> </v>
      </c>
      <c r="E63" s="1699"/>
      <c r="F63" s="412" t="s">
        <v>724</v>
      </c>
      <c r="G63" s="1440"/>
      <c r="H63" s="1441"/>
      <c r="I63" s="1441"/>
      <c r="J63" s="1441"/>
      <c r="K63" s="1442"/>
    </row>
    <row r="64" spans="1:18" customHeight="1" ht="15">
      <c r="A64" s="100"/>
      <c r="B64" s="100"/>
      <c r="C64" s="1693"/>
      <c r="D64" s="1694"/>
      <c r="E64" s="1694"/>
      <c r="F64" s="1694"/>
      <c r="G64" s="1694"/>
      <c r="H64" s="1694"/>
      <c r="I64" s="1694"/>
      <c r="J64" s="1694"/>
      <c r="K64" s="1695"/>
    </row>
    <row r="65" spans="1:18" customHeight="1" ht="15">
      <c r="A65" s="100"/>
      <c r="B65" s="100"/>
      <c r="C65" s="1696"/>
      <c r="D65" s="1697"/>
      <c r="E65" s="1697"/>
      <c r="F65" s="1697"/>
      <c r="G65" s="1697"/>
      <c r="H65" s="1697"/>
      <c r="I65" s="1697"/>
      <c r="J65" s="1697"/>
      <c r="K65" s="1698"/>
    </row>
    <row r="66" spans="1:18" customHeight="1" ht="14.45">
      <c r="C66" s="1454" t="s">
        <v>137</v>
      </c>
      <c r="D66" s="1455"/>
      <c r="E66" s="1455"/>
      <c r="F66" s="1455"/>
      <c r="G66" s="1455"/>
      <c r="H66" s="1455"/>
      <c r="I66" s="1455"/>
      <c r="J66" s="1455"/>
      <c r="K66" s="1456"/>
    </row>
    <row r="67" spans="1:18" customHeight="1" ht="14.45">
      <c r="C67" s="697" t="s">
        <v>150</v>
      </c>
      <c r="D67" s="1461" t="s">
        <v>151</v>
      </c>
      <c r="E67" s="1462"/>
      <c r="F67" s="692" t="s">
        <v>152</v>
      </c>
      <c r="G67" s="1461" t="s">
        <v>4</v>
      </c>
      <c r="H67" s="1514"/>
      <c r="I67" s="1514"/>
      <c r="J67" s="1514"/>
      <c r="K67" s="1462"/>
    </row>
    <row r="68" spans="1:18" customHeight="1" ht="14.45">
      <c r="C68" s="1720" t="s">
        <v>743</v>
      </c>
      <c r="D68" s="1721"/>
      <c r="E68" s="1721"/>
      <c r="F68" s="1721"/>
      <c r="G68" s="1721"/>
      <c r="H68" s="1721"/>
      <c r="I68" s="1721"/>
      <c r="J68" s="1721"/>
      <c r="K68" s="1722"/>
    </row>
    <row r="69" spans="1:18" customHeight="1" ht="15">
      <c r="C69" s="54" t="s">
        <v>21</v>
      </c>
      <c r="D69" s="44"/>
      <c r="E69" s="75">
        <v>3</v>
      </c>
      <c r="F69" s="879" t="s">
        <v>744</v>
      </c>
      <c r="G69" s="1690" t="s">
        <v>698</v>
      </c>
      <c r="H69" s="1691"/>
      <c r="I69" s="1691"/>
      <c r="J69" s="1691"/>
      <c r="K69" s="1692"/>
    </row>
    <row r="70" spans="1:18" customHeight="1" ht="15">
      <c r="C70" s="54"/>
      <c r="D70" s="44"/>
      <c r="E70" s="24"/>
      <c r="F70" s="411" t="s">
        <v>699</v>
      </c>
      <c r="G70" s="1705" t="s">
        <v>745</v>
      </c>
      <c r="H70" s="1706"/>
      <c r="I70" s="1706"/>
      <c r="J70" s="1706"/>
      <c r="K70" s="1707"/>
    </row>
    <row r="71" spans="1:18" customHeight="1" ht="15">
      <c r="C71" s="54"/>
      <c r="D71" s="44"/>
      <c r="E71" s="24"/>
      <c r="F71" s="409" t="s">
        <v>727</v>
      </c>
      <c r="G71" s="480" t="str">
        <f>TEXT((H71-DATEVALUE("1/1/"&amp;TEXT(H71,"yy"))+1),"000")</f>
        <v>7280</v>
      </c>
      <c r="H71" s="425">
        <f>SUM($C$2-10)</f>
        <v>44190</v>
      </c>
      <c r="I71" s="1700" t="s">
        <v>424</v>
      </c>
      <c r="J71" s="1700"/>
      <c r="K71" s="1701"/>
    </row>
    <row r="72" spans="1:18" customHeight="1" ht="15">
      <c r="C72" s="54"/>
      <c r="D72" s="44"/>
      <c r="E72" s="24"/>
      <c r="F72" s="409" t="s">
        <v>702</v>
      </c>
      <c r="G72" s="481" t="str">
        <f>TEXT((H72-DATEVALUE("1/1/"&amp;TEXT(H72,"yy"))+1),"000")</f>
        <v>7276</v>
      </c>
      <c r="H72" s="428">
        <f>SUM($C$2-14)</f>
        <v>44186</v>
      </c>
      <c r="I72" s="1688" t="s">
        <v>706</v>
      </c>
      <c r="J72" s="1688"/>
      <c r="K72" s="1689"/>
    </row>
    <row r="73" spans="1:18" customHeight="1" ht="15">
      <c r="C73" s="54"/>
      <c r="D73" s="44"/>
      <c r="E73" s="24"/>
      <c r="F73" s="488" t="s">
        <v>746</v>
      </c>
      <c r="G73" s="507"/>
      <c r="H73" s="508"/>
      <c r="I73" s="508"/>
      <c r="J73" s="508"/>
      <c r="K73" s="509"/>
    </row>
    <row r="74" spans="1:18" customHeight="1" ht="15">
      <c r="C74" s="54"/>
      <c r="D74" s="44"/>
      <c r="E74" s="24"/>
      <c r="F74" s="489" t="s">
        <v>747</v>
      </c>
      <c r="G74" s="1702" t="s">
        <v>748</v>
      </c>
      <c r="H74" s="1703"/>
      <c r="I74" s="1703"/>
      <c r="J74" s="1703"/>
      <c r="K74" s="1704"/>
    </row>
    <row r="75" spans="1:18" customHeight="1" ht="15">
      <c r="C75" s="54"/>
      <c r="D75" s="44"/>
      <c r="E75" s="24"/>
      <c r="F75" s="489" t="s">
        <v>749</v>
      </c>
      <c r="G75" s="480" t="str">
        <f>TEXT((H75-DATEVALUE("1/1/"&amp;TEXT(H75,"yy"))+1),"000")</f>
        <v>7284</v>
      </c>
      <c r="H75" s="425">
        <f>SUM($C$2-6)</f>
        <v>44194</v>
      </c>
      <c r="I75" s="1700" t="s">
        <v>424</v>
      </c>
      <c r="J75" s="1700"/>
      <c r="K75" s="1701"/>
    </row>
    <row r="76" spans="1:18" customHeight="1" ht="15">
      <c r="C76" s="54"/>
      <c r="D76" s="44"/>
      <c r="E76" s="24"/>
      <c r="F76" s="488" t="s">
        <v>750</v>
      </c>
      <c r="G76" s="510" t="str">
        <f>TEXT((H76-DATEVALUE("1/1/"&amp;TEXT(H76,"yy"))+1),"000")</f>
        <v>7280</v>
      </c>
      <c r="H76" s="511">
        <f>SUM($C$2-10)</f>
        <v>44190</v>
      </c>
      <c r="I76" s="1688" t="s">
        <v>706</v>
      </c>
      <c r="J76" s="1688"/>
      <c r="K76" s="1689"/>
    </row>
    <row r="77" spans="1:18" customHeight="1" ht="15">
      <c r="A77" s="440"/>
      <c r="C77" s="54"/>
      <c r="D77" s="44"/>
      <c r="E77" s="24"/>
      <c r="F77" s="489" t="s">
        <v>751</v>
      </c>
      <c r="G77" s="1576" t="s">
        <v>752</v>
      </c>
      <c r="H77" s="1548"/>
      <c r="I77" s="1548"/>
      <c r="J77" s="1548"/>
      <c r="K77" s="1549"/>
    </row>
    <row r="78" spans="1:18" customHeight="1" ht="15">
      <c r="C78" s="54"/>
      <c r="D78" s="44"/>
      <c r="E78" s="24"/>
      <c r="F78" s="489" t="s">
        <v>753</v>
      </c>
      <c r="G78" s="1458"/>
      <c r="H78" s="1459"/>
      <c r="I78" s="1459"/>
      <c r="J78" s="1459"/>
      <c r="K78" s="1460"/>
    </row>
    <row r="79" spans="1:18" customHeight="1" ht="12.75">
      <c r="C79" s="54"/>
      <c r="D79" s="44"/>
      <c r="E79" s="24"/>
      <c r="F79" s="483" t="s">
        <v>720</v>
      </c>
      <c r="G79" s="1458"/>
      <c r="H79" s="1459"/>
      <c r="I79" s="1459"/>
      <c r="J79" s="1459"/>
      <c r="K79" s="1460"/>
    </row>
    <row r="80" spans="1:18" customHeight="1" ht="15">
      <c r="A80" s="1044" t="s">
        <v>159</v>
      </c>
      <c r="C80" s="54"/>
      <c r="D80" s="44"/>
      <c r="E80" s="24"/>
      <c r="F80" s="483" t="s">
        <v>742</v>
      </c>
      <c r="G80" s="1458"/>
      <c r="H80" s="1459"/>
      <c r="I80" s="1459"/>
      <c r="J80" s="1459"/>
      <c r="K80" s="1460"/>
    </row>
    <row r="81" spans="1:18" customHeight="1" ht="15">
      <c r="C81" s="54"/>
      <c r="D81" s="1550" t="s">
        <v>156</v>
      </c>
      <c r="E81" s="1551"/>
      <c r="F81" s="409" t="s">
        <v>722</v>
      </c>
      <c r="G81" s="1458"/>
      <c r="H81" s="1459"/>
      <c r="I81" s="1459"/>
      <c r="J81" s="1459"/>
      <c r="K81" s="1460"/>
    </row>
    <row r="82" spans="1:18" customHeight="1" ht="12.75">
      <c r="A82" s="167">
        <f>IF(D82&gt;0,1,0)</f>
        <v>1</v>
      </c>
      <c r="B82" s="125">
        <f>IF(D82=0,C84,IF(D82&lt;2,20,IF(D82&lt;4,10,IF(D82&gt;4,0)*IF(D82="E",0))))</f>
        <v>0</v>
      </c>
      <c r="C82" s="42"/>
      <c r="D82" s="1506">
        <v>5</v>
      </c>
      <c r="E82" s="1507"/>
      <c r="F82" s="483" t="s">
        <v>723</v>
      </c>
      <c r="G82" s="1458"/>
      <c r="H82" s="1459"/>
      <c r="I82" s="1459"/>
      <c r="J82" s="1459"/>
      <c r="K82" s="1460"/>
    </row>
    <row r="83" spans="1:18" customHeight="1" ht="14.85">
      <c r="A83" s="30"/>
      <c r="B83" s="33"/>
      <c r="C83" s="30"/>
      <c r="D83" s="30"/>
      <c r="E83" s="37"/>
      <c r="F83" s="404" t="s">
        <v>160</v>
      </c>
      <c r="G83" s="1458"/>
      <c r="H83" s="1459"/>
      <c r="I83" s="1459"/>
      <c r="J83" s="1459"/>
      <c r="K83" s="1460"/>
      <c r="O83" s="132"/>
    </row>
    <row r="84" spans="1:18" customHeight="1" ht="15">
      <c r="A84" s="167">
        <f>IF(D84="x",C84,IF(D84="n",0,C84))</f>
        <v>30</v>
      </c>
      <c r="B84" s="125">
        <f>IF(D84="x",B82,IF(D84="n",0,C84))</f>
        <v>0</v>
      </c>
      <c r="C84" s="45">
        <v>30</v>
      </c>
      <c r="D84" s="1543" t="str">
        <f>IF(D82="N", "N",IF(D82&gt;0,"X"," "))</f>
        <v>X</v>
      </c>
      <c r="E84" s="1544"/>
      <c r="F84" s="412" t="s">
        <v>724</v>
      </c>
      <c r="G84" s="1440"/>
      <c r="H84" s="1441"/>
      <c r="I84" s="1441"/>
      <c r="J84" s="1441"/>
      <c r="K84" s="1442"/>
    </row>
    <row r="85" spans="1:18" customHeight="1" ht="15">
      <c r="A85" s="167"/>
      <c r="B85" s="167"/>
      <c r="C85" s="61"/>
      <c r="D85" s="61"/>
      <c r="E85" s="76">
        <v>4</v>
      </c>
      <c r="F85" s="884" t="s">
        <v>754</v>
      </c>
      <c r="G85" s="1702" t="s">
        <v>698</v>
      </c>
      <c r="H85" s="1703"/>
      <c r="I85" s="1703"/>
      <c r="J85" s="1703"/>
      <c r="K85" s="1704"/>
    </row>
    <row r="86" spans="1:18" customHeight="1" ht="15">
      <c r="A86" s="167"/>
      <c r="B86" s="167"/>
      <c r="C86" s="168"/>
      <c r="D86" s="169"/>
      <c r="E86" s="170"/>
      <c r="F86" s="411" t="s">
        <v>699</v>
      </c>
      <c r="G86" s="1705" t="s">
        <v>755</v>
      </c>
      <c r="H86" s="1706"/>
      <c r="I86" s="1706"/>
      <c r="J86" s="1706"/>
      <c r="K86" s="1707"/>
    </row>
    <row r="87" spans="1:18" customHeight="1" ht="15">
      <c r="A87" s="167"/>
      <c r="B87" s="167"/>
      <c r="C87" s="168"/>
      <c r="D87" s="169"/>
      <c r="E87" s="170"/>
      <c r="F87" s="409" t="s">
        <v>727</v>
      </c>
      <c r="G87" s="480" t="str">
        <f>TEXT((H87-DATEVALUE("1/1/"&amp;TEXT(H87,"yy"))+1),"000")</f>
        <v>7286</v>
      </c>
      <c r="H87" s="425">
        <f>SUM($C$2-4)</f>
        <v>44196</v>
      </c>
      <c r="I87" s="1700" t="s">
        <v>424</v>
      </c>
      <c r="J87" s="1700"/>
      <c r="K87" s="1701"/>
    </row>
    <row r="88" spans="1:18" customHeight="1" ht="15">
      <c r="A88" s="167"/>
      <c r="B88" s="167"/>
      <c r="C88" s="168"/>
      <c r="D88" s="169"/>
      <c r="E88" s="170"/>
      <c r="F88" s="409" t="s">
        <v>702</v>
      </c>
      <c r="G88" s="481" t="str">
        <f>TEXT((H88-DATEVALUE("1/1/"&amp;TEXT(H88,"yy"))+1),"000")</f>
        <v>7282</v>
      </c>
      <c r="H88" s="428">
        <f>SUM($C$2-8)</f>
        <v>44192</v>
      </c>
      <c r="I88" s="1688" t="s">
        <v>706</v>
      </c>
      <c r="J88" s="1688"/>
      <c r="K88" s="1689"/>
    </row>
    <row r="89" spans="1:18" customHeight="1" ht="15">
      <c r="A89" s="167"/>
      <c r="B89" s="167"/>
      <c r="C89" s="168"/>
      <c r="D89" s="169"/>
      <c r="E89" s="170"/>
      <c r="F89" s="484" t="s">
        <v>756</v>
      </c>
      <c r="G89" s="1576" t="s">
        <v>757</v>
      </c>
      <c r="H89" s="1548"/>
      <c r="I89" s="1548"/>
      <c r="J89" s="1548"/>
      <c r="K89" s="1549"/>
    </row>
    <row r="90" spans="1:18" customHeight="1" ht="15">
      <c r="A90" s="167"/>
      <c r="B90" s="167"/>
      <c r="C90" s="168"/>
      <c r="D90" s="169"/>
      <c r="E90" s="170"/>
      <c r="F90" s="485" t="s">
        <v>758</v>
      </c>
      <c r="G90" s="1458"/>
      <c r="H90" s="1459"/>
      <c r="I90" s="1459"/>
      <c r="J90" s="1459"/>
      <c r="K90" s="1460"/>
    </row>
    <row r="91" spans="1:18" customHeight="1" ht="15">
      <c r="A91" s="167"/>
      <c r="B91" s="167"/>
      <c r="C91" s="168"/>
      <c r="D91" s="169"/>
      <c r="E91" s="170"/>
      <c r="F91" s="485" t="s">
        <v>759</v>
      </c>
      <c r="G91" s="1458"/>
      <c r="H91" s="1459"/>
      <c r="I91" s="1459"/>
      <c r="J91" s="1459"/>
      <c r="K91" s="1460"/>
    </row>
    <row r="92" spans="1:18" customHeight="1" ht="15">
      <c r="A92" s="167"/>
      <c r="B92" s="167"/>
      <c r="C92" s="168"/>
      <c r="D92" s="169"/>
      <c r="E92" s="170"/>
      <c r="F92" s="484" t="s">
        <v>760</v>
      </c>
      <c r="G92" s="1458"/>
      <c r="H92" s="1459"/>
      <c r="I92" s="1459"/>
      <c r="J92" s="1459"/>
      <c r="K92" s="1460"/>
    </row>
    <row r="93" spans="1:18" customHeight="1" ht="15">
      <c r="A93" s="167"/>
      <c r="B93" s="167"/>
      <c r="C93" s="168"/>
      <c r="D93" s="169"/>
      <c r="E93" s="170"/>
      <c r="F93" s="483" t="s">
        <v>720</v>
      </c>
      <c r="G93" s="1458"/>
      <c r="H93" s="1459"/>
      <c r="I93" s="1459"/>
      <c r="J93" s="1459"/>
      <c r="K93" s="1460"/>
    </row>
    <row r="94" spans="1:18" customHeight="1" ht="15">
      <c r="A94" s="167"/>
      <c r="B94" s="167"/>
      <c r="C94" s="168"/>
      <c r="D94" s="169"/>
      <c r="E94" s="170"/>
      <c r="F94" s="483" t="s">
        <v>742</v>
      </c>
      <c r="G94" s="1458"/>
      <c r="H94" s="1459"/>
      <c r="I94" s="1459"/>
      <c r="J94" s="1459"/>
      <c r="K94" s="1460"/>
    </row>
    <row r="95" spans="1:18" customHeight="1" ht="15">
      <c r="A95" s="1044" t="s">
        <v>159</v>
      </c>
      <c r="C95" s="54"/>
      <c r="D95" s="1550" t="s">
        <v>156</v>
      </c>
      <c r="E95" s="1551"/>
      <c r="F95" s="409" t="s">
        <v>722</v>
      </c>
      <c r="G95" s="1458"/>
      <c r="H95" s="1459"/>
      <c r="I95" s="1459"/>
      <c r="J95" s="1459"/>
      <c r="K95" s="1460"/>
    </row>
    <row r="96" spans="1:18" customHeight="1" ht="15">
      <c r="A96" s="167">
        <f>IF(D96&gt;0,1,0)</f>
        <v>1</v>
      </c>
      <c r="B96" s="125">
        <f>IF(D96=0,C98,IF(D96&lt;2,20,IF(D96&lt;4,10,IF(D96&gt;4,0)*IF(D96="E",0))))</f>
        <v>10</v>
      </c>
      <c r="C96" s="42"/>
      <c r="D96" s="1506">
        <v>3</v>
      </c>
      <c r="E96" s="1507"/>
      <c r="F96" s="483" t="s">
        <v>723</v>
      </c>
      <c r="G96" s="1458"/>
      <c r="H96" s="1459"/>
      <c r="I96" s="1459"/>
      <c r="J96" s="1459"/>
      <c r="K96" s="1460"/>
    </row>
    <row r="97" spans="1:18" customHeight="1" ht="14.85">
      <c r="A97" s="30"/>
      <c r="B97" s="33"/>
      <c r="C97" s="30"/>
      <c r="D97" s="30"/>
      <c r="E97" s="37"/>
      <c r="F97" s="404" t="s">
        <v>160</v>
      </c>
      <c r="G97" s="1458"/>
      <c r="H97" s="1459"/>
      <c r="I97" s="1459"/>
      <c r="J97" s="1459"/>
      <c r="K97" s="1460"/>
      <c r="O97" s="132"/>
    </row>
    <row r="98" spans="1:18" customHeight="1" ht="15">
      <c r="A98" s="167">
        <f>IF(D98="x",C98,IF(D98="n",0,C98))</f>
        <v>30</v>
      </c>
      <c r="B98" s="125">
        <f>IF(D98="x",B96,IF(D98="n",0,C98))</f>
        <v>10</v>
      </c>
      <c r="C98" s="45">
        <v>30</v>
      </c>
      <c r="D98" s="1543" t="str">
        <f>IF(D96="N", "N",IF(D96&gt;0,"X"," "))</f>
        <v>X</v>
      </c>
      <c r="E98" s="1544"/>
      <c r="F98" s="412" t="s">
        <v>724</v>
      </c>
      <c r="G98" s="1440"/>
      <c r="H98" s="1441"/>
      <c r="I98" s="1441"/>
      <c r="J98" s="1441"/>
      <c r="K98" s="1442"/>
    </row>
    <row r="99" spans="1:18" customHeight="1" ht="15">
      <c r="A99" s="167"/>
      <c r="B99" s="167"/>
      <c r="C99" s="174"/>
      <c r="D99" s="278"/>
      <c r="E99" s="76">
        <v>5</v>
      </c>
      <c r="F99" s="884" t="s">
        <v>761</v>
      </c>
      <c r="G99" s="1702" t="s">
        <v>698</v>
      </c>
      <c r="H99" s="1703"/>
      <c r="I99" s="1703"/>
      <c r="J99" s="1703"/>
      <c r="K99" s="1704"/>
    </row>
    <row r="100" spans="1:18" customHeight="1" ht="15">
      <c r="A100" s="167"/>
      <c r="B100" s="167"/>
      <c r="C100" s="168"/>
      <c r="D100" s="279"/>
      <c r="E100" s="280"/>
      <c r="F100" s="411" t="s">
        <v>762</v>
      </c>
      <c r="G100" s="1705" t="s">
        <v>763</v>
      </c>
      <c r="H100" s="1706"/>
      <c r="I100" s="1706"/>
      <c r="J100" s="1706"/>
      <c r="K100" s="1707"/>
    </row>
    <row r="101" spans="1:18" customHeight="1" ht="15">
      <c r="A101" s="167"/>
      <c r="B101" s="167"/>
      <c r="C101" s="168"/>
      <c r="D101" s="279"/>
      <c r="E101" s="280"/>
      <c r="F101" s="409" t="s">
        <v>764</v>
      </c>
      <c r="G101" s="480" t="str">
        <f>TEXT((H101-DATEVALUE("1/1/"&amp;TEXT(H101,"yy"))+1),"000")</f>
        <v>7284</v>
      </c>
      <c r="H101" s="425">
        <f>SUM($C$2-6)</f>
        <v>44194</v>
      </c>
      <c r="I101" s="1700" t="s">
        <v>424</v>
      </c>
      <c r="J101" s="1700"/>
      <c r="K101" s="1701"/>
    </row>
    <row r="102" spans="1:18" customHeight="1" ht="15">
      <c r="A102" s="167"/>
      <c r="B102" s="167"/>
      <c r="C102" s="168"/>
      <c r="D102" s="279"/>
      <c r="E102" s="280"/>
      <c r="F102" s="409" t="s">
        <v>702</v>
      </c>
      <c r="G102" s="481" t="str">
        <f>TEXT((H102-DATEVALUE("1/1/"&amp;TEXT(H102,"yy"))+1),"000")</f>
        <v>7280</v>
      </c>
      <c r="H102" s="428">
        <f>SUM($C$2-10)</f>
        <v>44190</v>
      </c>
      <c r="I102" s="1688" t="s">
        <v>706</v>
      </c>
      <c r="J102" s="1688"/>
      <c r="K102" s="1689"/>
    </row>
    <row r="103" spans="1:18" customHeight="1" ht="15">
      <c r="A103" s="439"/>
      <c r="B103" s="439"/>
      <c r="C103" s="441"/>
      <c r="D103" s="437"/>
      <c r="E103" s="438"/>
      <c r="F103" s="484" t="s">
        <v>765</v>
      </c>
      <c r="G103" s="1576"/>
      <c r="H103" s="1548"/>
      <c r="I103" s="1548"/>
      <c r="J103" s="1548"/>
      <c r="K103" s="1549"/>
    </row>
    <row r="104" spans="1:18" customHeight="1" ht="15">
      <c r="A104" s="439"/>
      <c r="B104" s="439"/>
      <c r="C104" s="441"/>
      <c r="D104" s="437"/>
      <c r="E104" s="438"/>
      <c r="F104" s="484" t="s">
        <v>766</v>
      </c>
      <c r="G104" s="1458"/>
      <c r="H104" s="1459"/>
      <c r="I104" s="1459"/>
      <c r="J104" s="1459"/>
      <c r="K104" s="1460"/>
    </row>
    <row r="105" spans="1:18" customHeight="1" ht="15">
      <c r="A105" s="439"/>
      <c r="B105" s="439"/>
      <c r="C105" s="441"/>
      <c r="D105" s="437"/>
      <c r="E105" s="438"/>
      <c r="F105" s="483" t="s">
        <v>720</v>
      </c>
      <c r="G105" s="1458"/>
      <c r="H105" s="1459"/>
      <c r="I105" s="1459"/>
      <c r="J105" s="1459"/>
      <c r="K105" s="1460"/>
    </row>
    <row r="106" spans="1:18" customHeight="1" ht="15">
      <c r="A106" s="1044" t="s">
        <v>159</v>
      </c>
      <c r="B106" s="167"/>
      <c r="C106" s="168"/>
      <c r="D106" s="279"/>
      <c r="E106" s="280"/>
      <c r="F106" s="483" t="s">
        <v>742</v>
      </c>
      <c r="G106" s="1458"/>
      <c r="H106" s="1459"/>
      <c r="I106" s="1459"/>
      <c r="J106" s="1459"/>
      <c r="K106" s="1460"/>
    </row>
    <row r="107" spans="1:18" customHeight="1" ht="15">
      <c r="C107" s="54"/>
      <c r="D107" s="1550" t="s">
        <v>156</v>
      </c>
      <c r="E107" s="1551"/>
      <c r="F107" s="409" t="s">
        <v>722</v>
      </c>
      <c r="G107" s="1458"/>
      <c r="H107" s="1459"/>
      <c r="I107" s="1459"/>
      <c r="J107" s="1459"/>
      <c r="K107" s="1460"/>
    </row>
    <row r="108" spans="1:18" customHeight="1" ht="15">
      <c r="A108" s="167">
        <f>IF(D108&gt;0,1,0)</f>
        <v>0</v>
      </c>
      <c r="B108" s="125">
        <f>IF(D108=0,C110,IF(D108&lt;2,20,IF(D108&lt;4,10,IF(D108&gt;4,0)*IF(D108="E",0))))</f>
        <v>20</v>
      </c>
      <c r="C108" s="42"/>
      <c r="D108" s="1506"/>
      <c r="E108" s="1507"/>
      <c r="F108" s="483" t="s">
        <v>723</v>
      </c>
      <c r="G108" s="1458"/>
      <c r="H108" s="1459"/>
      <c r="I108" s="1459"/>
      <c r="J108" s="1459"/>
      <c r="K108" s="1460"/>
    </row>
    <row r="109" spans="1:18" customHeight="1" ht="14.85">
      <c r="A109" s="30"/>
      <c r="B109" s="33"/>
      <c r="C109" s="30"/>
      <c r="D109" s="30"/>
      <c r="E109" s="37"/>
      <c r="F109" s="404" t="s">
        <v>160</v>
      </c>
      <c r="G109" s="1458"/>
      <c r="H109" s="1459"/>
      <c r="I109" s="1459"/>
      <c r="J109" s="1459"/>
      <c r="K109" s="1460"/>
      <c r="O109" s="132"/>
    </row>
    <row r="110" spans="1:18" customHeight="1" ht="15">
      <c r="A110" s="167">
        <f>IF(D110="x",C110,IF(D110="n",0,C110))</f>
        <v>30</v>
      </c>
      <c r="B110" s="125">
        <f>IF(D110="x",B108,IF(D110="n",0,C110))</f>
        <v>30</v>
      </c>
      <c r="C110" s="45">
        <v>30</v>
      </c>
      <c r="D110" s="1543" t="str">
        <f>IF(D108="N", "N",IF(D108&gt;0,"X"," "))</f>
        <v> </v>
      </c>
      <c r="E110" s="1544"/>
      <c r="F110" s="412" t="s">
        <v>724</v>
      </c>
      <c r="G110" s="1440"/>
      <c r="H110" s="1441"/>
      <c r="I110" s="1441"/>
      <c r="J110" s="1441"/>
      <c r="K110" s="1442"/>
    </row>
    <row r="111" spans="1:18" customHeight="1" ht="15">
      <c r="A111" s="167"/>
      <c r="B111" s="167"/>
      <c r="C111" s="174"/>
      <c r="D111" s="197"/>
      <c r="E111" s="76">
        <v>6</v>
      </c>
      <c r="F111" s="891" t="s">
        <v>767</v>
      </c>
      <c r="G111" s="1702" t="s">
        <v>698</v>
      </c>
      <c r="H111" s="1703"/>
      <c r="I111" s="1703"/>
      <c r="J111" s="1703"/>
      <c r="K111" s="1704"/>
    </row>
    <row r="112" spans="1:18" customHeight="1" ht="15">
      <c r="A112" s="167"/>
      <c r="B112" s="167"/>
      <c r="C112" s="168"/>
      <c r="D112" s="195"/>
      <c r="E112" s="196"/>
      <c r="F112" s="411" t="s">
        <v>762</v>
      </c>
      <c r="G112" s="1705" t="s">
        <v>768</v>
      </c>
      <c r="H112" s="1706"/>
      <c r="I112" s="1706"/>
      <c r="J112" s="1706"/>
      <c r="K112" s="1707"/>
    </row>
    <row r="113" spans="1:18" customHeight="1" ht="15">
      <c r="A113" s="167"/>
      <c r="B113" s="167"/>
      <c r="C113" s="168"/>
      <c r="D113" s="195"/>
      <c r="E113" s="196"/>
      <c r="F113" s="409" t="s">
        <v>764</v>
      </c>
      <c r="G113" s="503" t="str">
        <f>TEXT((H113-DATEVALUE("1/1/"&amp;TEXT(H113,"yy"))+1),"000")</f>
        <v>7170</v>
      </c>
      <c r="H113" s="425">
        <f>SUM($C$2-120)</f>
        <v>44080</v>
      </c>
      <c r="I113" s="1700" t="s">
        <v>424</v>
      </c>
      <c r="J113" s="1700"/>
      <c r="K113" s="1701"/>
    </row>
    <row r="114" spans="1:18" customHeight="1" ht="15">
      <c r="A114" s="167"/>
      <c r="B114" s="167"/>
      <c r="C114" s="168"/>
      <c r="D114" s="195"/>
      <c r="E114" s="196"/>
      <c r="F114" s="409" t="s">
        <v>702</v>
      </c>
      <c r="G114" s="427" t="str">
        <f>TEXT((H114-DATEVALUE("1/1/"&amp;TEXT(H114,"yy"))+1),"000")</f>
        <v>7140</v>
      </c>
      <c r="H114" s="428">
        <f>SUM($C$2-150)</f>
        <v>44050</v>
      </c>
      <c r="I114" s="1688" t="s">
        <v>706</v>
      </c>
      <c r="J114" s="1688"/>
      <c r="K114" s="1689"/>
    </row>
    <row r="115" spans="1:18" customHeight="1" ht="15">
      <c r="A115" s="167"/>
      <c r="B115" s="167"/>
      <c r="C115" s="168"/>
      <c r="D115" s="195"/>
      <c r="E115" s="196"/>
      <c r="F115" s="487" t="s">
        <v>769</v>
      </c>
      <c r="G115" s="1458"/>
      <c r="H115" s="1459"/>
      <c r="I115" s="1459"/>
      <c r="J115" s="1459"/>
      <c r="K115" s="1460"/>
    </row>
    <row r="116" spans="1:18" customHeight="1" ht="15">
      <c r="A116" s="439"/>
      <c r="B116" s="439"/>
      <c r="C116" s="441"/>
      <c r="D116" s="437"/>
      <c r="E116" s="438"/>
      <c r="F116" s="487" t="s">
        <v>770</v>
      </c>
      <c r="G116" s="1458"/>
      <c r="H116" s="1459"/>
      <c r="I116" s="1459"/>
      <c r="J116" s="1459"/>
      <c r="K116" s="1460"/>
    </row>
    <row r="117" spans="1:18" customHeight="1" ht="15">
      <c r="A117" s="1044" t="s">
        <v>159</v>
      </c>
      <c r="B117" s="167"/>
      <c r="C117" s="168"/>
      <c r="D117" s="195"/>
      <c r="E117" s="199"/>
      <c r="F117" s="483" t="s">
        <v>742</v>
      </c>
      <c r="G117" s="1458"/>
      <c r="H117" s="1459"/>
      <c r="I117" s="1459"/>
      <c r="J117" s="1459"/>
      <c r="K117" s="1460"/>
    </row>
    <row r="118" spans="1:18" customHeight="1" ht="15">
      <c r="C118" s="54"/>
      <c r="D118" s="1550" t="s">
        <v>156</v>
      </c>
      <c r="E118" s="1551"/>
      <c r="F118" s="409" t="s">
        <v>722</v>
      </c>
      <c r="G118" s="1458"/>
      <c r="H118" s="1459"/>
      <c r="I118" s="1459"/>
      <c r="J118" s="1459"/>
      <c r="K118" s="1460"/>
    </row>
    <row r="119" spans="1:18" customHeight="1" ht="15">
      <c r="A119" s="167">
        <f>IF(D119&gt;0,1,0)</f>
        <v>0</v>
      </c>
      <c r="B119" s="125">
        <f>IF(D119=0,C121,IF(D119&lt;2,20,IF(D119&lt;4,10,IF(D119&gt;4,0)*IF(D119="E",0))))</f>
        <v>20</v>
      </c>
      <c r="C119" s="42"/>
      <c r="D119" s="1506"/>
      <c r="E119" s="1507"/>
      <c r="F119" s="483" t="s">
        <v>723</v>
      </c>
      <c r="G119" s="1458"/>
      <c r="H119" s="1459"/>
      <c r="I119" s="1459"/>
      <c r="J119" s="1459"/>
      <c r="K119" s="1460"/>
    </row>
    <row r="120" spans="1:18" customHeight="1" ht="14.85">
      <c r="A120" s="30"/>
      <c r="B120" s="33"/>
      <c r="C120" s="30"/>
      <c r="D120" s="30"/>
      <c r="E120" s="37"/>
      <c r="F120" s="404" t="s">
        <v>160</v>
      </c>
      <c r="G120" s="1458"/>
      <c r="H120" s="1459"/>
      <c r="I120" s="1459"/>
      <c r="J120" s="1459"/>
      <c r="K120" s="1460"/>
      <c r="O120" s="132"/>
    </row>
    <row r="121" spans="1:18" customHeight="1" ht="15">
      <c r="A121" s="167">
        <f>IF(D121="x",C121,IF(D121="n",0,C121))</f>
        <v>30</v>
      </c>
      <c r="B121" s="125">
        <f>IF(D121="x",B119,IF(D121="n",0,C121))</f>
        <v>30</v>
      </c>
      <c r="C121" s="45">
        <v>30</v>
      </c>
      <c r="D121" s="1543" t="str">
        <f>IF(D119="N", "N",IF(D119&gt;0,"X"," "))</f>
        <v> </v>
      </c>
      <c r="E121" s="1544"/>
      <c r="F121" s="412" t="s">
        <v>724</v>
      </c>
      <c r="G121" s="1440"/>
      <c r="H121" s="1441"/>
      <c r="I121" s="1441"/>
      <c r="J121" s="1441"/>
      <c r="K121" s="1442"/>
    </row>
    <row r="122" spans="1:18" customHeight="1" ht="15">
      <c r="A122" s="167"/>
      <c r="B122" s="167"/>
      <c r="C122" s="174"/>
      <c r="D122" s="171"/>
      <c r="E122" s="76">
        <v>7</v>
      </c>
      <c r="F122" s="890" t="s">
        <v>771</v>
      </c>
      <c r="G122" s="1703" t="s">
        <v>698</v>
      </c>
      <c r="H122" s="1703"/>
      <c r="I122" s="1703"/>
      <c r="J122" s="1703"/>
      <c r="K122" s="1704"/>
    </row>
    <row r="123" spans="1:18" customHeight="1" ht="15">
      <c r="A123" s="167"/>
      <c r="B123" s="167"/>
      <c r="C123" s="168"/>
      <c r="D123" s="169"/>
      <c r="E123" s="170"/>
      <c r="F123" s="411" t="s">
        <v>762</v>
      </c>
      <c r="G123" s="1724" t="s">
        <v>772</v>
      </c>
      <c r="H123" s="1725"/>
      <c r="I123" s="1725"/>
      <c r="J123" s="1725"/>
      <c r="K123" s="1726"/>
    </row>
    <row r="124" spans="1:18" customHeight="1" ht="15">
      <c r="A124" s="167"/>
      <c r="B124" s="167"/>
      <c r="C124" s="168"/>
      <c r="D124" s="169"/>
      <c r="E124" s="170"/>
      <c r="F124" s="409" t="s">
        <v>702</v>
      </c>
      <c r="G124" s="1733" t="s">
        <v>773</v>
      </c>
      <c r="H124" s="1734"/>
      <c r="I124" s="1700" t="s">
        <v>424</v>
      </c>
      <c r="J124" s="1700"/>
      <c r="K124" s="1701"/>
    </row>
    <row r="125" spans="1:18" customHeight="1" ht="15">
      <c r="A125" s="167"/>
      <c r="B125" s="167"/>
      <c r="C125" s="168"/>
      <c r="D125" s="169"/>
      <c r="E125" s="170"/>
      <c r="F125" s="493" t="s">
        <v>774</v>
      </c>
      <c r="G125" s="1718" t="s">
        <v>775</v>
      </c>
      <c r="H125" s="1719"/>
      <c r="I125" s="1688" t="s">
        <v>706</v>
      </c>
      <c r="J125" s="1688"/>
      <c r="K125" s="1689"/>
    </row>
    <row r="126" spans="1:18" customHeight="1" ht="15">
      <c r="A126" s="167"/>
      <c r="B126" s="167"/>
      <c r="C126" s="168"/>
      <c r="D126" s="169"/>
      <c r="E126" s="170"/>
      <c r="F126" s="493" t="s">
        <v>776</v>
      </c>
      <c r="G126" s="1576"/>
      <c r="H126" s="1548"/>
      <c r="I126" s="1548"/>
      <c r="J126" s="1548"/>
      <c r="K126" s="1549"/>
    </row>
    <row r="127" spans="1:18" customHeight="1" ht="15">
      <c r="A127" s="1044" t="s">
        <v>159</v>
      </c>
      <c r="B127" s="167"/>
      <c r="C127" s="168"/>
      <c r="D127" s="169"/>
      <c r="E127" s="170"/>
      <c r="F127" s="483" t="s">
        <v>777</v>
      </c>
      <c r="G127" s="1458"/>
      <c r="H127" s="1459"/>
      <c r="I127" s="1459"/>
      <c r="J127" s="1459"/>
      <c r="K127" s="1460"/>
    </row>
    <row r="128" spans="1:18" customHeight="1" ht="15">
      <c r="C128" s="54"/>
      <c r="D128" s="1550" t="s">
        <v>156</v>
      </c>
      <c r="E128" s="1551"/>
      <c r="F128" s="409" t="s">
        <v>722</v>
      </c>
      <c r="G128" s="1458"/>
      <c r="H128" s="1459"/>
      <c r="I128" s="1459"/>
      <c r="J128" s="1459"/>
      <c r="K128" s="1460"/>
    </row>
    <row r="129" spans="1:18" customHeight="1" ht="15">
      <c r="A129" s="167">
        <f>IF(D129&gt;0,1,0)</f>
        <v>0</v>
      </c>
      <c r="B129" s="125">
        <f>IF(D129=0,C130,IF(D129&lt;2,20,IF(D129&lt;4,10,IF(D129&gt;4,0)*IF(D129="E",0))))</f>
        <v>20</v>
      </c>
      <c r="C129" s="42"/>
      <c r="D129" s="1506"/>
      <c r="E129" s="1507"/>
      <c r="F129" s="483" t="s">
        <v>723</v>
      </c>
      <c r="G129" s="1458"/>
      <c r="H129" s="1459"/>
      <c r="I129" s="1459"/>
      <c r="J129" s="1459"/>
      <c r="K129" s="1460"/>
    </row>
    <row r="130" spans="1:18" customHeight="1" ht="15">
      <c r="A130" s="167">
        <f>IF(D130="x",C130,IF(D130="n",0,C130))</f>
        <v>30</v>
      </c>
      <c r="B130" s="125">
        <f>IF(D130="x",B129,IF(D130="n",0,C130))</f>
        <v>30</v>
      </c>
      <c r="C130" s="45">
        <v>30</v>
      </c>
      <c r="D130" s="1543" t="str">
        <f>IF(D129="N", "N",IF(D129&gt;0,"X"," "))</f>
        <v> </v>
      </c>
      <c r="E130" s="1544"/>
      <c r="F130" s="412" t="s">
        <v>724</v>
      </c>
      <c r="G130" s="1440"/>
      <c r="H130" s="1441"/>
      <c r="I130" s="1441"/>
      <c r="J130" s="1441"/>
      <c r="K130" s="1442"/>
    </row>
    <row r="131" spans="1:18" customHeight="1" ht="14.45">
      <c r="C131" s="1454" t="s">
        <v>137</v>
      </c>
      <c r="D131" s="1455"/>
      <c r="E131" s="1455"/>
      <c r="F131" s="1455"/>
      <c r="G131" s="1455"/>
      <c r="H131" s="1455"/>
      <c r="I131" s="1455"/>
      <c r="J131" s="1455"/>
      <c r="K131" s="1456"/>
    </row>
    <row r="132" spans="1:18" customHeight="1" ht="14.45">
      <c r="C132" s="697" t="s">
        <v>150</v>
      </c>
      <c r="D132" s="1461" t="s">
        <v>151</v>
      </c>
      <c r="E132" s="1462"/>
      <c r="F132" s="692" t="s">
        <v>152</v>
      </c>
      <c r="G132" s="1461" t="s">
        <v>4</v>
      </c>
      <c r="H132" s="1514"/>
      <c r="I132" s="1514"/>
      <c r="J132" s="1514"/>
      <c r="K132" s="1462"/>
    </row>
    <row r="133" spans="1:18" customHeight="1" ht="14.45">
      <c r="C133" s="1730" t="s">
        <v>743</v>
      </c>
      <c r="D133" s="1731"/>
      <c r="E133" s="1731"/>
      <c r="F133" s="1731"/>
      <c r="G133" s="1731"/>
      <c r="H133" s="1731"/>
      <c r="I133" s="1731"/>
      <c r="J133" s="1731"/>
      <c r="K133" s="1732"/>
    </row>
    <row r="134" spans="1:18" customHeight="1" ht="15">
      <c r="A134" s="273"/>
      <c r="B134" s="273"/>
      <c r="C134" s="297"/>
      <c r="D134" s="292"/>
      <c r="E134" s="76">
        <v>8</v>
      </c>
      <c r="F134" s="884" t="s">
        <v>778</v>
      </c>
      <c r="G134" s="1702" t="s">
        <v>698</v>
      </c>
      <c r="H134" s="1703"/>
      <c r="I134" s="1703"/>
      <c r="J134" s="1703"/>
      <c r="K134" s="1704"/>
    </row>
    <row r="135" spans="1:18" customHeight="1" ht="13.5">
      <c r="A135" s="273"/>
      <c r="B135" s="273"/>
      <c r="C135" s="298"/>
      <c r="D135" s="293"/>
      <c r="E135" s="294"/>
      <c r="F135" s="411" t="s">
        <v>762</v>
      </c>
      <c r="G135" s="1705" t="s">
        <v>779</v>
      </c>
      <c r="H135" s="1706"/>
      <c r="I135" s="1706"/>
      <c r="J135" s="1706"/>
      <c r="K135" s="1707"/>
    </row>
    <row r="136" spans="1:18" customHeight="1" ht="15">
      <c r="A136" s="273"/>
      <c r="B136" s="273"/>
      <c r="C136" s="298"/>
      <c r="D136" s="293"/>
      <c r="E136" s="294"/>
      <c r="F136" s="409" t="s">
        <v>764</v>
      </c>
      <c r="G136" s="512" t="str">
        <f>TEXT((H136-DATEVALUE("1/1/"&amp;TEXT(H136,"yy"))+1),"000")</f>
        <v>7276</v>
      </c>
      <c r="H136" s="513">
        <f>SUM($C$2-14)</f>
        <v>44186</v>
      </c>
      <c r="I136" s="1700" t="s">
        <v>424</v>
      </c>
      <c r="J136" s="1700"/>
      <c r="K136" s="1701"/>
    </row>
    <row r="137" spans="1:18" customHeight="1" ht="15">
      <c r="A137" s="273"/>
      <c r="B137" s="273"/>
      <c r="C137" s="298"/>
      <c r="D137" s="293"/>
      <c r="E137" s="294"/>
      <c r="F137" s="409" t="s">
        <v>702</v>
      </c>
      <c r="G137" s="514" t="str">
        <f>TEXT((H137-DATEVALUE("1/1/"&amp;TEXT(H137,"yy"))+1),"000")</f>
        <v>7272</v>
      </c>
      <c r="H137" s="515">
        <f>SUM($C$2-18)</f>
        <v>44182</v>
      </c>
      <c r="I137" s="1688" t="s">
        <v>706</v>
      </c>
      <c r="J137" s="1688"/>
      <c r="K137" s="1689"/>
    </row>
    <row r="138" spans="1:18" customHeight="1" ht="15">
      <c r="A138" s="273"/>
      <c r="B138" s="273"/>
      <c r="C138" s="298"/>
      <c r="D138" s="293"/>
      <c r="E138" s="294"/>
      <c r="F138" s="484" t="s">
        <v>780</v>
      </c>
      <c r="G138" s="496"/>
      <c r="H138" s="497"/>
      <c r="I138" s="497"/>
      <c r="J138" s="497"/>
      <c r="K138" s="498"/>
    </row>
    <row r="139" spans="1:18" customHeight="1" ht="15">
      <c r="A139" s="273"/>
      <c r="B139" s="273"/>
      <c r="C139" s="298"/>
      <c r="D139" s="293"/>
      <c r="E139" s="294"/>
      <c r="F139" s="485" t="s">
        <v>781</v>
      </c>
      <c r="G139" s="1727" t="s">
        <v>782</v>
      </c>
      <c r="H139" s="1728"/>
      <c r="I139" s="1728"/>
      <c r="J139" s="1728"/>
      <c r="K139" s="1729"/>
    </row>
    <row r="140" spans="1:18" customHeight="1" ht="15">
      <c r="A140" s="273"/>
      <c r="B140" s="273"/>
      <c r="C140" s="298"/>
      <c r="D140" s="293"/>
      <c r="E140" s="294"/>
      <c r="F140" s="485" t="s">
        <v>783</v>
      </c>
      <c r="G140" s="512" t="str">
        <f>TEXT((H140-DATEVALUE("1/1/"&amp;TEXT(H140,"yy"))+1),"000")</f>
        <v>7280</v>
      </c>
      <c r="H140" s="513">
        <f>SUM($C$2-10)</f>
        <v>44190</v>
      </c>
      <c r="I140" s="1700" t="s">
        <v>424</v>
      </c>
      <c r="J140" s="1700"/>
      <c r="K140" s="1701"/>
    </row>
    <row r="141" spans="1:18" customHeight="1" ht="15">
      <c r="A141" s="273"/>
      <c r="B141" s="273"/>
      <c r="C141" s="298"/>
      <c r="D141" s="293"/>
      <c r="E141" s="294"/>
      <c r="F141" s="484" t="s">
        <v>784</v>
      </c>
      <c r="G141" s="514" t="str">
        <f>TEXT((H141-DATEVALUE("1/1/"&amp;TEXT(H141,"yy"))+1),"000")</f>
        <v>7276</v>
      </c>
      <c r="H141" s="515">
        <f>SUM($C$2-14)</f>
        <v>44186</v>
      </c>
      <c r="I141" s="1688" t="s">
        <v>706</v>
      </c>
      <c r="J141" s="1688"/>
      <c r="K141" s="1689"/>
    </row>
    <row r="142" spans="1:18" customHeight="1" ht="15">
      <c r="A142" s="445"/>
      <c r="B142" s="445"/>
      <c r="C142" s="449"/>
      <c r="D142" s="443"/>
      <c r="E142" s="444"/>
      <c r="F142" s="485" t="s">
        <v>785</v>
      </c>
      <c r="G142" s="1576"/>
      <c r="H142" s="1548"/>
      <c r="I142" s="1548"/>
      <c r="J142" s="1548"/>
      <c r="K142" s="1549"/>
    </row>
    <row r="143" spans="1:18" customHeight="1" ht="15">
      <c r="A143" s="445"/>
      <c r="B143" s="445"/>
      <c r="C143" s="449"/>
      <c r="D143" s="443"/>
      <c r="E143" s="444"/>
      <c r="F143" s="486" t="s">
        <v>786</v>
      </c>
      <c r="G143" s="1458"/>
      <c r="H143" s="1459"/>
      <c r="I143" s="1459"/>
      <c r="J143" s="1459"/>
      <c r="K143" s="1460"/>
    </row>
    <row r="144" spans="1:18" customHeight="1" ht="15">
      <c r="A144" s="1044" t="s">
        <v>159</v>
      </c>
      <c r="B144" s="273"/>
      <c r="C144" s="298"/>
      <c r="D144" s="293"/>
      <c r="E144" s="294"/>
      <c r="F144" s="487" t="s">
        <v>787</v>
      </c>
      <c r="G144" s="1458"/>
      <c r="H144" s="1459"/>
      <c r="I144" s="1459"/>
      <c r="J144" s="1459"/>
      <c r="K144" s="1460"/>
    </row>
    <row r="145" spans="1:18" customHeight="1" ht="15">
      <c r="C145" s="54"/>
      <c r="D145" s="1550" t="s">
        <v>156</v>
      </c>
      <c r="E145" s="1551"/>
      <c r="F145" s="483" t="s">
        <v>742</v>
      </c>
      <c r="G145" s="1458"/>
      <c r="H145" s="1459"/>
      <c r="I145" s="1459"/>
      <c r="J145" s="1459"/>
      <c r="K145" s="1460"/>
    </row>
    <row r="146" spans="1:18" customHeight="1" ht="12.75">
      <c r="A146" s="273">
        <f>IF(D146&gt;0,1,0)</f>
        <v>0</v>
      </c>
      <c r="B146" s="125">
        <f>IF(D146=0,C148,IF(D146&lt;2,20,IF(D146&lt;4,10,IF(D146&gt;4,0)*IF(D146="E",0))))</f>
        <v>20</v>
      </c>
      <c r="C146" s="42"/>
      <c r="D146" s="1506"/>
      <c r="E146" s="1507"/>
      <c r="F146" s="409" t="s">
        <v>722</v>
      </c>
      <c r="G146" s="1458"/>
      <c r="H146" s="1459"/>
      <c r="I146" s="1459"/>
      <c r="J146" s="1459"/>
      <c r="K146" s="1460"/>
    </row>
    <row r="147" spans="1:18" customHeight="1" ht="14.85">
      <c r="A147" s="30"/>
      <c r="B147" s="33"/>
      <c r="C147" s="30"/>
      <c r="D147" s="30"/>
      <c r="E147" s="37"/>
      <c r="F147" s="483" t="s">
        <v>723</v>
      </c>
      <c r="G147" s="1458"/>
      <c r="H147" s="1459"/>
      <c r="I147" s="1459"/>
      <c r="J147" s="1459"/>
      <c r="K147" s="1460"/>
      <c r="O147" s="132"/>
    </row>
    <row r="148" spans="1:18" customHeight="1" ht="15">
      <c r="A148" s="273">
        <f>IF(D148="x",C148,IF(D148="n",0,C148))</f>
        <v>30</v>
      </c>
      <c r="B148" s="125">
        <f>IF(D148="x",B146,IF(D148="n",0,C148))</f>
        <v>30</v>
      </c>
      <c r="C148" s="45">
        <v>30</v>
      </c>
      <c r="D148" s="1543" t="str">
        <f>IF(D146="N", "N",IF(D146&gt;0,"X"," "))</f>
        <v> </v>
      </c>
      <c r="E148" s="1544"/>
      <c r="F148" s="404" t="s">
        <v>160</v>
      </c>
      <c r="G148" s="1440"/>
      <c r="H148" s="1441"/>
      <c r="I148" s="1441"/>
      <c r="J148" s="1441"/>
      <c r="K148" s="1442"/>
    </row>
    <row r="149" spans="1:18" customHeight="1" ht="15">
      <c r="A149" s="273"/>
      <c r="B149" s="273"/>
      <c r="C149" s="61"/>
      <c r="D149" s="61"/>
      <c r="E149" s="76">
        <v>9</v>
      </c>
      <c r="F149" s="884" t="s">
        <v>788</v>
      </c>
      <c r="G149" s="1702" t="s">
        <v>698</v>
      </c>
      <c r="H149" s="1703"/>
      <c r="I149" s="1703"/>
      <c r="J149" s="1703"/>
      <c r="K149" s="1704"/>
    </row>
    <row r="150" spans="1:18" customHeight="1" ht="15">
      <c r="A150" s="273"/>
      <c r="B150" s="273"/>
      <c r="C150" s="275"/>
      <c r="D150" s="271"/>
      <c r="E150" s="272"/>
      <c r="F150" s="411" t="s">
        <v>762</v>
      </c>
      <c r="G150" s="1705" t="s">
        <v>789</v>
      </c>
      <c r="H150" s="1706"/>
      <c r="I150" s="1706"/>
      <c r="J150" s="1706"/>
      <c r="K150" s="1707"/>
    </row>
    <row r="151" spans="1:18" customHeight="1" ht="15">
      <c r="A151" s="273"/>
      <c r="B151" s="273"/>
      <c r="C151" s="275"/>
      <c r="D151" s="271"/>
      <c r="E151" s="272"/>
      <c r="F151" s="409" t="s">
        <v>764</v>
      </c>
      <c r="G151" s="512" t="str">
        <f>TEXT((H151-DATEVALUE("1/1/"&amp;TEXT(H151,"yy"))+1),"000")</f>
        <v>7269</v>
      </c>
      <c r="H151" s="513">
        <f>SUM($C$2-21)</f>
        <v>44179</v>
      </c>
      <c r="I151" s="1700" t="s">
        <v>424</v>
      </c>
      <c r="J151" s="1700"/>
      <c r="K151" s="1701"/>
    </row>
    <row r="152" spans="1:18" customHeight="1" ht="15">
      <c r="A152" s="273"/>
      <c r="B152" s="273"/>
      <c r="C152" s="275"/>
      <c r="D152" s="271"/>
      <c r="E152" s="272"/>
      <c r="F152" s="409" t="s">
        <v>702</v>
      </c>
      <c r="G152" s="514" t="str">
        <f>TEXT((H152-DATEVALUE("1/1/"&amp;TEXT(H152,"yy"))+1),"000")</f>
        <v>7266</v>
      </c>
      <c r="H152" s="515">
        <f>SUM($C$2-24)</f>
        <v>44176</v>
      </c>
      <c r="I152" s="1688" t="s">
        <v>706</v>
      </c>
      <c r="J152" s="1688"/>
      <c r="K152" s="1689"/>
    </row>
    <row r="153" spans="1:18" customHeight="1" ht="15">
      <c r="A153" s="273"/>
      <c r="B153" s="273"/>
      <c r="C153" s="275"/>
      <c r="D153" s="271"/>
      <c r="E153" s="272"/>
      <c r="F153" s="484" t="s">
        <v>790</v>
      </c>
      <c r="G153" s="496"/>
      <c r="H153" s="497"/>
      <c r="I153" s="497"/>
      <c r="J153" s="497"/>
      <c r="K153" s="498"/>
    </row>
    <row r="154" spans="1:18" customHeight="1" ht="15">
      <c r="A154" s="273"/>
      <c r="B154" s="273"/>
      <c r="C154" s="275"/>
      <c r="D154" s="271"/>
      <c r="E154" s="272"/>
      <c r="F154" s="485" t="s">
        <v>791</v>
      </c>
      <c r="G154" s="1744" t="s">
        <v>792</v>
      </c>
      <c r="H154" s="1745"/>
      <c r="I154" s="1745"/>
      <c r="J154" s="1745"/>
      <c r="K154" s="1746"/>
    </row>
    <row r="155" spans="1:18" customHeight="1" ht="15">
      <c r="A155" s="273"/>
      <c r="B155" s="273"/>
      <c r="C155" s="275"/>
      <c r="D155" s="271"/>
      <c r="E155" s="272"/>
      <c r="F155" s="485" t="s">
        <v>793</v>
      </c>
      <c r="G155" s="512" t="str">
        <f>TEXT((H155-DATEVALUE("1/1/"&amp;TEXT(H155,"yy"))+1),"000")</f>
        <v>7276</v>
      </c>
      <c r="H155" s="513">
        <f>SUM($C$2-14)</f>
        <v>44186</v>
      </c>
      <c r="I155" s="1700" t="s">
        <v>424</v>
      </c>
      <c r="J155" s="1700"/>
      <c r="K155" s="1701"/>
    </row>
    <row r="156" spans="1:18" customHeight="1" ht="15">
      <c r="A156" s="273"/>
      <c r="B156" s="273"/>
      <c r="C156" s="275"/>
      <c r="D156" s="271"/>
      <c r="E156" s="272"/>
      <c r="F156" s="484" t="s">
        <v>794</v>
      </c>
      <c r="G156" s="514" t="str">
        <f>TEXT((H156-DATEVALUE("1/1/"&amp;TEXT(H156,"yy"))+1),"000")</f>
        <v>7272</v>
      </c>
      <c r="H156" s="515">
        <f>SUM($C$2-18)</f>
        <v>44182</v>
      </c>
      <c r="I156" s="1688" t="s">
        <v>706</v>
      </c>
      <c r="J156" s="1688"/>
      <c r="K156" s="1689"/>
    </row>
    <row r="157" spans="1:18" customHeight="1" ht="15">
      <c r="A157" s="445"/>
      <c r="B157" s="445"/>
      <c r="C157" s="449"/>
      <c r="D157" s="443"/>
      <c r="E157" s="444"/>
      <c r="F157" s="485" t="s">
        <v>781</v>
      </c>
      <c r="G157" s="1458"/>
      <c r="H157" s="1459"/>
      <c r="I157" s="1459"/>
      <c r="J157" s="1459"/>
      <c r="K157" s="1460"/>
    </row>
    <row r="158" spans="1:18" customHeight="1" ht="15">
      <c r="A158" s="273"/>
      <c r="B158" s="273"/>
      <c r="C158" s="275"/>
      <c r="D158" s="271"/>
      <c r="E158" s="272"/>
      <c r="F158" s="486" t="s">
        <v>795</v>
      </c>
      <c r="G158" s="1458"/>
      <c r="H158" s="1459"/>
      <c r="I158" s="1459"/>
      <c r="J158" s="1459"/>
      <c r="K158" s="1460"/>
    </row>
    <row r="159" spans="1:18" customHeight="1" ht="15">
      <c r="A159" s="273"/>
      <c r="B159" s="273"/>
      <c r="C159" s="275"/>
      <c r="D159" s="271"/>
      <c r="E159" s="272"/>
      <c r="F159" s="487" t="s">
        <v>796</v>
      </c>
      <c r="G159" s="1458"/>
      <c r="H159" s="1459"/>
      <c r="I159" s="1459"/>
      <c r="J159" s="1459"/>
      <c r="K159" s="1460"/>
    </row>
    <row r="160" spans="1:18" customHeight="1" ht="15">
      <c r="A160" s="1044" t="s">
        <v>159</v>
      </c>
      <c r="C160" s="54"/>
      <c r="D160" s="1550" t="s">
        <v>156</v>
      </c>
      <c r="E160" s="1551"/>
      <c r="F160" s="483" t="s">
        <v>742</v>
      </c>
      <c r="G160" s="1458"/>
      <c r="H160" s="1459"/>
      <c r="I160" s="1459"/>
      <c r="J160" s="1459"/>
      <c r="K160" s="1460"/>
    </row>
    <row r="161" spans="1:18" customHeight="1" ht="15">
      <c r="A161" s="273">
        <f>IF(D161&gt;0,1,0)</f>
        <v>0</v>
      </c>
      <c r="B161" s="125">
        <f>IF(D161=0,C163,IF(D161&lt;2,20,IF(D161&lt;4,10,IF(D161&gt;4,0)*IF(D161="E",0))))</f>
        <v>20</v>
      </c>
      <c r="C161" s="42"/>
      <c r="D161" s="1506"/>
      <c r="E161" s="1507"/>
      <c r="F161" s="409" t="s">
        <v>722</v>
      </c>
      <c r="G161" s="1458"/>
      <c r="H161" s="1459"/>
      <c r="I161" s="1459"/>
      <c r="J161" s="1459"/>
      <c r="K161" s="1460"/>
    </row>
    <row r="162" spans="1:18" customHeight="1" ht="14.85">
      <c r="A162" s="30"/>
      <c r="B162" s="33"/>
      <c r="C162" s="30"/>
      <c r="D162" s="30"/>
      <c r="E162" s="37"/>
      <c r="F162" s="483" t="s">
        <v>723</v>
      </c>
      <c r="G162" s="1458"/>
      <c r="H162" s="1459"/>
      <c r="I162" s="1459"/>
      <c r="J162" s="1459"/>
      <c r="K162" s="1460"/>
      <c r="O162" s="132"/>
    </row>
    <row r="163" spans="1:18" customHeight="1" ht="15">
      <c r="A163" s="273">
        <f>IF(D163="x",C163,IF(D163="n",0,C163))</f>
        <v>30</v>
      </c>
      <c r="B163" s="125">
        <f>IF(D163="x",B161,IF(D163="n",0,C163))</f>
        <v>30</v>
      </c>
      <c r="C163" s="45">
        <v>30</v>
      </c>
      <c r="D163" s="1543" t="str">
        <f>IF(D161="N", "N",IF(D161&gt;0,"X"," "))</f>
        <v> </v>
      </c>
      <c r="E163" s="1544"/>
      <c r="F163" s="404" t="s">
        <v>160</v>
      </c>
      <c r="G163" s="1440"/>
      <c r="H163" s="1441"/>
      <c r="I163" s="1441"/>
      <c r="J163" s="1441"/>
      <c r="K163" s="1442"/>
    </row>
    <row r="164" spans="1:18" customHeight="1" ht="15">
      <c r="A164" s="273"/>
      <c r="B164" s="273"/>
      <c r="C164" s="274"/>
      <c r="D164" s="270"/>
      <c r="E164" s="76">
        <v>10</v>
      </c>
      <c r="F164" s="884" t="s">
        <v>797</v>
      </c>
      <c r="G164" s="1702" t="s">
        <v>698</v>
      </c>
      <c r="H164" s="1703"/>
      <c r="I164" s="1703"/>
      <c r="J164" s="1703"/>
      <c r="K164" s="1704"/>
    </row>
    <row r="165" spans="1:18" customHeight="1" ht="15">
      <c r="A165" s="273"/>
      <c r="B165" s="273"/>
      <c r="C165" s="275"/>
      <c r="D165" s="271"/>
      <c r="E165" s="272"/>
      <c r="F165" s="411" t="s">
        <v>762</v>
      </c>
      <c r="G165" s="1756" t="s">
        <v>798</v>
      </c>
      <c r="H165" s="1757"/>
      <c r="I165" s="1757"/>
      <c r="J165" s="1757"/>
      <c r="K165" s="1758"/>
    </row>
    <row r="166" spans="1:18" customHeight="1" ht="15">
      <c r="A166" s="273"/>
      <c r="B166" s="273"/>
      <c r="C166" s="275"/>
      <c r="D166" s="271"/>
      <c r="E166" s="272"/>
      <c r="F166" s="409" t="s">
        <v>764</v>
      </c>
      <c r="G166" s="512" t="str">
        <f>TEXT((H166-DATEVALUE("1/1/"&amp;TEXT(H166,"yy"))+1),"000")</f>
        <v>7020</v>
      </c>
      <c r="H166" s="513">
        <f>SUM($C$2-270)</f>
        <v>43930</v>
      </c>
      <c r="I166" s="1700" t="s">
        <v>424</v>
      </c>
      <c r="J166" s="1700"/>
      <c r="K166" s="1701"/>
    </row>
    <row r="167" spans="1:18" customHeight="1" ht="15">
      <c r="A167" s="273"/>
      <c r="B167" s="273"/>
      <c r="C167" s="275"/>
      <c r="D167" s="271"/>
      <c r="E167" s="272"/>
      <c r="F167" s="409" t="s">
        <v>702</v>
      </c>
      <c r="G167" s="514" t="str">
        <f>TEXT((H167-DATEVALUE("1/1/"&amp;TEXT(H167,"yy"))+1),"000")</f>
        <v>7016</v>
      </c>
      <c r="H167" s="515">
        <f>SUM($C$2-274)</f>
        <v>43926</v>
      </c>
      <c r="I167" s="1688" t="s">
        <v>706</v>
      </c>
      <c r="J167" s="1688"/>
      <c r="K167" s="1689"/>
    </row>
    <row r="168" spans="1:18" customHeight="1" ht="15">
      <c r="A168" s="273"/>
      <c r="B168" s="273"/>
      <c r="C168" s="275"/>
      <c r="D168" s="271"/>
      <c r="E168" s="272"/>
      <c r="F168" s="484" t="s">
        <v>799</v>
      </c>
      <c r="G168" s="496"/>
      <c r="H168" s="497"/>
      <c r="I168" s="497"/>
      <c r="J168" s="497"/>
      <c r="K168" s="498"/>
    </row>
    <row r="169" spans="1:18" customHeight="1" ht="15">
      <c r="A169" s="273"/>
      <c r="B169" s="273"/>
      <c r="C169" s="275"/>
      <c r="D169" s="271"/>
      <c r="E169" s="272"/>
      <c r="F169" s="485" t="s">
        <v>800</v>
      </c>
      <c r="G169" s="1750" t="s">
        <v>801</v>
      </c>
      <c r="H169" s="1751"/>
      <c r="I169" s="1751"/>
      <c r="J169" s="1751"/>
      <c r="K169" s="1752"/>
    </row>
    <row r="170" spans="1:18" customHeight="1" ht="15">
      <c r="A170" s="273"/>
      <c r="B170" s="273"/>
      <c r="C170" s="275"/>
      <c r="D170" s="271"/>
      <c r="E170" s="272"/>
      <c r="F170" s="485" t="s">
        <v>802</v>
      </c>
      <c r="G170" s="512" t="str">
        <f>TEXT((H170-DATEVALUE("1/1/"&amp;TEXT(H170,"yy"))+1),"000")</f>
        <v>7088</v>
      </c>
      <c r="H170" s="513">
        <f>SUM($C$2-202)</f>
        <v>43998</v>
      </c>
      <c r="I170" s="1700" t="s">
        <v>424</v>
      </c>
      <c r="J170" s="1700"/>
      <c r="K170" s="1701"/>
    </row>
    <row r="171" spans="1:18" customHeight="1" ht="15">
      <c r="A171" s="273"/>
      <c r="B171" s="273"/>
      <c r="C171" s="275"/>
      <c r="D171" s="271"/>
      <c r="E171" s="272"/>
      <c r="F171" s="484" t="s">
        <v>803</v>
      </c>
      <c r="G171" s="514" t="str">
        <f>TEXT((H171-DATEVALUE("1/1/"&amp;TEXT(H171,"yy"))+1),"000")</f>
        <v>7084</v>
      </c>
      <c r="H171" s="515">
        <f>SUM($C$2-206)</f>
        <v>43994</v>
      </c>
      <c r="I171" s="1688" t="s">
        <v>706</v>
      </c>
      <c r="J171" s="1688"/>
      <c r="K171" s="1689"/>
    </row>
    <row r="172" spans="1:18" customHeight="1" ht="15">
      <c r="A172" s="445"/>
      <c r="B172" s="445"/>
      <c r="C172" s="449"/>
      <c r="D172" s="443"/>
      <c r="E172" s="444"/>
      <c r="F172" s="485" t="s">
        <v>804</v>
      </c>
      <c r="G172" s="1759"/>
      <c r="H172" s="1760"/>
      <c r="I172" s="1760"/>
      <c r="J172" s="1760"/>
      <c r="K172" s="1761"/>
    </row>
    <row r="173" spans="1:18" customHeight="1" ht="15">
      <c r="A173" s="273"/>
      <c r="B173" s="273"/>
      <c r="C173" s="275"/>
      <c r="D173" s="271"/>
      <c r="E173" s="272"/>
      <c r="F173" s="486" t="s">
        <v>805</v>
      </c>
      <c r="G173" s="1762"/>
      <c r="H173" s="1763"/>
      <c r="I173" s="1763"/>
      <c r="J173" s="1763"/>
      <c r="K173" s="1764"/>
    </row>
    <row r="174" spans="1:18" customHeight="1" ht="15">
      <c r="A174" s="1044" t="s">
        <v>159</v>
      </c>
      <c r="B174" s="273"/>
      <c r="C174" s="275"/>
      <c r="D174" s="271"/>
      <c r="E174" s="272"/>
      <c r="F174" s="487" t="s">
        <v>806</v>
      </c>
      <c r="G174" s="1762"/>
      <c r="H174" s="1763"/>
      <c r="I174" s="1763"/>
      <c r="J174" s="1763"/>
      <c r="K174" s="1764"/>
    </row>
    <row r="175" spans="1:18" customHeight="1" ht="15">
      <c r="C175" s="54"/>
      <c r="D175" s="1550" t="s">
        <v>156</v>
      </c>
      <c r="E175" s="1551"/>
      <c r="F175" s="483" t="s">
        <v>742</v>
      </c>
      <c r="G175" s="1762"/>
      <c r="H175" s="1763"/>
      <c r="I175" s="1763"/>
      <c r="J175" s="1763"/>
      <c r="K175" s="1764"/>
    </row>
    <row r="176" spans="1:18" customHeight="1" ht="15">
      <c r="A176" s="273">
        <f>IF(D176&gt;0,1,0)</f>
        <v>0</v>
      </c>
      <c r="B176" s="125">
        <f>IF(D176=0,C178,IF(D176&lt;2,20,IF(D176&lt;4,10,IF(D176&gt;4,0)*IF(D176="E",0))))</f>
        <v>20</v>
      </c>
      <c r="C176" s="42"/>
      <c r="D176" s="1506"/>
      <c r="E176" s="1507"/>
      <c r="F176" s="409" t="s">
        <v>722</v>
      </c>
      <c r="G176" s="1762"/>
      <c r="H176" s="1763"/>
      <c r="I176" s="1763"/>
      <c r="J176" s="1763"/>
      <c r="K176" s="1764"/>
    </row>
    <row r="177" spans="1:18" customHeight="1" ht="14.85">
      <c r="A177" s="30"/>
      <c r="B177" s="33"/>
      <c r="C177" s="30"/>
      <c r="D177" s="30"/>
      <c r="E177" s="37"/>
      <c r="F177" s="483" t="s">
        <v>723</v>
      </c>
      <c r="G177" s="1765"/>
      <c r="H177" s="1766"/>
      <c r="I177" s="1766"/>
      <c r="J177" s="1766"/>
      <c r="K177" s="1767"/>
      <c r="O177" s="132"/>
    </row>
    <row r="178" spans="1:18" customHeight="1" ht="15">
      <c r="A178" s="273">
        <f>IF(D178="x",C178,IF(D178="n",0,C178))</f>
        <v>30</v>
      </c>
      <c r="B178" s="125">
        <f>IF(D178="x",B176,IF(D178="n",0,C178))</f>
        <v>30</v>
      </c>
      <c r="C178" s="45">
        <v>30</v>
      </c>
      <c r="D178" s="1543" t="str">
        <f>IF(D176="N", "N",IF(D176&gt;0,"X"," "))</f>
        <v> </v>
      </c>
      <c r="E178" s="1544"/>
      <c r="F178" s="404" t="s">
        <v>160</v>
      </c>
      <c r="G178" s="1768"/>
      <c r="H178" s="1769"/>
      <c r="I178" s="1769"/>
      <c r="J178" s="1769"/>
      <c r="K178" s="1770"/>
    </row>
    <row r="179" spans="1:18" customHeight="1" ht="15">
      <c r="A179" s="273"/>
      <c r="B179" s="273"/>
      <c r="C179" s="274"/>
      <c r="D179" s="270"/>
      <c r="E179" s="76">
        <v>11</v>
      </c>
      <c r="F179" s="884" t="s">
        <v>807</v>
      </c>
      <c r="G179" s="1702" t="s">
        <v>698</v>
      </c>
      <c r="H179" s="1703"/>
      <c r="I179" s="1703"/>
      <c r="J179" s="1703"/>
      <c r="K179" s="1704"/>
    </row>
    <row r="180" spans="1:18" customHeight="1" ht="15">
      <c r="A180" s="273"/>
      <c r="B180" s="273"/>
      <c r="C180" s="275"/>
      <c r="D180" s="271"/>
      <c r="E180" s="272"/>
      <c r="F180" s="411" t="s">
        <v>762</v>
      </c>
      <c r="G180" s="1705" t="s">
        <v>808</v>
      </c>
      <c r="H180" s="1706"/>
      <c r="I180" s="1706"/>
      <c r="J180" s="1706"/>
      <c r="K180" s="1707"/>
    </row>
    <row r="181" spans="1:18" customHeight="1" ht="15">
      <c r="A181" s="273"/>
      <c r="B181" s="273"/>
      <c r="C181" s="275"/>
      <c r="D181" s="271"/>
      <c r="E181" s="272"/>
      <c r="F181" s="409" t="s">
        <v>764</v>
      </c>
      <c r="G181" s="512" t="str">
        <f>TEXT((H181-DATEVALUE("1/1/"&amp;TEXT(H181,"yy"))+1),"000")</f>
        <v>7110</v>
      </c>
      <c r="H181" s="513">
        <f>SUM($C$2-180)</f>
        <v>44020</v>
      </c>
      <c r="I181" s="1700" t="s">
        <v>424</v>
      </c>
      <c r="J181" s="1700"/>
      <c r="K181" s="1701"/>
    </row>
    <row r="182" spans="1:18" customHeight="1" ht="15">
      <c r="A182" s="273"/>
      <c r="B182" s="273"/>
      <c r="C182" s="275"/>
      <c r="D182" s="271"/>
      <c r="E182" s="272"/>
      <c r="F182" s="409" t="s">
        <v>702</v>
      </c>
      <c r="G182" s="514" t="str">
        <f>TEXT((H182-DATEVALUE("1/1/"&amp;TEXT(H182,"yy"))+1),"000")</f>
        <v>7106</v>
      </c>
      <c r="H182" s="515">
        <f>SUM($C$2-184)</f>
        <v>44016</v>
      </c>
      <c r="I182" s="1688" t="s">
        <v>706</v>
      </c>
      <c r="J182" s="1688"/>
      <c r="K182" s="1689"/>
    </row>
    <row r="183" spans="1:18" customHeight="1" ht="15">
      <c r="A183" s="273"/>
      <c r="B183" s="273"/>
      <c r="C183" s="275"/>
      <c r="D183" s="271"/>
      <c r="E183" s="272"/>
      <c r="F183" s="484" t="s">
        <v>809</v>
      </c>
      <c r="G183" s="1753" t="s">
        <v>810</v>
      </c>
      <c r="H183" s="1754"/>
      <c r="I183" s="1754"/>
      <c r="J183" s="1754"/>
      <c r="K183" s="1755"/>
    </row>
    <row r="184" spans="1:18" customHeight="1" ht="15">
      <c r="A184" s="273"/>
      <c r="B184" s="273"/>
      <c r="C184" s="275"/>
      <c r="D184" s="271"/>
      <c r="E184" s="272"/>
      <c r="F184" s="485" t="s">
        <v>811</v>
      </c>
      <c r="G184" s="512" t="str">
        <f>TEXT((H184-DATEVALUE("1/1/"&amp;TEXT(H184,"yy"))+1),"000")</f>
        <v>7155</v>
      </c>
      <c r="H184" s="513">
        <f>SUM($C$2-135)</f>
        <v>44065</v>
      </c>
      <c r="I184" s="1700" t="s">
        <v>424</v>
      </c>
      <c r="J184" s="1700"/>
      <c r="K184" s="1701"/>
    </row>
    <row r="185" spans="1:18" customHeight="1" ht="15">
      <c r="A185" s="273"/>
      <c r="B185" s="273"/>
      <c r="C185" s="275"/>
      <c r="D185" s="271"/>
      <c r="E185" s="272"/>
      <c r="F185" s="485" t="s">
        <v>812</v>
      </c>
      <c r="G185" s="514" t="str">
        <f>TEXT((H185-DATEVALUE("1/1/"&amp;TEXT(H185,"yy"))+1),"000")</f>
        <v>7151</v>
      </c>
      <c r="H185" s="515">
        <f>SUM($C$2-139)</f>
        <v>44061</v>
      </c>
      <c r="I185" s="1688" t="s">
        <v>706</v>
      </c>
      <c r="J185" s="1688"/>
      <c r="K185" s="1689"/>
    </row>
    <row r="186" spans="1:18" customHeight="1" ht="15">
      <c r="A186" s="273"/>
      <c r="B186" s="273"/>
      <c r="C186" s="275"/>
      <c r="D186" s="271"/>
      <c r="E186" s="272"/>
      <c r="F186" s="484" t="s">
        <v>813</v>
      </c>
      <c r="G186" s="1576"/>
      <c r="H186" s="1548"/>
      <c r="I186" s="1548"/>
      <c r="J186" s="1548"/>
      <c r="K186" s="1549"/>
    </row>
    <row r="187" spans="1:18" customHeight="1" ht="15">
      <c r="A187" s="445"/>
      <c r="B187" s="445"/>
      <c r="C187" s="449"/>
      <c r="D187" s="443"/>
      <c r="E187" s="444"/>
      <c r="F187" s="485" t="s">
        <v>814</v>
      </c>
      <c r="G187" s="1458"/>
      <c r="H187" s="1459"/>
      <c r="I187" s="1459"/>
      <c r="J187" s="1459"/>
      <c r="K187" s="1460"/>
    </row>
    <row r="188" spans="1:18" customHeight="1" ht="15">
      <c r="A188" s="273"/>
      <c r="B188" s="273"/>
      <c r="C188" s="275"/>
      <c r="D188" s="271"/>
      <c r="E188" s="272"/>
      <c r="F188" s="486" t="s">
        <v>815</v>
      </c>
      <c r="G188" s="1458"/>
      <c r="H188" s="1459"/>
      <c r="I188" s="1459"/>
      <c r="J188" s="1459"/>
      <c r="K188" s="1460"/>
    </row>
    <row r="189" spans="1:18" customHeight="1" ht="15">
      <c r="A189" s="273"/>
      <c r="B189" s="273"/>
      <c r="C189" s="275"/>
      <c r="D189" s="271"/>
      <c r="E189" s="272"/>
      <c r="F189" s="487" t="s">
        <v>816</v>
      </c>
      <c r="G189" s="1458"/>
      <c r="H189" s="1459"/>
      <c r="I189" s="1459"/>
      <c r="J189" s="1459"/>
      <c r="K189" s="1460"/>
    </row>
    <row r="190" spans="1:18" customHeight="1" ht="15">
      <c r="A190" s="273"/>
      <c r="B190" s="273"/>
      <c r="C190" s="275"/>
      <c r="D190" s="271"/>
      <c r="E190" s="272"/>
      <c r="F190" s="483" t="s">
        <v>742</v>
      </c>
      <c r="G190" s="1458"/>
      <c r="H190" s="1459"/>
      <c r="I190" s="1459"/>
      <c r="J190" s="1459"/>
      <c r="K190" s="1460"/>
    </row>
    <row r="191" spans="1:18" customHeight="1" ht="15">
      <c r="A191" s="1044" t="s">
        <v>159</v>
      </c>
      <c r="C191" s="54"/>
      <c r="D191" s="1550" t="s">
        <v>156</v>
      </c>
      <c r="E191" s="1551"/>
      <c r="F191" s="409" t="s">
        <v>722</v>
      </c>
      <c r="G191" s="1458"/>
      <c r="H191" s="1459"/>
      <c r="I191" s="1459"/>
      <c r="J191" s="1459"/>
      <c r="K191" s="1460"/>
    </row>
    <row r="192" spans="1:18" customHeight="1" ht="15">
      <c r="A192" s="273">
        <f>IF(D192&gt;0,1,0)</f>
        <v>0</v>
      </c>
      <c r="B192" s="125">
        <f>IF(D192=0,C194,IF(D192&lt;2,20,IF(D192&lt;4,10,IF(D192&gt;4,0)*IF(D192="E",0))))</f>
        <v>20</v>
      </c>
      <c r="C192" s="42"/>
      <c r="D192" s="1506"/>
      <c r="E192" s="1507"/>
      <c r="F192" s="483" t="s">
        <v>723</v>
      </c>
      <c r="G192" s="1458"/>
      <c r="H192" s="1459"/>
      <c r="I192" s="1459"/>
      <c r="J192" s="1459"/>
      <c r="K192" s="1460"/>
    </row>
    <row r="193" spans="1:18" customHeight="1" ht="14.85">
      <c r="A193" s="30"/>
      <c r="B193" s="33"/>
      <c r="C193" s="30"/>
      <c r="D193" s="30"/>
      <c r="E193" s="37"/>
      <c r="F193" s="404" t="s">
        <v>160</v>
      </c>
      <c r="G193" s="1458"/>
      <c r="H193" s="1459"/>
      <c r="I193" s="1459"/>
      <c r="J193" s="1459"/>
      <c r="K193" s="1460"/>
      <c r="O193" s="132"/>
    </row>
    <row r="194" spans="1:18" customHeight="1" ht="15">
      <c r="A194" s="273">
        <f>IF(D194="x",C194,IF(D194="n",0,C194))</f>
        <v>30</v>
      </c>
      <c r="B194" s="125">
        <f>IF(D194="x",B192,IF(D194="n",0,C194))</f>
        <v>30</v>
      </c>
      <c r="C194" s="45">
        <v>30</v>
      </c>
      <c r="D194" s="1543" t="str">
        <f>IF(D192="N", "N",IF(D192&gt;0,"X"," "))</f>
        <v> </v>
      </c>
      <c r="E194" s="1544"/>
      <c r="F194" s="412" t="s">
        <v>724</v>
      </c>
      <c r="G194" s="1440"/>
      <c r="H194" s="1441"/>
      <c r="I194" s="1441"/>
      <c r="J194" s="1441"/>
      <c r="K194" s="1442"/>
    </row>
    <row r="195" spans="1:18" customHeight="1" ht="15">
      <c r="A195" s="273"/>
      <c r="B195" s="273"/>
      <c r="C195" s="1454" t="s">
        <v>137</v>
      </c>
      <c r="D195" s="1455"/>
      <c r="E195" s="1455"/>
      <c r="F195" s="1455"/>
      <c r="G195" s="1455"/>
      <c r="H195" s="1455"/>
      <c r="I195" s="1455"/>
      <c r="J195" s="1455"/>
      <c r="K195" s="1456"/>
    </row>
    <row r="196" spans="1:18" customHeight="1" ht="14.45">
      <c r="C196" s="697" t="s">
        <v>150</v>
      </c>
      <c r="D196" s="1461" t="s">
        <v>151</v>
      </c>
      <c r="E196" s="1462"/>
      <c r="F196" s="692" t="s">
        <v>152</v>
      </c>
      <c r="G196" s="1461" t="s">
        <v>4</v>
      </c>
      <c r="H196" s="1514"/>
      <c r="I196" s="1514"/>
      <c r="J196" s="1514"/>
      <c r="K196" s="1462"/>
    </row>
    <row r="197" spans="1:18" customHeight="1" ht="14.45">
      <c r="C197" s="1730" t="s">
        <v>743</v>
      </c>
      <c r="D197" s="1731"/>
      <c r="E197" s="1731"/>
      <c r="F197" s="1731"/>
      <c r="G197" s="1731"/>
      <c r="H197" s="1731"/>
      <c r="I197" s="1731"/>
      <c r="J197" s="1731"/>
      <c r="K197" s="1732"/>
    </row>
    <row r="198" spans="1:18" customHeight="1" ht="15">
      <c r="A198" s="273"/>
      <c r="B198" s="273"/>
      <c r="C198" s="448"/>
      <c r="D198" s="442"/>
      <c r="E198" s="76">
        <v>12</v>
      </c>
      <c r="F198" s="884" t="s">
        <v>817</v>
      </c>
      <c r="G198" s="1702" t="s">
        <v>698</v>
      </c>
      <c r="H198" s="1703"/>
      <c r="I198" s="1703"/>
      <c r="J198" s="1703"/>
      <c r="K198" s="1704"/>
    </row>
    <row r="199" spans="1:18" customHeight="1" ht="15">
      <c r="A199" s="273"/>
      <c r="B199" s="273"/>
      <c r="C199" s="449"/>
      <c r="D199" s="443"/>
      <c r="E199" s="444"/>
      <c r="F199" s="411" t="s">
        <v>762</v>
      </c>
      <c r="G199" s="1702" t="s">
        <v>818</v>
      </c>
      <c r="H199" s="1703"/>
      <c r="I199" s="1703"/>
      <c r="J199" s="1703"/>
      <c r="K199" s="1704"/>
    </row>
    <row r="200" spans="1:18" customHeight="1" ht="15">
      <c r="A200" s="273"/>
      <c r="B200" s="273"/>
      <c r="C200" s="449"/>
      <c r="D200" s="443"/>
      <c r="E200" s="444"/>
      <c r="F200" s="409" t="s">
        <v>764</v>
      </c>
      <c r="G200" s="512" t="str">
        <f>TEXT((H200-DATEVALUE("1/1/"&amp;TEXT(H200,"yy"))+1),"000")</f>
        <v>7200</v>
      </c>
      <c r="H200" s="513">
        <f>SUM($C$2-90)</f>
        <v>44110</v>
      </c>
      <c r="I200" s="1700" t="s">
        <v>424</v>
      </c>
      <c r="J200" s="1700"/>
      <c r="K200" s="1701"/>
    </row>
    <row r="201" spans="1:18" customHeight="1" ht="15">
      <c r="A201" s="273"/>
      <c r="B201" s="273"/>
      <c r="C201" s="449"/>
      <c r="D201" s="443"/>
      <c r="E201" s="444"/>
      <c r="F201" s="409" t="s">
        <v>702</v>
      </c>
      <c r="G201" s="514" t="str">
        <f>TEXT((H201-DATEVALUE("1/1/"&amp;TEXT(H201,"yy"))+1),"000")</f>
        <v>7196</v>
      </c>
      <c r="H201" s="515">
        <f>SUM($C$2-94)</f>
        <v>44106</v>
      </c>
      <c r="I201" s="1688" t="s">
        <v>706</v>
      </c>
      <c r="J201" s="1688"/>
      <c r="K201" s="1689"/>
    </row>
    <row r="202" spans="1:18" customHeight="1" ht="15">
      <c r="A202" s="273"/>
      <c r="B202" s="273"/>
      <c r="C202" s="449"/>
      <c r="D202" s="443"/>
      <c r="E202" s="444"/>
      <c r="F202" s="524" t="s">
        <v>819</v>
      </c>
      <c r="G202" s="516"/>
      <c r="H202" s="517"/>
      <c r="I202" s="517"/>
      <c r="J202" s="517"/>
      <c r="K202" s="518"/>
    </row>
    <row r="203" spans="1:18" customHeight="1" ht="15">
      <c r="A203" s="273"/>
      <c r="B203" s="273"/>
      <c r="C203" s="449"/>
      <c r="D203" s="443"/>
      <c r="E203" s="444"/>
      <c r="F203" s="525" t="s">
        <v>820</v>
      </c>
      <c r="G203" s="1747" t="s">
        <v>821</v>
      </c>
      <c r="H203" s="1748"/>
      <c r="I203" s="1748"/>
      <c r="J203" s="1748"/>
      <c r="K203" s="1749"/>
    </row>
    <row r="204" spans="1:18" customHeight="1" ht="15">
      <c r="A204" s="445"/>
      <c r="B204" s="445"/>
      <c r="C204" s="449"/>
      <c r="D204" s="443"/>
      <c r="E204" s="444"/>
      <c r="F204" s="525" t="s">
        <v>822</v>
      </c>
      <c r="G204" s="512" t="str">
        <f>TEXT((H204-DATEVALUE("1/1/"&amp;TEXT(H204,"yy"))+1),"000")</f>
        <v>7223</v>
      </c>
      <c r="H204" s="513">
        <f>SUM($C$2-67)</f>
        <v>44133</v>
      </c>
      <c r="I204" s="1700" t="s">
        <v>424</v>
      </c>
      <c r="J204" s="1700"/>
      <c r="K204" s="1701"/>
    </row>
    <row r="205" spans="1:18" customHeight="1" ht="15">
      <c r="A205" s="273"/>
      <c r="B205" s="273"/>
      <c r="C205" s="449"/>
      <c r="D205" s="443"/>
      <c r="E205" s="444"/>
      <c r="F205" s="524" t="s">
        <v>823</v>
      </c>
      <c r="G205" s="514" t="str">
        <f>TEXT((H205-DATEVALUE("1/1/"&amp;TEXT(H205,"yy"))+1),"000")</f>
        <v>7219</v>
      </c>
      <c r="H205" s="515">
        <f>SUM($C$2-71)</f>
        <v>44129</v>
      </c>
      <c r="I205" s="1688" t="s">
        <v>706</v>
      </c>
      <c r="J205" s="1688"/>
      <c r="K205" s="1689"/>
    </row>
    <row r="206" spans="1:18" customHeight="1" ht="15">
      <c r="A206" s="273"/>
      <c r="B206" s="273"/>
      <c r="C206" s="449"/>
      <c r="D206" s="443"/>
      <c r="E206" s="444"/>
      <c r="F206" s="525" t="s">
        <v>824</v>
      </c>
      <c r="G206" s="1458"/>
      <c r="H206" s="1459"/>
      <c r="I206" s="1459"/>
      <c r="J206" s="1459"/>
      <c r="K206" s="1460"/>
    </row>
    <row r="207" spans="1:18" customHeight="1" ht="15">
      <c r="A207" s="273"/>
      <c r="B207" s="273"/>
      <c r="C207" s="449"/>
      <c r="D207" s="443"/>
      <c r="E207" s="444"/>
      <c r="F207" s="526" t="s">
        <v>825</v>
      </c>
      <c r="G207" s="1458"/>
      <c r="H207" s="1459"/>
      <c r="I207" s="1459"/>
      <c r="J207" s="1459"/>
      <c r="K207" s="1460"/>
    </row>
    <row r="208" spans="1:18" customHeight="1" ht="15">
      <c r="A208" s="273"/>
      <c r="B208" s="273"/>
      <c r="C208" s="449"/>
      <c r="D208" s="443"/>
      <c r="E208" s="444"/>
      <c r="F208" s="527" t="s">
        <v>826</v>
      </c>
      <c r="G208" s="1458"/>
      <c r="H208" s="1459"/>
      <c r="I208" s="1459"/>
      <c r="J208" s="1459"/>
      <c r="K208" s="1460"/>
    </row>
    <row r="209" spans="1:18" customHeight="1" ht="15">
      <c r="A209" s="273"/>
      <c r="B209" s="273"/>
      <c r="C209" s="449"/>
      <c r="D209" s="443"/>
      <c r="E209" s="444"/>
      <c r="F209" s="483" t="s">
        <v>742</v>
      </c>
      <c r="G209" s="1458"/>
      <c r="H209" s="1459"/>
      <c r="I209" s="1459"/>
      <c r="J209" s="1459"/>
      <c r="K209" s="1460"/>
    </row>
    <row r="210" spans="1:18" customHeight="1" ht="15">
      <c r="A210" s="1044" t="s">
        <v>159</v>
      </c>
      <c r="C210" s="54"/>
      <c r="D210" s="1550" t="s">
        <v>156</v>
      </c>
      <c r="E210" s="1551"/>
      <c r="F210" s="409" t="s">
        <v>722</v>
      </c>
      <c r="G210" s="1458"/>
      <c r="H210" s="1459"/>
      <c r="I210" s="1459"/>
      <c r="J210" s="1459"/>
      <c r="K210" s="1460"/>
    </row>
    <row r="211" spans="1:18" customHeight="1" ht="15">
      <c r="A211" s="273">
        <f>IF(D211&gt;0,1,0)</f>
        <v>0</v>
      </c>
      <c r="B211" s="125">
        <f>IF(D211=0,C213,IF(D211&lt;2,20,IF(D211&lt;4,10,IF(D211&gt;4,0)*IF(D211="E",0))))</f>
        <v>20</v>
      </c>
      <c r="C211" s="42"/>
      <c r="D211" s="1506"/>
      <c r="E211" s="1507"/>
      <c r="F211" s="483" t="s">
        <v>723</v>
      </c>
      <c r="G211" s="1458"/>
      <c r="H211" s="1459"/>
      <c r="I211" s="1459"/>
      <c r="J211" s="1459"/>
      <c r="K211" s="1460"/>
    </row>
    <row r="212" spans="1:18" customHeight="1" ht="14.85">
      <c r="A212" s="30"/>
      <c r="B212" s="33"/>
      <c r="C212" s="30"/>
      <c r="D212" s="30"/>
      <c r="E212" s="37"/>
      <c r="F212" s="404" t="s">
        <v>160</v>
      </c>
      <c r="G212" s="1458"/>
      <c r="H212" s="1459"/>
      <c r="I212" s="1459"/>
      <c r="J212" s="1459"/>
      <c r="K212" s="1460"/>
      <c r="O212" s="132"/>
    </row>
    <row r="213" spans="1:18" customHeight="1" ht="15">
      <c r="A213" s="273">
        <f>IF(D213="x",C213,IF(D213="n",0,C213))</f>
        <v>30</v>
      </c>
      <c r="B213" s="125">
        <f>IF(D213="x",B211,IF(D213="n",0,C213))</f>
        <v>30</v>
      </c>
      <c r="C213" s="45">
        <v>30</v>
      </c>
      <c r="D213" s="1543" t="str">
        <f>IF(D211="N", "N",IF(D211&gt;0,"X"," "))</f>
        <v> </v>
      </c>
      <c r="E213" s="1544"/>
      <c r="F213" s="412" t="s">
        <v>724</v>
      </c>
      <c r="G213" s="1440"/>
      <c r="H213" s="1441"/>
      <c r="I213" s="1441"/>
      <c r="J213" s="1441"/>
      <c r="K213" s="1442"/>
    </row>
    <row r="214" spans="1:18" customHeight="1" ht="15">
      <c r="A214" s="273"/>
      <c r="B214" s="273"/>
      <c r="C214" s="61"/>
      <c r="D214" s="61"/>
      <c r="E214" s="76">
        <v>13</v>
      </c>
      <c r="F214" s="884" t="s">
        <v>827</v>
      </c>
      <c r="G214" s="1702" t="s">
        <v>698</v>
      </c>
      <c r="H214" s="1703"/>
      <c r="I214" s="1703"/>
      <c r="J214" s="1703"/>
      <c r="K214" s="1704"/>
    </row>
    <row r="215" spans="1:18" customHeight="1" ht="15">
      <c r="A215" s="273"/>
      <c r="B215" s="273"/>
      <c r="C215" s="275"/>
      <c r="D215" s="271"/>
      <c r="E215" s="272"/>
      <c r="F215" s="411" t="s">
        <v>762</v>
      </c>
      <c r="G215" s="1702" t="s">
        <v>828</v>
      </c>
      <c r="H215" s="1703"/>
      <c r="I215" s="1703"/>
      <c r="J215" s="1703"/>
      <c r="K215" s="1704"/>
    </row>
    <row r="216" spans="1:18" customHeight="1" ht="15">
      <c r="A216" s="273"/>
      <c r="B216" s="273"/>
      <c r="C216" s="275"/>
      <c r="D216" s="271"/>
      <c r="E216" s="272"/>
      <c r="F216" s="409" t="s">
        <v>764</v>
      </c>
      <c r="G216" s="512" t="str">
        <f>TEXT((H216-DATEVALUE("1/1/"&amp;TEXT(H216,"yy"))+1),"000")</f>
        <v>7260</v>
      </c>
      <c r="H216" s="513">
        <f>SUM($C$2-30)</f>
        <v>44170</v>
      </c>
      <c r="I216" s="1700" t="s">
        <v>424</v>
      </c>
      <c r="J216" s="1700"/>
      <c r="K216" s="1701"/>
    </row>
    <row r="217" spans="1:18" customHeight="1" ht="15">
      <c r="A217" s="273"/>
      <c r="B217" s="273"/>
      <c r="C217" s="275"/>
      <c r="D217" s="271"/>
      <c r="E217" s="272"/>
      <c r="F217" s="409" t="s">
        <v>702</v>
      </c>
      <c r="G217" s="514" t="str">
        <f>TEXT((H217-DATEVALUE("1/1/"&amp;TEXT(H217,"yy"))+1),"000")</f>
        <v>7256</v>
      </c>
      <c r="H217" s="515">
        <f>SUM($C$2-34)</f>
        <v>44166</v>
      </c>
      <c r="I217" s="1688" t="s">
        <v>706</v>
      </c>
      <c r="J217" s="1688"/>
      <c r="K217" s="1689"/>
    </row>
    <row r="218" spans="1:18" customHeight="1" ht="15">
      <c r="A218" s="273"/>
      <c r="B218" s="273"/>
      <c r="C218" s="275"/>
      <c r="D218" s="271"/>
      <c r="E218" s="272"/>
      <c r="F218" s="484" t="s">
        <v>829</v>
      </c>
      <c r="G218" s="516"/>
      <c r="H218" s="517"/>
      <c r="I218" s="517"/>
      <c r="J218" s="517"/>
      <c r="K218" s="518"/>
    </row>
    <row r="219" spans="1:18" customHeight="1" ht="15">
      <c r="A219" s="273"/>
      <c r="B219" s="273"/>
      <c r="C219" s="275"/>
      <c r="D219" s="271"/>
      <c r="E219" s="272"/>
      <c r="F219" s="485" t="s">
        <v>830</v>
      </c>
      <c r="G219" s="1747" t="s">
        <v>831</v>
      </c>
      <c r="H219" s="1748"/>
      <c r="I219" s="1748"/>
      <c r="J219" s="1748"/>
      <c r="K219" s="1749"/>
    </row>
    <row r="220" spans="1:18" customHeight="1" ht="15">
      <c r="A220" s="273"/>
      <c r="B220" s="273"/>
      <c r="C220" s="275"/>
      <c r="D220" s="271"/>
      <c r="E220" s="272"/>
      <c r="F220" s="485" t="s">
        <v>832</v>
      </c>
      <c r="G220" s="512" t="str">
        <f>TEXT((H220-DATEVALUE("1/1/"&amp;TEXT(H220,"yy"))+1),"000")</f>
        <v>7268</v>
      </c>
      <c r="H220" s="513">
        <f>SUM($C$2-22)</f>
        <v>44178</v>
      </c>
      <c r="I220" s="1700" t="s">
        <v>424</v>
      </c>
      <c r="J220" s="1700"/>
      <c r="K220" s="1701"/>
    </row>
    <row r="221" spans="1:18" customHeight="1" ht="15">
      <c r="A221" s="273"/>
      <c r="B221" s="273"/>
      <c r="C221" s="275"/>
      <c r="D221" s="271"/>
      <c r="E221" s="272"/>
      <c r="F221" s="484" t="s">
        <v>833</v>
      </c>
      <c r="G221" s="514" t="str">
        <f>TEXT((H221-DATEVALUE("1/1/"&amp;TEXT(H221,"yy"))+1),"000")</f>
        <v>7264</v>
      </c>
      <c r="H221" s="515">
        <f>SUM($C$2-26)</f>
        <v>44174</v>
      </c>
      <c r="I221" s="1688" t="s">
        <v>706</v>
      </c>
      <c r="J221" s="1688"/>
      <c r="K221" s="1689"/>
    </row>
    <row r="222" spans="1:18" customHeight="1" ht="15">
      <c r="A222" s="273"/>
      <c r="B222" s="273"/>
      <c r="C222" s="275"/>
      <c r="D222" s="271"/>
      <c r="E222" s="272"/>
      <c r="F222" s="485" t="s">
        <v>834</v>
      </c>
      <c r="G222" s="1576"/>
      <c r="H222" s="1548"/>
      <c r="I222" s="1548"/>
      <c r="J222" s="1548"/>
      <c r="K222" s="1549"/>
    </row>
    <row r="223" spans="1:18" customHeight="1" ht="15">
      <c r="A223" s="445"/>
      <c r="B223" s="445"/>
      <c r="C223" s="449"/>
      <c r="D223" s="443"/>
      <c r="E223" s="444"/>
      <c r="F223" s="486" t="s">
        <v>835</v>
      </c>
      <c r="G223" s="1458"/>
      <c r="H223" s="1459"/>
      <c r="I223" s="1459"/>
      <c r="J223" s="1459"/>
      <c r="K223" s="1460"/>
    </row>
    <row r="224" spans="1:18" customHeight="1" ht="15">
      <c r="A224" s="273"/>
      <c r="B224" s="273"/>
      <c r="C224" s="275"/>
      <c r="D224" s="271"/>
      <c r="E224" s="272"/>
      <c r="F224" s="487" t="s">
        <v>836</v>
      </c>
      <c r="G224" s="1458"/>
      <c r="H224" s="1459"/>
      <c r="I224" s="1459"/>
      <c r="J224" s="1459"/>
      <c r="K224" s="1460"/>
    </row>
    <row r="225" spans="1:18" customHeight="1" ht="15">
      <c r="A225" s="1044" t="s">
        <v>159</v>
      </c>
      <c r="B225" s="273"/>
      <c r="C225" s="275"/>
      <c r="D225" s="271"/>
      <c r="E225" s="272"/>
      <c r="F225" s="483" t="s">
        <v>742</v>
      </c>
      <c r="G225" s="1458"/>
      <c r="H225" s="1459"/>
      <c r="I225" s="1459"/>
      <c r="J225" s="1459"/>
      <c r="K225" s="1460"/>
    </row>
    <row r="226" spans="1:18" customHeight="1" ht="15">
      <c r="C226" s="54"/>
      <c r="D226" s="1550" t="s">
        <v>156</v>
      </c>
      <c r="E226" s="1551"/>
      <c r="F226" s="409" t="s">
        <v>722</v>
      </c>
      <c r="G226" s="1458"/>
      <c r="H226" s="1459"/>
      <c r="I226" s="1459"/>
      <c r="J226" s="1459"/>
      <c r="K226" s="1460"/>
    </row>
    <row r="227" spans="1:18" customHeight="1" ht="15">
      <c r="A227" s="273">
        <f>IF(D227&gt;0,1,0)</f>
        <v>0</v>
      </c>
      <c r="B227" s="125">
        <f>IF(D227=0,C229,IF(D227&lt;2,20,IF(D227&lt;4,10,IF(D227&gt;4,0)*IF(D227="E",0))))</f>
        <v>20</v>
      </c>
      <c r="C227" s="42"/>
      <c r="D227" s="1506"/>
      <c r="E227" s="1507"/>
      <c r="F227" s="483" t="s">
        <v>723</v>
      </c>
      <c r="G227" s="1458"/>
      <c r="H227" s="1459"/>
      <c r="I227" s="1459"/>
      <c r="J227" s="1459"/>
      <c r="K227" s="1460"/>
    </row>
    <row r="228" spans="1:18" customHeight="1" ht="14.85">
      <c r="A228" s="30"/>
      <c r="B228" s="33"/>
      <c r="C228" s="30"/>
      <c r="D228" s="30"/>
      <c r="E228" s="37"/>
      <c r="F228" s="404" t="s">
        <v>160</v>
      </c>
      <c r="G228" s="1458"/>
      <c r="H228" s="1459"/>
      <c r="I228" s="1459"/>
      <c r="J228" s="1459"/>
      <c r="K228" s="1460"/>
      <c r="O228" s="132"/>
    </row>
    <row r="229" spans="1:18" customHeight="1" ht="15">
      <c r="A229" s="273">
        <f>IF(D229="x",C229,IF(D229="n",0,C229))</f>
        <v>30</v>
      </c>
      <c r="B229" s="125">
        <f>IF(D229="x",B227,IF(D229="n",0,C229))</f>
        <v>30</v>
      </c>
      <c r="C229" s="45">
        <v>30</v>
      </c>
      <c r="D229" s="1543" t="str">
        <f>IF(D227="N", "N",IF(D227&gt;0,"X"," "))</f>
        <v> </v>
      </c>
      <c r="E229" s="1544"/>
      <c r="F229" s="412" t="s">
        <v>724</v>
      </c>
      <c r="G229" s="1440"/>
      <c r="H229" s="1441"/>
      <c r="I229" s="1441"/>
      <c r="J229" s="1441"/>
      <c r="K229" s="1442"/>
    </row>
    <row r="230" spans="1:18" customHeight="1" ht="14.45">
      <c r="C230" s="49"/>
      <c r="D230" s="30"/>
      <c r="E230" s="74">
        <v>14</v>
      </c>
      <c r="F230" s="883" t="s">
        <v>837</v>
      </c>
      <c r="G230" s="1576"/>
      <c r="H230" s="1548"/>
      <c r="I230" s="1548"/>
      <c r="J230" s="1548"/>
      <c r="K230" s="1549"/>
    </row>
    <row r="231" spans="1:18" customHeight="1" ht="12.75">
      <c r="C231" s="42"/>
      <c r="D231" s="30"/>
      <c r="E231" s="25"/>
      <c r="F231" s="372" t="s">
        <v>185</v>
      </c>
      <c r="G231" s="1459"/>
      <c r="H231" s="1459"/>
      <c r="I231" s="1459"/>
      <c r="J231" s="1459"/>
      <c r="K231" s="1460"/>
    </row>
    <row r="232" spans="1:18" customHeight="1" ht="12.75">
      <c r="C232" s="42"/>
      <c r="D232" s="30"/>
      <c r="E232" s="25"/>
      <c r="F232" s="326" t="s">
        <v>838</v>
      </c>
      <c r="G232" s="1459"/>
      <c r="H232" s="1459"/>
      <c r="I232" s="1459"/>
      <c r="J232" s="1459"/>
      <c r="K232" s="1460"/>
    </row>
    <row r="233" spans="1:18" customHeight="1" ht="25.5">
      <c r="C233" s="42"/>
      <c r="D233" s="30"/>
      <c r="E233" s="25"/>
      <c r="F233" s="333" t="s">
        <v>187</v>
      </c>
      <c r="G233" s="1459"/>
      <c r="H233" s="1459"/>
      <c r="I233" s="1459"/>
      <c r="J233" s="1459"/>
      <c r="K233" s="1460"/>
    </row>
    <row r="234" spans="1:18" customHeight="1" ht="25.5">
      <c r="C234" s="42"/>
      <c r="D234" s="30"/>
      <c r="E234" s="25"/>
      <c r="F234" s="333" t="s">
        <v>191</v>
      </c>
      <c r="G234" s="1459"/>
      <c r="H234" s="1459"/>
      <c r="I234" s="1459"/>
      <c r="J234" s="1459"/>
      <c r="K234" s="1460"/>
    </row>
    <row r="235" spans="1:18" customHeight="1" ht="12.75">
      <c r="C235" s="42"/>
      <c r="D235" s="30"/>
      <c r="E235" s="25"/>
      <c r="F235" s="333" t="s">
        <v>839</v>
      </c>
      <c r="G235" s="1459"/>
      <c r="H235" s="1459"/>
      <c r="I235" s="1459"/>
      <c r="J235" s="1459"/>
      <c r="K235" s="1460"/>
    </row>
    <row r="236" spans="1:18" customHeight="1" ht="25.5">
      <c r="A236" s="138" t="s">
        <v>190</v>
      </c>
      <c r="C236" s="42"/>
      <c r="D236" s="30"/>
      <c r="E236" s="25"/>
      <c r="F236" s="333" t="s">
        <v>840</v>
      </c>
      <c r="G236" s="1459"/>
      <c r="H236" s="1459"/>
      <c r="I236" s="1459"/>
      <c r="J236" s="1459"/>
      <c r="K236" s="1460"/>
    </row>
    <row r="237" spans="1:18" customHeight="1" ht="12.75">
      <c r="C237" s="42"/>
      <c r="D237" s="30"/>
      <c r="E237" s="25"/>
      <c r="F237" s="333" t="s">
        <v>841</v>
      </c>
      <c r="G237" s="1459"/>
      <c r="H237" s="1459"/>
      <c r="I237" s="1459"/>
      <c r="J237" s="1459"/>
      <c r="K237" s="1460"/>
    </row>
    <row r="238" spans="1:18" customHeight="1" ht="39">
      <c r="A238" s="167">
        <f>IF(D238="x",C238,IF(D238="n",0,C238))</f>
        <v>15</v>
      </c>
      <c r="B238" s="125">
        <f>IF(D238="x",0,IF(D238="n",0,C238))</f>
        <v>15</v>
      </c>
      <c r="C238" s="45">
        <v>15</v>
      </c>
      <c r="D238" s="1452"/>
      <c r="E238" s="1457"/>
      <c r="F238" s="358" t="s">
        <v>842</v>
      </c>
      <c r="G238" s="1441"/>
      <c r="H238" s="1441"/>
      <c r="I238" s="1441"/>
      <c r="J238" s="1441"/>
      <c r="K238" s="1442"/>
    </row>
    <row r="239" spans="1:18" customHeight="1" ht="14.45">
      <c r="C239" s="49"/>
      <c r="D239" s="38"/>
      <c r="E239" s="76">
        <v>15</v>
      </c>
      <c r="F239" s="872" t="s">
        <v>843</v>
      </c>
      <c r="G239" s="1576"/>
      <c r="H239" s="1548"/>
      <c r="I239" s="1548"/>
      <c r="J239" s="1548"/>
      <c r="K239" s="1549"/>
    </row>
    <row r="240" spans="1:18" customHeight="1" ht="14.45">
      <c r="C240" s="42"/>
      <c r="D240" s="30"/>
      <c r="E240" s="25"/>
      <c r="F240" s="371" t="s">
        <v>844</v>
      </c>
      <c r="G240" s="1458"/>
      <c r="H240" s="1459"/>
      <c r="I240" s="1459"/>
      <c r="J240" s="1459"/>
      <c r="K240" s="1460"/>
    </row>
    <row r="241" spans="1:18" customHeight="1" ht="14.45">
      <c r="C241" s="42"/>
      <c r="D241" s="30"/>
      <c r="E241" s="25"/>
      <c r="F241" s="326" t="s">
        <v>845</v>
      </c>
      <c r="G241" s="1458"/>
      <c r="H241" s="1459"/>
      <c r="I241" s="1459"/>
      <c r="J241" s="1459"/>
      <c r="K241" s="1460"/>
    </row>
    <row r="242" spans="1:18" customHeight="1" ht="14.45">
      <c r="A242" s="446"/>
      <c r="C242" s="42"/>
      <c r="D242" s="30"/>
      <c r="E242" s="25"/>
      <c r="F242" s="326" t="s">
        <v>846</v>
      </c>
      <c r="G242" s="1458"/>
      <c r="H242" s="1459"/>
      <c r="I242" s="1459"/>
      <c r="J242" s="1459"/>
      <c r="K242" s="1460"/>
    </row>
    <row r="243" spans="1:18" customHeight="1" ht="14.45">
      <c r="C243" s="42"/>
      <c r="D243" s="30"/>
      <c r="E243" s="25"/>
      <c r="F243" s="364" t="s">
        <v>847</v>
      </c>
      <c r="G243" s="1458"/>
      <c r="H243" s="1459"/>
      <c r="I243" s="1459"/>
      <c r="J243" s="1459"/>
      <c r="K243" s="1460"/>
    </row>
    <row r="244" spans="1:18" customHeight="1" ht="14.45">
      <c r="C244" s="42"/>
      <c r="D244" s="30"/>
      <c r="E244" s="25"/>
      <c r="F244" s="364" t="s">
        <v>848</v>
      </c>
      <c r="G244" s="1458"/>
      <c r="H244" s="1459"/>
      <c r="I244" s="1459"/>
      <c r="J244" s="1459"/>
      <c r="K244" s="1460"/>
    </row>
    <row r="245" spans="1:18" customHeight="1" ht="14.45">
      <c r="A245" s="1044" t="s">
        <v>159</v>
      </c>
      <c r="C245" s="42"/>
      <c r="D245" s="30"/>
      <c r="E245" s="25"/>
      <c r="F245" s="521" t="s">
        <v>849</v>
      </c>
      <c r="G245" s="1458"/>
      <c r="H245" s="1459"/>
      <c r="I245" s="1459"/>
      <c r="J245" s="1459"/>
      <c r="K245" s="1460"/>
    </row>
    <row r="246" spans="1:18" customHeight="1" ht="19.5">
      <c r="C246" s="42"/>
      <c r="D246" s="30"/>
      <c r="E246" s="25"/>
      <c r="F246" s="521" t="s">
        <v>850</v>
      </c>
      <c r="G246" s="1458"/>
      <c r="H246" s="1459"/>
      <c r="I246" s="1459"/>
      <c r="J246" s="1459"/>
      <c r="K246" s="1460"/>
    </row>
    <row r="247" spans="1:18" customHeight="1" ht="14.45">
      <c r="A247" s="167">
        <f>IF(D247="x",C247,IF(D247="n",0,C247))</f>
        <v>15</v>
      </c>
      <c r="B247" s="125">
        <f>IF(D247="x",0,IF(D247="n",0,C247))</f>
        <v>15</v>
      </c>
      <c r="C247" s="45">
        <v>15</v>
      </c>
      <c r="D247" s="1506"/>
      <c r="E247" s="1507"/>
      <c r="F247" s="349" t="s">
        <v>851</v>
      </c>
      <c r="G247" s="1440"/>
      <c r="H247" s="1441"/>
      <c r="I247" s="1441"/>
      <c r="J247" s="1441"/>
      <c r="K247" s="1442"/>
    </row>
    <row r="248" spans="1:18" customHeight="1" ht="15">
      <c r="A248" s="100"/>
      <c r="B248" s="100"/>
      <c r="C248" s="1693"/>
      <c r="D248" s="1694"/>
      <c r="E248" s="1694"/>
      <c r="F248" s="1694"/>
      <c r="G248" s="1694"/>
      <c r="H248" s="1694"/>
      <c r="I248" s="1694"/>
      <c r="J248" s="1694"/>
      <c r="K248" s="1695"/>
    </row>
    <row r="249" spans="1:18" customHeight="1" ht="15">
      <c r="A249" s="100"/>
      <c r="B249" s="100"/>
      <c r="C249" s="1696"/>
      <c r="D249" s="1697"/>
      <c r="E249" s="1697"/>
      <c r="F249" s="1697"/>
      <c r="G249" s="1697"/>
      <c r="H249" s="1697"/>
      <c r="I249" s="1697"/>
      <c r="J249" s="1697"/>
      <c r="K249" s="1698"/>
    </row>
    <row r="250" spans="1:18" customHeight="1" ht="15">
      <c r="A250" s="100"/>
      <c r="B250" s="100"/>
      <c r="C250" s="1693"/>
      <c r="D250" s="1694"/>
      <c r="E250" s="1694"/>
      <c r="F250" s="1694"/>
      <c r="G250" s="1694"/>
      <c r="H250" s="1694"/>
      <c r="I250" s="1694"/>
      <c r="J250" s="1694"/>
      <c r="K250" s="1695"/>
    </row>
    <row r="251" spans="1:18" customHeight="1" ht="15">
      <c r="A251" s="100"/>
      <c r="B251" s="100"/>
      <c r="C251" s="1696"/>
      <c r="D251" s="1697"/>
      <c r="E251" s="1697"/>
      <c r="F251" s="1697"/>
      <c r="G251" s="1697"/>
      <c r="H251" s="1697"/>
      <c r="I251" s="1697"/>
      <c r="J251" s="1697"/>
      <c r="K251" s="1698"/>
    </row>
    <row r="252" spans="1:18" customHeight="1" ht="15">
      <c r="A252" s="100"/>
      <c r="B252" s="100"/>
      <c r="C252" s="1693"/>
      <c r="D252" s="1694"/>
      <c r="E252" s="1694"/>
      <c r="F252" s="1694"/>
      <c r="G252" s="1694"/>
      <c r="H252" s="1694"/>
      <c r="I252" s="1694"/>
      <c r="J252" s="1694"/>
      <c r="K252" s="1695"/>
    </row>
    <row r="253" spans="1:18" customHeight="1" ht="15">
      <c r="A253" s="100"/>
      <c r="B253" s="100"/>
      <c r="C253" s="1696"/>
      <c r="D253" s="1697"/>
      <c r="E253" s="1697"/>
      <c r="F253" s="1697"/>
      <c r="G253" s="1697"/>
      <c r="H253" s="1697"/>
      <c r="I253" s="1697"/>
      <c r="J253" s="1697"/>
      <c r="K253" s="1698"/>
    </row>
    <row r="254" spans="1:18" customHeight="1" ht="15">
      <c r="A254" s="100"/>
      <c r="B254" s="100"/>
      <c r="C254" s="1693"/>
      <c r="D254" s="1694"/>
      <c r="E254" s="1694"/>
      <c r="F254" s="1694"/>
      <c r="G254" s="1694"/>
      <c r="H254" s="1694"/>
      <c r="I254" s="1694"/>
      <c r="J254" s="1694"/>
      <c r="K254" s="1695"/>
    </row>
    <row r="255" spans="1:18" customHeight="1" ht="15">
      <c r="A255" s="100"/>
      <c r="B255" s="100"/>
      <c r="C255" s="1696"/>
      <c r="D255" s="1697"/>
      <c r="E255" s="1697"/>
      <c r="F255" s="1697"/>
      <c r="G255" s="1697"/>
      <c r="H255" s="1697"/>
      <c r="I255" s="1697"/>
      <c r="J255" s="1697"/>
      <c r="K255" s="1698"/>
    </row>
    <row r="256" spans="1:18" customHeight="1" ht="15">
      <c r="A256" s="604"/>
      <c r="B256" s="604"/>
      <c r="C256" s="1454" t="s">
        <v>137</v>
      </c>
      <c r="D256" s="1455"/>
      <c r="E256" s="1455"/>
      <c r="F256" s="1455"/>
      <c r="G256" s="1455"/>
      <c r="H256" s="1455"/>
      <c r="I256" s="1455"/>
      <c r="J256" s="1455"/>
      <c r="K256" s="1456"/>
    </row>
    <row r="257" spans="1:18" customHeight="1" ht="14.45">
      <c r="A257" s="446"/>
      <c r="C257" s="697" t="s">
        <v>150</v>
      </c>
      <c r="D257" s="1461" t="s">
        <v>151</v>
      </c>
      <c r="E257" s="1462"/>
      <c r="F257" s="692" t="s">
        <v>152</v>
      </c>
      <c r="G257" s="1461" t="s">
        <v>4</v>
      </c>
      <c r="H257" s="1514"/>
      <c r="I257" s="1514"/>
      <c r="J257" s="1514"/>
      <c r="K257" s="1462"/>
    </row>
    <row r="258" spans="1:18" customHeight="1" ht="15">
      <c r="A258" s="167"/>
      <c r="B258" s="33"/>
      <c r="C258" s="49"/>
      <c r="D258" s="38"/>
      <c r="E258" s="76">
        <v>16</v>
      </c>
      <c r="F258" s="889" t="s">
        <v>852</v>
      </c>
      <c r="G258" s="1576"/>
      <c r="H258" s="1548"/>
      <c r="I258" s="1548"/>
      <c r="J258" s="1548"/>
      <c r="K258" s="1549"/>
    </row>
    <row r="259" spans="1:18" customHeight="1" ht="15">
      <c r="A259" s="445"/>
      <c r="B259" s="33"/>
      <c r="C259" s="41"/>
      <c r="D259" s="44"/>
      <c r="E259" s="24"/>
      <c r="F259" s="371" t="s">
        <v>853</v>
      </c>
      <c r="G259" s="1458"/>
      <c r="H259" s="1459"/>
      <c r="I259" s="1459"/>
      <c r="J259" s="1459"/>
      <c r="K259" s="1460"/>
    </row>
    <row r="260" spans="1:18" customHeight="1" ht="15">
      <c r="A260" s="445"/>
      <c r="B260" s="33"/>
      <c r="C260" s="41"/>
      <c r="D260" s="44"/>
      <c r="E260" s="24"/>
      <c r="F260" s="326" t="s">
        <v>854</v>
      </c>
      <c r="G260" s="1458"/>
      <c r="H260" s="1459"/>
      <c r="I260" s="1459"/>
      <c r="J260" s="1459"/>
      <c r="K260" s="1460"/>
    </row>
    <row r="261" spans="1:18" customHeight="1" ht="15">
      <c r="A261" s="445"/>
      <c r="B261" s="33"/>
      <c r="C261" s="41"/>
      <c r="D261" s="44"/>
      <c r="E261" s="24"/>
      <c r="F261" s="364" t="s">
        <v>855</v>
      </c>
      <c r="G261" s="1458"/>
      <c r="H261" s="1459"/>
      <c r="I261" s="1459"/>
      <c r="J261" s="1459"/>
      <c r="K261" s="1460"/>
    </row>
    <row r="262" spans="1:18" customHeight="1" ht="15">
      <c r="A262" s="445"/>
      <c r="B262" s="33"/>
      <c r="C262" s="41"/>
      <c r="D262" s="44"/>
      <c r="E262" s="24"/>
      <c r="F262" s="364" t="s">
        <v>856</v>
      </c>
      <c r="G262" s="1458"/>
      <c r="H262" s="1459"/>
      <c r="I262" s="1459"/>
      <c r="J262" s="1459"/>
      <c r="K262" s="1460"/>
    </row>
    <row r="263" spans="1:18" customHeight="1" ht="15">
      <c r="A263" s="445"/>
      <c r="B263" s="33"/>
      <c r="C263" s="41"/>
      <c r="D263" s="44"/>
      <c r="E263" s="24"/>
      <c r="F263" s="364" t="s">
        <v>857</v>
      </c>
      <c r="G263" s="1458"/>
      <c r="H263" s="1459"/>
      <c r="I263" s="1459"/>
      <c r="J263" s="1459"/>
      <c r="K263" s="1460"/>
    </row>
    <row r="264" spans="1:18" customHeight="1" ht="15">
      <c r="A264" s="445"/>
      <c r="B264" s="33"/>
      <c r="C264" s="41"/>
      <c r="D264" s="44"/>
      <c r="E264" s="24"/>
      <c r="F264" s="364" t="s">
        <v>858</v>
      </c>
      <c r="G264" s="1458"/>
      <c r="H264" s="1459"/>
      <c r="I264" s="1459"/>
      <c r="J264" s="1459"/>
      <c r="K264" s="1460"/>
    </row>
    <row r="265" spans="1:18" customHeight="1" ht="15">
      <c r="A265" s="167" t="s">
        <v>214</v>
      </c>
      <c r="B265" s="33"/>
      <c r="C265" s="41"/>
      <c r="D265" s="44"/>
      <c r="E265" s="24"/>
      <c r="F265" s="364" t="s">
        <v>859</v>
      </c>
      <c r="G265" s="1458"/>
      <c r="H265" s="1459"/>
      <c r="I265" s="1459"/>
      <c r="J265" s="1459"/>
      <c r="K265" s="1460"/>
    </row>
    <row r="266" spans="1:18" customHeight="1" ht="15">
      <c r="A266" s="167">
        <f>IF(D266="x",C266,IF(D266="n",0,C266))</f>
        <v>10</v>
      </c>
      <c r="B266" s="125">
        <f>IF(D266="x",0,IF(D266="n",0,C266))</f>
        <v>10</v>
      </c>
      <c r="C266" s="45">
        <v>10</v>
      </c>
      <c r="D266" s="1452"/>
      <c r="E266" s="1453"/>
      <c r="F266" s="522" t="s">
        <v>860</v>
      </c>
      <c r="G266" s="1440"/>
      <c r="H266" s="1441"/>
      <c r="I266" s="1441"/>
      <c r="J266" s="1441"/>
      <c r="K266" s="1442"/>
    </row>
    <row r="267" spans="1:18" customHeight="1" ht="14.45">
      <c r="C267" s="49"/>
      <c r="D267" s="30"/>
      <c r="E267" s="75">
        <v>17</v>
      </c>
      <c r="F267" s="830" t="s">
        <v>211</v>
      </c>
      <c r="G267" s="1458"/>
      <c r="H267" s="1459"/>
      <c r="I267" s="1459"/>
      <c r="J267" s="1459"/>
      <c r="K267" s="1460"/>
    </row>
    <row r="268" spans="1:18" customHeight="1" ht="14.45">
      <c r="C268" s="42"/>
      <c r="D268" s="30"/>
      <c r="E268" s="24"/>
      <c r="F268" s="324" t="s">
        <v>212</v>
      </c>
      <c r="G268" s="1458"/>
      <c r="H268" s="1459"/>
      <c r="I268" s="1459"/>
      <c r="J268" s="1459"/>
      <c r="K268" s="1460"/>
    </row>
    <row r="269" spans="1:18" customHeight="1" ht="14.45">
      <c r="C269" s="42"/>
      <c r="D269" s="30"/>
      <c r="E269" s="24"/>
      <c r="F269" s="324" t="s">
        <v>213</v>
      </c>
      <c r="G269" s="1458"/>
      <c r="H269" s="1459"/>
      <c r="I269" s="1459"/>
      <c r="J269" s="1459"/>
      <c r="K269" s="1460"/>
    </row>
    <row r="270" spans="1:18" customHeight="1" ht="14.45">
      <c r="A270" s="1044" t="s">
        <v>214</v>
      </c>
      <c r="C270" s="42"/>
      <c r="D270" s="30"/>
      <c r="E270" s="24"/>
      <c r="F270" s="324" t="s">
        <v>215</v>
      </c>
      <c r="G270" s="1458"/>
      <c r="H270" s="1459"/>
      <c r="I270" s="1459"/>
      <c r="J270" s="1459"/>
      <c r="K270" s="1460"/>
    </row>
    <row r="271" spans="1:18" customHeight="1" ht="14.45">
      <c r="A271" s="167">
        <f>IF(D271="x",C271,IF(D271="n",0,C271))</f>
        <v>4</v>
      </c>
      <c r="B271" s="125">
        <f>IF(D271="x",0,IF(D271="n",0,C271))</f>
        <v>4</v>
      </c>
      <c r="C271" s="45">
        <v>4</v>
      </c>
      <c r="D271" s="1452"/>
      <c r="E271" s="1453"/>
      <c r="F271" s="337" t="s">
        <v>216</v>
      </c>
      <c r="G271" s="1440"/>
      <c r="H271" s="1441"/>
      <c r="I271" s="1441"/>
      <c r="J271" s="1441"/>
      <c r="K271" s="1442"/>
    </row>
    <row r="272" spans="1:18" customHeight="1" ht="15">
      <c r="C272" s="49"/>
      <c r="D272" s="38"/>
      <c r="E272" s="76">
        <v>18</v>
      </c>
      <c r="F272" s="859" t="s">
        <v>564</v>
      </c>
      <c r="G272" s="1576"/>
      <c r="H272" s="1548"/>
      <c r="I272" s="1548"/>
      <c r="J272" s="1548"/>
      <c r="K272" s="1549"/>
    </row>
    <row r="273" spans="1:18" customHeight="1" ht="15">
      <c r="C273" s="42"/>
      <c r="D273" s="30"/>
      <c r="E273" s="24"/>
      <c r="F273" s="333" t="s">
        <v>218</v>
      </c>
      <c r="G273" s="1458"/>
      <c r="H273" s="1459"/>
      <c r="I273" s="1459"/>
      <c r="J273" s="1459"/>
      <c r="K273" s="1460"/>
    </row>
    <row r="274" spans="1:18" customHeight="1" ht="15">
      <c r="A274" s="446"/>
      <c r="C274" s="42"/>
      <c r="D274" s="30"/>
      <c r="E274" s="24"/>
      <c r="F274" s="334" t="s">
        <v>219</v>
      </c>
      <c r="G274" s="1458"/>
      <c r="H274" s="1459"/>
      <c r="I274" s="1459"/>
      <c r="J274" s="1459"/>
      <c r="K274" s="1460"/>
    </row>
    <row r="275" spans="1:18" customHeight="1" ht="13.5">
      <c r="C275" s="42"/>
      <c r="D275" s="30"/>
      <c r="E275" s="24"/>
      <c r="F275" s="334" t="s">
        <v>220</v>
      </c>
      <c r="G275" s="1458"/>
      <c r="H275" s="1459"/>
      <c r="I275" s="1459"/>
      <c r="J275" s="1459"/>
      <c r="K275" s="1460"/>
    </row>
    <row r="276" spans="1:18" customHeight="1" ht="13.5">
      <c r="C276" s="42"/>
      <c r="D276" s="30"/>
      <c r="E276" s="24"/>
      <c r="F276" s="340" t="s">
        <v>565</v>
      </c>
      <c r="G276" s="1458"/>
      <c r="H276" s="1459"/>
      <c r="I276" s="1459"/>
      <c r="J276" s="1459"/>
      <c r="K276" s="1460"/>
    </row>
    <row r="277" spans="1:18" customHeight="1" ht="15">
      <c r="C277" s="42"/>
      <c r="D277" s="30"/>
      <c r="E277" s="24"/>
      <c r="F277" s="334" t="s">
        <v>222</v>
      </c>
      <c r="G277" s="1458"/>
      <c r="H277" s="1459"/>
      <c r="I277" s="1459"/>
      <c r="J277" s="1459"/>
      <c r="K277" s="1460"/>
    </row>
    <row r="278" spans="1:18" customHeight="1" ht="15">
      <c r="C278" s="42"/>
      <c r="D278" s="30"/>
      <c r="E278" s="24"/>
      <c r="F278" s="334" t="s">
        <v>223</v>
      </c>
      <c r="G278" s="1458"/>
      <c r="H278" s="1459"/>
      <c r="I278" s="1459"/>
      <c r="J278" s="1459"/>
      <c r="K278" s="1460"/>
    </row>
    <row r="279" spans="1:18" customHeight="1" ht="15">
      <c r="C279" s="42"/>
      <c r="D279" s="30"/>
      <c r="E279" s="24"/>
      <c r="F279" s="334" t="s">
        <v>224</v>
      </c>
      <c r="G279" s="1458"/>
      <c r="H279" s="1459"/>
      <c r="I279" s="1459"/>
      <c r="J279" s="1459"/>
      <c r="K279" s="1460"/>
    </row>
    <row r="280" spans="1:18" customHeight="1" ht="12.75">
      <c r="A280" s="1044" t="s">
        <v>214</v>
      </c>
      <c r="C280" s="42"/>
      <c r="D280" s="30"/>
      <c r="E280" s="24"/>
      <c r="F280" s="333" t="s">
        <v>861</v>
      </c>
      <c r="G280" s="1458"/>
      <c r="H280" s="1459"/>
      <c r="I280" s="1459"/>
      <c r="J280" s="1459"/>
      <c r="K280" s="1460"/>
    </row>
    <row r="281" spans="1:18" customHeight="1" ht="15">
      <c r="A281" s="167">
        <f>IF(D281="x",C281,IF(D281="n",0,C281))</f>
        <v>20</v>
      </c>
      <c r="B281" s="125">
        <f>IF(D281="x",0,IF(D281="n",0,C281))</f>
        <v>20</v>
      </c>
      <c r="C281" s="45">
        <v>20</v>
      </c>
      <c r="D281" s="1452"/>
      <c r="E281" s="1453"/>
      <c r="F281" s="349" t="s">
        <v>226</v>
      </c>
      <c r="G281" s="1440"/>
      <c r="H281" s="1441"/>
      <c r="I281" s="1441"/>
      <c r="J281" s="1441"/>
      <c r="K281" s="1442"/>
    </row>
    <row r="282" spans="1:18" customHeight="1" ht="15">
      <c r="A282" s="445"/>
      <c r="B282" s="125"/>
      <c r="C282" s="42"/>
      <c r="D282" s="373"/>
      <c r="E282" s="75">
        <v>19</v>
      </c>
      <c r="F282" s="879" t="s">
        <v>232</v>
      </c>
      <c r="G282" s="1576"/>
      <c r="H282" s="1548"/>
      <c r="I282" s="1548"/>
      <c r="J282" s="1548"/>
      <c r="K282" s="1549"/>
    </row>
    <row r="283" spans="1:18" customHeight="1" ht="15" s="96" customFormat="1">
      <c r="A283" s="138"/>
      <c r="C283" s="42"/>
      <c r="D283" s="30"/>
      <c r="E283" s="26"/>
      <c r="F283" s="372" t="s">
        <v>862</v>
      </c>
      <c r="G283" s="1458"/>
      <c r="H283" s="1459"/>
      <c r="I283" s="1459"/>
      <c r="J283" s="1459"/>
      <c r="K283" s="1460"/>
    </row>
    <row r="284" spans="1:18" customHeight="1" ht="15" s="96" customFormat="1">
      <c r="A284" s="446"/>
      <c r="C284" s="42"/>
      <c r="D284" s="30"/>
      <c r="E284" s="26"/>
      <c r="F284" s="333" t="s">
        <v>573</v>
      </c>
      <c r="G284" s="1458"/>
      <c r="H284" s="1459"/>
      <c r="I284" s="1459"/>
      <c r="J284" s="1459"/>
      <c r="K284" s="1460"/>
    </row>
    <row r="285" spans="1:18" customHeight="1" ht="15" s="96" customFormat="1">
      <c r="A285" s="138"/>
      <c r="C285" s="42"/>
      <c r="D285" s="30"/>
      <c r="E285" s="26"/>
      <c r="F285" s="336" t="s">
        <v>237</v>
      </c>
      <c r="G285" s="1458"/>
      <c r="H285" s="1459"/>
      <c r="I285" s="1459"/>
      <c r="J285" s="1459"/>
      <c r="K285" s="1460"/>
    </row>
    <row r="286" spans="1:18" customHeight="1" ht="15" s="96" customFormat="1">
      <c r="A286" s="138"/>
      <c r="C286" s="42"/>
      <c r="D286" s="30"/>
      <c r="E286" s="26"/>
      <c r="F286" s="336" t="s">
        <v>238</v>
      </c>
      <c r="G286" s="1458"/>
      <c r="H286" s="1459"/>
      <c r="I286" s="1459"/>
      <c r="J286" s="1459"/>
      <c r="K286" s="1460"/>
    </row>
    <row r="287" spans="1:18" customHeight="1" ht="15" s="96" customFormat="1">
      <c r="A287" s="138"/>
      <c r="C287" s="42"/>
      <c r="D287" s="30"/>
      <c r="E287" s="26"/>
      <c r="F287" s="336" t="s">
        <v>239</v>
      </c>
      <c r="G287" s="1458"/>
      <c r="H287" s="1459"/>
      <c r="I287" s="1459"/>
      <c r="J287" s="1459"/>
      <c r="K287" s="1460"/>
    </row>
    <row r="288" spans="1:18" customHeight="1" ht="13.5" s="96" customFormat="1">
      <c r="A288" s="138"/>
      <c r="C288" s="42"/>
      <c r="D288" s="30"/>
      <c r="E288" s="26"/>
      <c r="F288" s="336" t="s">
        <v>240</v>
      </c>
      <c r="G288" s="1458"/>
      <c r="H288" s="1459"/>
      <c r="I288" s="1459"/>
      <c r="J288" s="1459"/>
      <c r="K288" s="1460"/>
    </row>
    <row r="289" spans="1:18" customHeight="1" ht="12.75" s="96" customFormat="1">
      <c r="A289" s="1044" t="s">
        <v>214</v>
      </c>
      <c r="C289" s="42"/>
      <c r="D289" s="30"/>
      <c r="E289" s="26"/>
      <c r="F289" s="333" t="s">
        <v>574</v>
      </c>
      <c r="G289" s="1458"/>
      <c r="H289" s="1459"/>
      <c r="I289" s="1459"/>
      <c r="J289" s="1459"/>
      <c r="K289" s="1460"/>
    </row>
    <row r="290" spans="1:18" customHeight="1" ht="14.25" s="96" customFormat="1">
      <c r="A290" s="167">
        <f>IF(D290="x",C290,IF(D290="n",0,C290))</f>
        <v>8</v>
      </c>
      <c r="B290" s="125">
        <f>IF(D290="x",0,IF(D290="n",0,C290))</f>
        <v>8</v>
      </c>
      <c r="C290" s="42">
        <v>8</v>
      </c>
      <c r="D290" s="1506"/>
      <c r="E290" s="1507"/>
      <c r="F290" s="336" t="s">
        <v>575</v>
      </c>
      <c r="G290" s="1440"/>
      <c r="H290" s="1441"/>
      <c r="I290" s="1441"/>
      <c r="J290" s="1441"/>
      <c r="K290" s="1442"/>
    </row>
    <row r="291" spans="1:18" customHeight="1" ht="14.25" s="96" customFormat="1">
      <c r="C291" s="38"/>
      <c r="D291" s="38"/>
      <c r="E291" s="76">
        <v>20</v>
      </c>
      <c r="F291" s="826" t="s">
        <v>259</v>
      </c>
      <c r="G291" s="1576"/>
      <c r="H291" s="1548"/>
      <c r="I291" s="1548"/>
      <c r="J291" s="1548"/>
      <c r="K291" s="1549"/>
      <c r="L291" s="138"/>
    </row>
    <row r="292" spans="1:18" customHeight="1" ht="25.5" s="96" customFormat="1">
      <c r="C292" s="30"/>
      <c r="D292" s="30"/>
      <c r="E292" s="25"/>
      <c r="F292" s="372" t="s">
        <v>260</v>
      </c>
      <c r="G292" s="1459"/>
      <c r="H292" s="1459"/>
      <c r="I292" s="1459"/>
      <c r="J292" s="1459"/>
      <c r="K292" s="1460"/>
      <c r="L292" s="138"/>
    </row>
    <row r="293" spans="1:18" customHeight="1" ht="25.5" s="96" customFormat="1">
      <c r="C293" s="30"/>
      <c r="D293" s="30"/>
      <c r="E293" s="25"/>
      <c r="F293" s="333" t="s">
        <v>261</v>
      </c>
      <c r="G293" s="1459"/>
      <c r="H293" s="1459"/>
      <c r="I293" s="1459"/>
      <c r="J293" s="1459"/>
      <c r="K293" s="1460"/>
      <c r="L293" s="446"/>
    </row>
    <row r="294" spans="1:18" customHeight="1" ht="12.75" s="96" customFormat="1">
      <c r="C294" s="30"/>
      <c r="D294" s="30"/>
      <c r="E294" s="25"/>
      <c r="F294" s="333" t="s">
        <v>262</v>
      </c>
      <c r="G294" s="1459"/>
      <c r="H294" s="1459"/>
      <c r="I294" s="1459"/>
      <c r="J294" s="1459"/>
      <c r="K294" s="1460"/>
      <c r="L294" s="446"/>
    </row>
    <row r="295" spans="1:18" customHeight="1" ht="12.75" s="96" customFormat="1">
      <c r="C295" s="30"/>
      <c r="D295" s="30"/>
      <c r="E295" s="25"/>
      <c r="F295" s="834" t="s">
        <v>263</v>
      </c>
      <c r="G295" s="1459"/>
      <c r="H295" s="1459"/>
      <c r="I295" s="1459"/>
      <c r="J295" s="1459"/>
      <c r="K295" s="1460"/>
      <c r="L295" s="446"/>
    </row>
    <row r="296" spans="1:18" customHeight="1" ht="14.25" s="96" customFormat="1">
      <c r="A296" s="1044" t="s">
        <v>214</v>
      </c>
      <c r="C296" s="30"/>
      <c r="D296" s="30"/>
      <c r="E296" s="25"/>
      <c r="F296" s="844" t="s">
        <v>264</v>
      </c>
      <c r="G296" s="1459"/>
      <c r="H296" s="1459"/>
      <c r="I296" s="1459"/>
      <c r="J296" s="1459"/>
      <c r="K296" s="1460"/>
      <c r="L296" s="138"/>
    </row>
    <row r="297" spans="1:18" customHeight="1" ht="27.75" s="96" customFormat="1">
      <c r="A297" s="125">
        <f>IF(D297="x",C297,IF(D297="n",0,C297))</f>
        <v>0</v>
      </c>
      <c r="B297" s="125">
        <f>IF(D297="x",0,IF(D297="n",0,C297))</f>
        <v>0</v>
      </c>
      <c r="C297" s="40">
        <v>8</v>
      </c>
      <c r="D297" s="1452" t="s">
        <v>863</v>
      </c>
      <c r="E297" s="1457"/>
      <c r="F297" s="348" t="s">
        <v>266</v>
      </c>
      <c r="G297" s="1441"/>
      <c r="H297" s="1441"/>
      <c r="I297" s="1441"/>
      <c r="J297" s="1441"/>
      <c r="K297" s="1442"/>
      <c r="L297" s="138"/>
    </row>
    <row r="298" spans="1:18" customHeight="1" ht="15" s="96" customFormat="1">
      <c r="A298" s="138"/>
      <c r="C298" s="61"/>
      <c r="D298" s="61"/>
      <c r="E298" s="76">
        <v>21</v>
      </c>
      <c r="F298" s="826" t="s">
        <v>227</v>
      </c>
      <c r="G298" s="1576"/>
      <c r="H298" s="1548"/>
      <c r="I298" s="1548"/>
      <c r="J298" s="1548"/>
      <c r="K298" s="1549"/>
    </row>
    <row r="299" spans="1:18" customHeight="1" ht="25.5" s="96" customFormat="1">
      <c r="A299" s="138"/>
      <c r="C299" s="42"/>
      <c r="D299" s="30"/>
      <c r="E299" s="25"/>
      <c r="F299" s="372" t="s">
        <v>864</v>
      </c>
      <c r="G299" s="1459"/>
      <c r="H299" s="1459"/>
      <c r="I299" s="1459"/>
      <c r="J299" s="1459"/>
      <c r="K299" s="1460"/>
    </row>
    <row r="300" spans="1:18" customHeight="1" ht="25.5" s="96" customFormat="1">
      <c r="A300" s="1044" t="s">
        <v>214</v>
      </c>
      <c r="C300" s="42"/>
      <c r="D300" s="30"/>
      <c r="E300" s="25"/>
      <c r="F300" s="333" t="s">
        <v>865</v>
      </c>
      <c r="G300" s="1459"/>
      <c r="H300" s="1459"/>
      <c r="I300" s="1459"/>
      <c r="J300" s="1459"/>
      <c r="K300" s="1460"/>
    </row>
    <row r="301" spans="1:18" customHeight="1" ht="13.5" s="96" customFormat="1">
      <c r="A301" s="167">
        <f>IF(D301="x",C301,IF(D301="n",0,C301))</f>
        <v>6</v>
      </c>
      <c r="B301" s="125">
        <f>IF(D301="x",0,IF(D301="n",0,C301))</f>
        <v>6</v>
      </c>
      <c r="C301" s="45">
        <v>6</v>
      </c>
      <c r="D301" s="1452"/>
      <c r="E301" s="1457"/>
      <c r="F301" s="920" t="s">
        <v>231</v>
      </c>
      <c r="G301" s="1441"/>
      <c r="H301" s="1441"/>
      <c r="I301" s="1441"/>
      <c r="J301" s="1441"/>
      <c r="K301" s="1442"/>
    </row>
    <row r="302" spans="1:18" customHeight="1" ht="15" s="96" customFormat="1">
      <c r="A302" s="138"/>
      <c r="C302" s="47" t="s">
        <v>21</v>
      </c>
      <c r="D302" s="51"/>
      <c r="E302" s="76">
        <v>22</v>
      </c>
      <c r="F302" s="826" t="s">
        <v>580</v>
      </c>
      <c r="G302" s="1576"/>
      <c r="H302" s="1548"/>
      <c r="I302" s="1548"/>
      <c r="J302" s="1548"/>
      <c r="K302" s="1549"/>
    </row>
    <row r="303" spans="1:18" customHeight="1" ht="25.5" s="96" customFormat="1">
      <c r="A303" s="138"/>
      <c r="C303" s="42"/>
      <c r="D303" s="30"/>
      <c r="E303" s="24"/>
      <c r="F303" s="372" t="s">
        <v>244</v>
      </c>
      <c r="G303" s="1458"/>
      <c r="H303" s="1459"/>
      <c r="I303" s="1459"/>
      <c r="J303" s="1459"/>
      <c r="K303" s="1460"/>
    </row>
    <row r="304" spans="1:18" customHeight="1" ht="12.75" s="96" customFormat="1">
      <c r="A304" s="138"/>
      <c r="C304" s="42"/>
      <c r="D304" s="30"/>
      <c r="E304" s="24"/>
      <c r="F304" s="333" t="s">
        <v>245</v>
      </c>
      <c r="G304" s="1458"/>
      <c r="H304" s="1459"/>
      <c r="I304" s="1459"/>
      <c r="J304" s="1459"/>
      <c r="K304" s="1460"/>
    </row>
    <row r="305" spans="1:18" customHeight="1" ht="12.75" s="96" customFormat="1">
      <c r="A305" s="138"/>
      <c r="C305" s="42"/>
      <c r="D305" s="30"/>
      <c r="E305" s="24"/>
      <c r="F305" s="326" t="s">
        <v>581</v>
      </c>
      <c r="G305" s="1458"/>
      <c r="H305" s="1459"/>
      <c r="I305" s="1459"/>
      <c r="J305" s="1459"/>
      <c r="K305" s="1460"/>
    </row>
    <row r="306" spans="1:18" customHeight="1" ht="25.5" s="96" customFormat="1">
      <c r="A306" s="138"/>
      <c r="C306" s="42"/>
      <c r="D306" s="30"/>
      <c r="E306" s="24"/>
      <c r="F306" s="333" t="s">
        <v>582</v>
      </c>
      <c r="G306" s="1458"/>
      <c r="H306" s="1459"/>
      <c r="I306" s="1459"/>
      <c r="J306" s="1459"/>
      <c r="K306" s="1460"/>
    </row>
    <row r="307" spans="1:18" customHeight="1" ht="25.5" s="96" customFormat="1">
      <c r="A307" s="1044" t="s">
        <v>214</v>
      </c>
      <c r="C307" s="42"/>
      <c r="D307" s="30"/>
      <c r="E307" s="24"/>
      <c r="F307" s="333" t="s">
        <v>583</v>
      </c>
      <c r="G307" s="1458"/>
      <c r="H307" s="1459"/>
      <c r="I307" s="1459"/>
      <c r="J307" s="1459"/>
      <c r="K307" s="1460"/>
    </row>
    <row r="308" spans="1:18" customHeight="1" ht="27.75" s="96" customFormat="1">
      <c r="A308" s="167">
        <f>IF(D308="x",C308,IF(D308="n",0,C308))</f>
        <v>20</v>
      </c>
      <c r="B308" s="125">
        <f>IF(D308="x",0,IF(D308="n",0,C308))</f>
        <v>20</v>
      </c>
      <c r="C308" s="45">
        <v>20</v>
      </c>
      <c r="D308" s="1452"/>
      <c r="E308" s="1453"/>
      <c r="F308" s="943" t="s">
        <v>250</v>
      </c>
      <c r="G308" s="1440"/>
      <c r="H308" s="1441"/>
      <c r="I308" s="1441"/>
      <c r="J308" s="1441"/>
      <c r="K308" s="1442"/>
    </row>
    <row r="309" spans="1:18" customHeight="1" ht="15">
      <c r="A309" s="100"/>
      <c r="B309" s="100"/>
      <c r="C309" s="1693"/>
      <c r="D309" s="1694"/>
      <c r="E309" s="1694"/>
      <c r="F309" s="1694"/>
      <c r="G309" s="1694"/>
      <c r="H309" s="1694"/>
      <c r="I309" s="1694"/>
      <c r="J309" s="1694"/>
      <c r="K309" s="1695"/>
    </row>
    <row r="310" spans="1:18" customHeight="1" ht="15">
      <c r="A310" s="100"/>
      <c r="B310" s="100"/>
      <c r="C310" s="1696"/>
      <c r="D310" s="1697"/>
      <c r="E310" s="1697"/>
      <c r="F310" s="1697"/>
      <c r="G310" s="1697"/>
      <c r="H310" s="1697"/>
      <c r="I310" s="1697"/>
      <c r="J310" s="1697"/>
      <c r="K310" s="1698"/>
    </row>
    <row r="311" spans="1:18" customHeight="1" ht="15">
      <c r="A311" s="100"/>
      <c r="B311" s="100"/>
      <c r="C311" s="1693"/>
      <c r="D311" s="1694"/>
      <c r="E311" s="1694"/>
      <c r="F311" s="1694"/>
      <c r="G311" s="1694"/>
      <c r="H311" s="1694"/>
      <c r="I311" s="1694"/>
      <c r="J311" s="1694"/>
      <c r="K311" s="1695"/>
    </row>
    <row r="312" spans="1:18" customHeight="1" ht="15">
      <c r="A312" s="100"/>
      <c r="B312" s="100"/>
      <c r="C312" s="1696"/>
      <c r="D312" s="1697"/>
      <c r="E312" s="1697"/>
      <c r="F312" s="1697"/>
      <c r="G312" s="1697"/>
      <c r="H312" s="1697"/>
      <c r="I312" s="1697"/>
      <c r="J312" s="1697"/>
      <c r="K312" s="1698"/>
    </row>
    <row r="313" spans="1:18" customHeight="1" ht="15">
      <c r="A313" s="139"/>
      <c r="C313" s="1454" t="s">
        <v>137</v>
      </c>
      <c r="D313" s="1455"/>
      <c r="E313" s="1455"/>
      <c r="F313" s="1455"/>
      <c r="G313" s="1455"/>
      <c r="H313" s="1455"/>
      <c r="I313" s="1455"/>
      <c r="J313" s="1455"/>
      <c r="K313" s="1456"/>
    </row>
    <row r="314" spans="1:18" customHeight="1" ht="15">
      <c r="A314" s="139"/>
      <c r="C314" s="697" t="s">
        <v>150</v>
      </c>
      <c r="D314" s="1461" t="s">
        <v>151</v>
      </c>
      <c r="E314" s="1462"/>
      <c r="F314" s="692" t="s">
        <v>152</v>
      </c>
      <c r="G314" s="1461" t="s">
        <v>4</v>
      </c>
      <c r="H314" s="1514"/>
      <c r="I314" s="1514"/>
      <c r="J314" s="1514"/>
      <c r="K314" s="1462"/>
    </row>
    <row r="315" spans="1:18" customHeight="1" ht="15" s="96" customFormat="1">
      <c r="A315" s="138"/>
      <c r="C315" s="47" t="s">
        <v>21</v>
      </c>
      <c r="D315" s="51"/>
      <c r="E315" s="76">
        <v>23</v>
      </c>
      <c r="F315" s="878" t="s">
        <v>577</v>
      </c>
      <c r="G315" s="1576"/>
      <c r="H315" s="1548"/>
      <c r="I315" s="1548"/>
      <c r="J315" s="1548"/>
      <c r="K315" s="1549"/>
    </row>
    <row r="316" spans="1:18" customHeight="1" ht="15" s="96" customFormat="1">
      <c r="A316" s="1044" t="s">
        <v>214</v>
      </c>
      <c r="C316" s="54"/>
      <c r="D316" s="44"/>
      <c r="E316" s="25"/>
      <c r="F316" s="371" t="s">
        <v>866</v>
      </c>
      <c r="G316" s="1459"/>
      <c r="H316" s="1459"/>
      <c r="I316" s="1459"/>
      <c r="J316" s="1459"/>
      <c r="K316" s="1460"/>
    </row>
    <row r="317" spans="1:18" customHeight="1" ht="15" s="96" customFormat="1">
      <c r="A317" s="167">
        <f>IF(D317="x",C317,IF(D317="n",0,C317))</f>
        <v>4</v>
      </c>
      <c r="B317" s="125">
        <f>IF(D317="x",0,IF(D317="n",0,C317))</f>
        <v>4</v>
      </c>
      <c r="C317" s="45">
        <v>4</v>
      </c>
      <c r="D317" s="1452"/>
      <c r="E317" s="1457"/>
      <c r="F317" s="349" t="s">
        <v>867</v>
      </c>
      <c r="G317" s="1441"/>
      <c r="H317" s="1441"/>
      <c r="I317" s="1441"/>
      <c r="J317" s="1441"/>
      <c r="K317" s="1442"/>
    </row>
    <row r="318" spans="1:18" customHeight="1" ht="15" s="96" customFormat="1">
      <c r="A318" s="138"/>
      <c r="C318" s="47" t="s">
        <v>21</v>
      </c>
      <c r="D318" s="51"/>
      <c r="E318" s="76">
        <v>24</v>
      </c>
      <c r="F318" s="879" t="s">
        <v>251</v>
      </c>
      <c r="G318" s="1576"/>
      <c r="H318" s="1548"/>
      <c r="I318" s="1548"/>
      <c r="J318" s="1548"/>
      <c r="K318" s="1549"/>
    </row>
    <row r="319" spans="1:18" customHeight="1" ht="25.5" s="96" customFormat="1">
      <c r="A319" s="1044" t="s">
        <v>214</v>
      </c>
      <c r="C319" s="42"/>
      <c r="D319" s="30"/>
      <c r="E319" s="25"/>
      <c r="F319" s="372" t="s">
        <v>252</v>
      </c>
      <c r="G319" s="1459"/>
      <c r="H319" s="1459"/>
      <c r="I319" s="1459"/>
      <c r="J319" s="1459"/>
      <c r="K319" s="1460"/>
    </row>
    <row r="320" spans="1:18" customHeight="1" ht="15" s="96" customFormat="1">
      <c r="A320" s="167">
        <f>IF(D320="x",C320,IF(D320="n",0,C320))</f>
        <v>4</v>
      </c>
      <c r="B320" s="125">
        <f>IF(D320="x",0,IF(D320="n",0,C320))</f>
        <v>4</v>
      </c>
      <c r="C320" s="45">
        <v>4</v>
      </c>
      <c r="D320" s="1452"/>
      <c r="E320" s="1457"/>
      <c r="F320" s="348" t="s">
        <v>253</v>
      </c>
      <c r="G320" s="1441"/>
      <c r="H320" s="1441"/>
      <c r="I320" s="1441"/>
      <c r="J320" s="1441"/>
      <c r="K320" s="1442"/>
    </row>
    <row r="321" spans="1:18" customHeight="1" ht="15">
      <c r="C321" s="49"/>
      <c r="D321" s="38"/>
      <c r="E321" s="76">
        <v>25</v>
      </c>
      <c r="F321" s="879" t="s">
        <v>585</v>
      </c>
      <c r="G321" s="1576"/>
      <c r="H321" s="1548"/>
      <c r="I321" s="1548"/>
      <c r="J321" s="1548"/>
      <c r="K321" s="1549"/>
    </row>
    <row r="322" spans="1:18" customHeight="1" ht="15">
      <c r="A322" s="446"/>
      <c r="C322" s="42"/>
      <c r="D322" s="30"/>
      <c r="E322" s="368"/>
      <c r="F322" s="371" t="s">
        <v>586</v>
      </c>
      <c r="G322" s="1458"/>
      <c r="H322" s="1459"/>
      <c r="I322" s="1459"/>
      <c r="J322" s="1459"/>
      <c r="K322" s="1460"/>
    </row>
    <row r="323" spans="1:18" customHeight="1" ht="15">
      <c r="A323" s="1044" t="s">
        <v>214</v>
      </c>
      <c r="C323" s="42"/>
      <c r="D323" s="30"/>
      <c r="E323" s="24"/>
      <c r="F323" s="326" t="s">
        <v>587</v>
      </c>
      <c r="G323" s="1458"/>
      <c r="H323" s="1459"/>
      <c r="I323" s="1459"/>
      <c r="J323" s="1459"/>
      <c r="K323" s="1460"/>
    </row>
    <row r="324" spans="1:18" customHeight="1" ht="15">
      <c r="A324" s="167">
        <f>IF(D324="x",C324,IF(D324="n",0,C324))</f>
        <v>4</v>
      </c>
      <c r="B324" s="125">
        <f>IF(D324="x",0,IF(D324="n",0,C324))</f>
        <v>4</v>
      </c>
      <c r="C324" s="45">
        <v>4</v>
      </c>
      <c r="D324" s="1452"/>
      <c r="E324" s="1453"/>
      <c r="F324" s="349" t="s">
        <v>868</v>
      </c>
      <c r="G324" s="1440"/>
      <c r="H324" s="1441"/>
      <c r="I324" s="1441"/>
      <c r="J324" s="1441"/>
      <c r="K324" s="1442"/>
    </row>
    <row r="325" spans="1:18" customHeight="1" ht="15">
      <c r="C325" s="49"/>
      <c r="D325" s="38"/>
      <c r="E325" s="76">
        <v>26</v>
      </c>
      <c r="F325" s="826" t="s">
        <v>869</v>
      </c>
      <c r="G325" s="1576"/>
      <c r="H325" s="1548"/>
      <c r="I325" s="1548"/>
      <c r="J325" s="1548"/>
      <c r="K325" s="1549"/>
    </row>
    <row r="326" spans="1:18" customHeight="1" ht="15">
      <c r="A326" s="1044" t="s">
        <v>214</v>
      </c>
      <c r="C326" s="42"/>
      <c r="D326" s="30"/>
      <c r="E326" s="25"/>
      <c r="F326" s="371" t="s">
        <v>870</v>
      </c>
      <c r="G326" s="1459"/>
      <c r="H326" s="1459"/>
      <c r="I326" s="1459"/>
      <c r="J326" s="1459"/>
      <c r="K326" s="1460"/>
    </row>
    <row r="327" spans="1:18" customHeight="1" ht="15">
      <c r="A327" s="167">
        <f>IF(D327="x",C327,IF(D327="n",0,C327))</f>
        <v>4</v>
      </c>
      <c r="B327" s="125">
        <f>IF(D327="x",0,IF(D327="n",0,C327))</f>
        <v>4</v>
      </c>
      <c r="C327" s="45">
        <v>4</v>
      </c>
      <c r="D327" s="1452"/>
      <c r="E327" s="1457"/>
      <c r="F327" s="349" t="s">
        <v>591</v>
      </c>
      <c r="G327" s="1441"/>
      <c r="H327" s="1441"/>
      <c r="I327" s="1441"/>
      <c r="J327" s="1441"/>
      <c r="K327" s="1442"/>
    </row>
    <row r="328" spans="1:18" customHeight="1" ht="15">
      <c r="A328" s="1044" t="s">
        <v>214</v>
      </c>
      <c r="C328" s="42"/>
      <c r="D328" s="30"/>
      <c r="E328" s="75">
        <v>27</v>
      </c>
      <c r="F328" s="826" t="s">
        <v>871</v>
      </c>
      <c r="G328" s="1576"/>
      <c r="H328" s="1548"/>
      <c r="I328" s="1548"/>
      <c r="J328" s="1548"/>
      <c r="K328" s="1549"/>
    </row>
    <row r="329" spans="1:18" customHeight="1" ht="15">
      <c r="A329" s="167">
        <f>IF(D329="x",C329,IF(D329="n",0,C329))</f>
        <v>4</v>
      </c>
      <c r="B329" s="125">
        <f>IF(D329="x",0,IF(D329="n",0,C329))</f>
        <v>4</v>
      </c>
      <c r="C329" s="45">
        <v>4</v>
      </c>
      <c r="D329" s="1452"/>
      <c r="E329" s="1457"/>
      <c r="F329" s="375" t="s">
        <v>872</v>
      </c>
      <c r="G329" s="1441"/>
      <c r="H329" s="1441"/>
      <c r="I329" s="1441"/>
      <c r="J329" s="1441"/>
      <c r="K329" s="1442"/>
    </row>
    <row r="330" spans="1:18" customHeight="1" ht="14.45">
      <c r="C330" s="42"/>
      <c r="D330" s="30"/>
      <c r="E330" s="73">
        <v>28</v>
      </c>
      <c r="F330" s="876" t="s">
        <v>873</v>
      </c>
      <c r="G330" s="1576"/>
      <c r="H330" s="1548"/>
      <c r="I330" s="1548"/>
      <c r="J330" s="1548"/>
      <c r="K330" s="1549"/>
    </row>
    <row r="331" spans="1:18" customHeight="1" ht="14.45">
      <c r="C331" s="42"/>
      <c r="D331" s="30"/>
      <c r="E331" s="25"/>
      <c r="F331" s="372" t="s">
        <v>874</v>
      </c>
      <c r="G331" s="1459"/>
      <c r="H331" s="1459"/>
      <c r="I331" s="1459"/>
      <c r="J331" s="1459"/>
      <c r="K331" s="1460"/>
    </row>
    <row r="332" spans="1:18" customHeight="1" ht="14.45">
      <c r="A332" s="1044" t="s">
        <v>214</v>
      </c>
      <c r="C332" s="42"/>
      <c r="D332" s="30"/>
      <c r="E332" s="25"/>
      <c r="F332" s="333" t="s">
        <v>875</v>
      </c>
      <c r="G332" s="1459"/>
      <c r="H332" s="1459"/>
      <c r="I332" s="1459"/>
      <c r="J332" s="1459"/>
      <c r="K332" s="1460"/>
    </row>
    <row r="333" spans="1:18" customHeight="1" ht="14.45">
      <c r="A333" s="167">
        <f>IF(D333="x",C333,IF(D333="n",0,C333))</f>
        <v>4</v>
      </c>
      <c r="B333" s="125">
        <f>IF(D333="x",0,IF(D333="n",0,C333))</f>
        <v>4</v>
      </c>
      <c r="C333" s="45">
        <v>4</v>
      </c>
      <c r="D333" s="1452"/>
      <c r="E333" s="1457"/>
      <c r="F333" s="348" t="s">
        <v>876</v>
      </c>
      <c r="G333" s="1441"/>
      <c r="H333" s="1441"/>
      <c r="I333" s="1441"/>
      <c r="J333" s="1441"/>
      <c r="K333" s="1442"/>
    </row>
    <row r="334" spans="1:18" customHeight="1" ht="13.5">
      <c r="C334" s="49"/>
      <c r="D334" s="38"/>
      <c r="E334" s="73">
        <v>29</v>
      </c>
      <c r="F334" s="876" t="s">
        <v>307</v>
      </c>
      <c r="G334" s="1548"/>
      <c r="H334" s="1548"/>
      <c r="I334" s="1548"/>
      <c r="J334" s="1548"/>
      <c r="K334" s="1549"/>
    </row>
    <row r="335" spans="1:18" customHeight="1" ht="12.75">
      <c r="C335" s="42"/>
      <c r="D335" s="30"/>
      <c r="E335" s="25"/>
      <c r="F335" s="371" t="s">
        <v>877</v>
      </c>
      <c r="G335" s="1459"/>
      <c r="H335" s="1459"/>
      <c r="I335" s="1459"/>
      <c r="J335" s="1459"/>
      <c r="K335" s="1460"/>
    </row>
    <row r="336" spans="1:18" customHeight="1" ht="12.75">
      <c r="C336" s="42"/>
      <c r="D336" s="30"/>
      <c r="E336" s="25"/>
      <c r="F336" s="333" t="s">
        <v>309</v>
      </c>
      <c r="G336" s="1459"/>
      <c r="H336" s="1459"/>
      <c r="I336" s="1459"/>
      <c r="J336" s="1459"/>
      <c r="K336" s="1460"/>
    </row>
    <row r="337" spans="1:18" customHeight="1" ht="12.75">
      <c r="C337" s="42"/>
      <c r="D337" s="30"/>
      <c r="E337" s="25"/>
      <c r="F337" s="326" t="s">
        <v>310</v>
      </c>
      <c r="G337" s="1459"/>
      <c r="H337" s="1459"/>
      <c r="I337" s="1459"/>
      <c r="J337" s="1459"/>
      <c r="K337" s="1460"/>
    </row>
    <row r="338" spans="1:18" customHeight="1" ht="38.25">
      <c r="C338" s="42"/>
      <c r="D338" s="30"/>
      <c r="E338" s="25"/>
      <c r="F338" s="333" t="s">
        <v>311</v>
      </c>
      <c r="G338" s="1459"/>
      <c r="H338" s="1459"/>
      <c r="I338" s="1459"/>
      <c r="J338" s="1459"/>
      <c r="K338" s="1460"/>
    </row>
    <row r="339" spans="1:18" customHeight="1" ht="25.5">
      <c r="C339" s="42"/>
      <c r="D339" s="30"/>
      <c r="E339" s="25"/>
      <c r="F339" s="333" t="s">
        <v>312</v>
      </c>
      <c r="G339" s="1459"/>
      <c r="H339" s="1459"/>
      <c r="I339" s="1459"/>
      <c r="J339" s="1459"/>
      <c r="K339" s="1460"/>
    </row>
    <row r="340" spans="1:18" customHeight="1" ht="13.5">
      <c r="C340" s="42"/>
      <c r="D340" s="30"/>
      <c r="E340" s="25"/>
      <c r="F340" s="336" t="s">
        <v>313</v>
      </c>
      <c r="G340" s="1459"/>
      <c r="H340" s="1459"/>
      <c r="I340" s="1459"/>
      <c r="J340" s="1459"/>
      <c r="K340" s="1460"/>
    </row>
    <row r="341" spans="1:18" customHeight="1" ht="13.5">
      <c r="C341" s="42"/>
      <c r="D341" s="30"/>
      <c r="E341" s="25"/>
      <c r="F341" s="336" t="s">
        <v>314</v>
      </c>
      <c r="G341" s="1459"/>
      <c r="H341" s="1459"/>
      <c r="I341" s="1459"/>
      <c r="J341" s="1459"/>
      <c r="K341" s="1460"/>
    </row>
    <row r="342" spans="1:18" customHeight="1" ht="25.5">
      <c r="C342" s="42"/>
      <c r="D342" s="30"/>
      <c r="E342" s="25"/>
      <c r="F342" s="333" t="s">
        <v>315</v>
      </c>
      <c r="G342" s="1459"/>
      <c r="H342" s="1459"/>
      <c r="I342" s="1459"/>
      <c r="J342" s="1459"/>
      <c r="K342" s="1460"/>
    </row>
    <row r="343" spans="1:18" customHeight="1" ht="25.5">
      <c r="C343" s="42"/>
      <c r="D343" s="30"/>
      <c r="E343" s="25"/>
      <c r="F343" s="333" t="s">
        <v>316</v>
      </c>
      <c r="G343" s="1459"/>
      <c r="H343" s="1459"/>
      <c r="I343" s="1459"/>
      <c r="J343" s="1459"/>
      <c r="K343" s="1460"/>
    </row>
    <row r="344" spans="1:18" customHeight="1" ht="26.25">
      <c r="C344" s="42"/>
      <c r="D344" s="30"/>
      <c r="E344" s="25"/>
      <c r="F344" s="336" t="s">
        <v>317</v>
      </c>
      <c r="G344" s="1459"/>
      <c r="H344" s="1459"/>
      <c r="I344" s="1459"/>
      <c r="J344" s="1459"/>
      <c r="K344" s="1460"/>
    </row>
    <row r="345" spans="1:18" customHeight="1" ht="13.5">
      <c r="C345" s="42"/>
      <c r="D345" s="30"/>
      <c r="E345" s="25"/>
      <c r="F345" s="336" t="s">
        <v>318</v>
      </c>
      <c r="G345" s="1459"/>
      <c r="H345" s="1459"/>
      <c r="I345" s="1459"/>
      <c r="J345" s="1459"/>
      <c r="K345" s="1460"/>
    </row>
    <row r="346" spans="1:18" customHeight="1" ht="12.75">
      <c r="C346" s="42"/>
      <c r="D346" s="30"/>
      <c r="E346" s="25"/>
      <c r="F346" s="333" t="s">
        <v>319</v>
      </c>
      <c r="G346" s="1459"/>
      <c r="H346" s="1459"/>
      <c r="I346" s="1459"/>
      <c r="J346" s="1459"/>
      <c r="K346" s="1460"/>
    </row>
    <row r="347" spans="1:18" customHeight="1" ht="25.5">
      <c r="C347" s="42"/>
      <c r="D347" s="30"/>
      <c r="E347" s="25"/>
      <c r="F347" s="333" t="s">
        <v>320</v>
      </c>
      <c r="G347" s="1459"/>
      <c r="H347" s="1459"/>
      <c r="I347" s="1459"/>
      <c r="J347" s="1459"/>
      <c r="K347" s="1460"/>
    </row>
    <row r="348" spans="1:18" customHeight="1" ht="13.5">
      <c r="C348" s="42"/>
      <c r="D348" s="30"/>
      <c r="E348" s="25"/>
      <c r="F348" s="336" t="s">
        <v>623</v>
      </c>
      <c r="G348" s="1459"/>
      <c r="H348" s="1459"/>
      <c r="I348" s="1459"/>
      <c r="J348" s="1459"/>
      <c r="K348" s="1460"/>
    </row>
    <row r="349" spans="1:18" customHeight="1" ht="25.5">
      <c r="A349" s="446" t="s">
        <v>190</v>
      </c>
      <c r="C349" s="42"/>
      <c r="D349" s="30"/>
      <c r="E349" s="25"/>
      <c r="F349" s="435" t="s">
        <v>624</v>
      </c>
      <c r="G349" s="1459"/>
      <c r="H349" s="1459"/>
      <c r="I349" s="1459"/>
      <c r="J349" s="1459"/>
      <c r="K349" s="1460"/>
    </row>
    <row r="350" spans="1:18" customHeight="1" ht="15">
      <c r="A350" s="173">
        <f>IF(D350="x",C350,IF(D350="n",0,C350))</f>
        <v>30</v>
      </c>
      <c r="B350" s="71">
        <f>IF(D350="x",0,IF(D350="n",0,C350))</f>
        <v>30</v>
      </c>
      <c r="C350" s="45">
        <v>30</v>
      </c>
      <c r="D350" s="1504"/>
      <c r="E350" s="1505"/>
      <c r="F350" s="348" t="s">
        <v>322</v>
      </c>
      <c r="G350" s="1441"/>
      <c r="H350" s="1441"/>
      <c r="I350" s="1441"/>
      <c r="J350" s="1441"/>
      <c r="K350" s="1442"/>
    </row>
    <row r="351" spans="1:18" customHeight="1" ht="15">
      <c r="C351" s="49"/>
      <c r="D351" s="38"/>
      <c r="E351" s="73">
        <v>30</v>
      </c>
      <c r="F351" s="883" t="s">
        <v>878</v>
      </c>
      <c r="G351" s="1576"/>
      <c r="H351" s="1548"/>
      <c r="I351" s="1548"/>
      <c r="J351" s="1548"/>
      <c r="K351" s="1549"/>
    </row>
    <row r="352" spans="1:18" customHeight="1" ht="12.75">
      <c r="C352" s="42"/>
      <c r="D352" s="30"/>
      <c r="E352" s="25"/>
      <c r="F352" s="372" t="s">
        <v>603</v>
      </c>
      <c r="G352" s="1459"/>
      <c r="H352" s="1459"/>
      <c r="I352" s="1459"/>
      <c r="J352" s="1459"/>
      <c r="K352" s="1460"/>
    </row>
    <row r="353" spans="1:18" customHeight="1" ht="12.75">
      <c r="C353" s="42"/>
      <c r="D353" s="30"/>
      <c r="E353" s="25"/>
      <c r="F353" s="326" t="s">
        <v>879</v>
      </c>
      <c r="G353" s="1459"/>
      <c r="H353" s="1459"/>
      <c r="I353" s="1459"/>
      <c r="J353" s="1459"/>
      <c r="K353" s="1460"/>
    </row>
    <row r="354" spans="1:18" customHeight="1" ht="12.75">
      <c r="C354" s="42"/>
      <c r="D354" s="30"/>
      <c r="E354" s="25"/>
      <c r="F354" s="333" t="s">
        <v>270</v>
      </c>
      <c r="G354" s="1459"/>
      <c r="H354" s="1459"/>
      <c r="I354" s="1459"/>
      <c r="J354" s="1459"/>
      <c r="K354" s="1460"/>
    </row>
    <row r="355" spans="1:18" customHeight="1" ht="12.75">
      <c r="C355" s="42"/>
      <c r="D355" s="30"/>
      <c r="E355" s="25"/>
      <c r="F355" s="333" t="s">
        <v>271</v>
      </c>
      <c r="G355" s="1459"/>
      <c r="H355" s="1459"/>
      <c r="I355" s="1459"/>
      <c r="J355" s="1459"/>
      <c r="K355" s="1460"/>
    </row>
    <row r="356" spans="1:18" customHeight="1" ht="12.75">
      <c r="C356" s="42"/>
      <c r="D356" s="30"/>
      <c r="E356" s="25"/>
      <c r="F356" s="333" t="s">
        <v>880</v>
      </c>
      <c r="G356" s="1459"/>
      <c r="H356" s="1459"/>
      <c r="I356" s="1459"/>
      <c r="J356" s="1459"/>
      <c r="K356" s="1460"/>
    </row>
    <row r="357" spans="1:18" customHeight="1" ht="12.75">
      <c r="C357" s="42"/>
      <c r="D357" s="30"/>
      <c r="E357" s="25"/>
      <c r="F357" s="333" t="s">
        <v>881</v>
      </c>
      <c r="G357" s="1459"/>
      <c r="H357" s="1459"/>
      <c r="I357" s="1459"/>
      <c r="J357" s="1459"/>
      <c r="K357" s="1460"/>
    </row>
    <row r="358" spans="1:18" customHeight="1" ht="25.5">
      <c r="C358" s="42"/>
      <c r="D358" s="30"/>
      <c r="E358" s="25"/>
      <c r="F358" s="333" t="s">
        <v>882</v>
      </c>
      <c r="G358" s="1459"/>
      <c r="H358" s="1459"/>
      <c r="I358" s="1459"/>
      <c r="J358" s="1459"/>
      <c r="K358" s="1460"/>
    </row>
    <row r="359" spans="1:18" customHeight="1" ht="38.25">
      <c r="C359" s="42"/>
      <c r="D359" s="30"/>
      <c r="E359" s="25"/>
      <c r="F359" s="333" t="s">
        <v>883</v>
      </c>
      <c r="G359" s="1459"/>
      <c r="H359" s="1459"/>
      <c r="I359" s="1459"/>
      <c r="J359" s="1459"/>
      <c r="K359" s="1460"/>
    </row>
    <row r="360" spans="1:18" customHeight="1" ht="12.75">
      <c r="A360" s="446" t="s">
        <v>190</v>
      </c>
      <c r="C360" s="42"/>
      <c r="D360" s="30"/>
      <c r="E360" s="25"/>
      <c r="F360" s="333" t="s">
        <v>884</v>
      </c>
      <c r="G360" s="1459"/>
      <c r="H360" s="1459"/>
      <c r="I360" s="1459"/>
      <c r="J360" s="1459"/>
      <c r="K360" s="1460"/>
    </row>
    <row r="361" spans="1:18" customHeight="1" ht="14.25">
      <c r="A361" s="167">
        <f>IF(D361="x",C361,IF(D361="n",0,C361))</f>
        <v>40</v>
      </c>
      <c r="B361" s="125">
        <f>IF(D361="x",0,IF(D361="n",0,C361))</f>
        <v>40</v>
      </c>
      <c r="C361" s="45">
        <v>40</v>
      </c>
      <c r="D361" s="1452"/>
      <c r="E361" s="1457"/>
      <c r="F361" s="436" t="s">
        <v>885</v>
      </c>
      <c r="G361" s="1441"/>
      <c r="H361" s="1441"/>
      <c r="I361" s="1441"/>
      <c r="J361" s="1441"/>
      <c r="K361" s="1442"/>
    </row>
    <row r="362" spans="1:18" customHeight="1" ht="15">
      <c r="C362" s="61"/>
      <c r="D362" s="61"/>
      <c r="E362" s="76">
        <v>31</v>
      </c>
      <c r="F362" s="826" t="s">
        <v>886</v>
      </c>
      <c r="G362" s="1576"/>
      <c r="H362" s="1548"/>
      <c r="I362" s="1548"/>
      <c r="J362" s="1548"/>
      <c r="K362" s="1549"/>
    </row>
    <row r="363" spans="1:18" customHeight="1" ht="15">
      <c r="C363" s="42"/>
      <c r="D363" s="30"/>
      <c r="E363" s="25"/>
      <c r="F363" s="371" t="s">
        <v>887</v>
      </c>
      <c r="G363" s="1459"/>
      <c r="H363" s="1459"/>
      <c r="I363" s="1459"/>
      <c r="J363" s="1459"/>
      <c r="K363" s="1460"/>
    </row>
    <row r="364" spans="1:18" customHeight="1" ht="15">
      <c r="C364" s="42"/>
      <c r="D364" s="30"/>
      <c r="E364" s="25"/>
      <c r="F364" s="326" t="s">
        <v>639</v>
      </c>
      <c r="G364" s="1459"/>
      <c r="H364" s="1459"/>
      <c r="I364" s="1459"/>
      <c r="J364" s="1459"/>
      <c r="K364" s="1460"/>
    </row>
    <row r="365" spans="1:18" customHeight="1" ht="15">
      <c r="C365" s="42"/>
      <c r="D365" s="30"/>
      <c r="E365" s="25"/>
      <c r="F365" s="1029" t="s">
        <v>326</v>
      </c>
      <c r="G365" s="1459"/>
      <c r="H365" s="1459"/>
      <c r="I365" s="1459"/>
      <c r="J365" s="1459"/>
      <c r="K365" s="1460"/>
    </row>
    <row r="366" spans="1:18" customHeight="1" ht="12.75" s="96" customFormat="1">
      <c r="C366" s="912"/>
      <c r="D366" s="912"/>
      <c r="E366" s="120"/>
      <c r="F366" s="404" t="s">
        <v>640</v>
      </c>
      <c r="G366" s="1459"/>
      <c r="H366" s="1459"/>
      <c r="I366" s="1459"/>
      <c r="J366" s="1459"/>
      <c r="K366" s="1460"/>
    </row>
    <row r="367" spans="1:18" customHeight="1" ht="15">
      <c r="C367" s="42"/>
      <c r="D367" s="30"/>
      <c r="E367" s="25"/>
      <c r="F367" s="326" t="s">
        <v>328</v>
      </c>
      <c r="G367" s="1459"/>
      <c r="H367" s="1459"/>
      <c r="I367" s="1459"/>
      <c r="J367" s="1459"/>
      <c r="K367" s="1460"/>
    </row>
    <row r="368" spans="1:18" customHeight="1" ht="15">
      <c r="A368" s="446" t="s">
        <v>190</v>
      </c>
      <c r="C368" s="42"/>
      <c r="D368" s="30"/>
      <c r="E368" s="25"/>
      <c r="F368" s="326" t="s">
        <v>329</v>
      </c>
      <c r="G368" s="1459"/>
      <c r="H368" s="1459"/>
      <c r="I368" s="1459"/>
      <c r="J368" s="1459"/>
      <c r="K368" s="1460"/>
    </row>
    <row r="369" spans="1:18" customHeight="1" ht="15">
      <c r="A369" s="167">
        <f>IF(D369="x",C369,IF(D369="n",0,C369))</f>
        <v>20</v>
      </c>
      <c r="B369" s="125">
        <f>IF(D369="x",0,IF(D369="n",0,C369))</f>
        <v>20</v>
      </c>
      <c r="C369" s="45">
        <v>20</v>
      </c>
      <c r="D369" s="1452"/>
      <c r="E369" s="1457"/>
      <c r="F369" s="349" t="s">
        <v>330</v>
      </c>
      <c r="G369" s="1441"/>
      <c r="H369" s="1441"/>
      <c r="I369" s="1441"/>
      <c r="J369" s="1441"/>
      <c r="K369" s="1442"/>
    </row>
    <row r="370" spans="1:18" customHeight="1" ht="15">
      <c r="A370" s="446"/>
      <c r="C370" s="1454" t="s">
        <v>137</v>
      </c>
      <c r="D370" s="1455"/>
      <c r="E370" s="1455"/>
      <c r="F370" s="1455"/>
      <c r="G370" s="1455"/>
      <c r="H370" s="1455"/>
      <c r="I370" s="1455"/>
      <c r="J370" s="1455"/>
      <c r="K370" s="1456"/>
    </row>
    <row r="371" spans="1:18" customHeight="1" ht="15">
      <c r="C371" s="697" t="s">
        <v>150</v>
      </c>
      <c r="D371" s="1461" t="s">
        <v>151</v>
      </c>
      <c r="E371" s="1462"/>
      <c r="F371" s="692" t="s">
        <v>152</v>
      </c>
      <c r="G371" s="1461" t="s">
        <v>4</v>
      </c>
      <c r="H371" s="1514"/>
      <c r="I371" s="1514"/>
      <c r="J371" s="1514"/>
      <c r="K371" s="1462"/>
    </row>
    <row r="372" spans="1:18" customHeight="1" ht="15">
      <c r="C372" s="49"/>
      <c r="D372" s="38"/>
      <c r="E372" s="76">
        <v>32</v>
      </c>
      <c r="F372" s="876" t="s">
        <v>888</v>
      </c>
      <c r="G372" s="1576" t="s">
        <v>889</v>
      </c>
      <c r="H372" s="1548"/>
      <c r="I372" s="1548"/>
      <c r="J372" s="1548"/>
      <c r="K372" s="1549"/>
    </row>
    <row r="373" spans="1:18" customHeight="1" ht="15">
      <c r="C373" s="42"/>
      <c r="D373" s="30"/>
      <c r="E373" s="25"/>
      <c r="F373" s="372" t="s">
        <v>890</v>
      </c>
      <c r="G373" s="1459"/>
      <c r="H373" s="1459"/>
      <c r="I373" s="1459"/>
      <c r="J373" s="1459"/>
      <c r="K373" s="1460"/>
    </row>
    <row r="374" spans="1:18" customHeight="1" ht="12.75">
      <c r="C374" s="42"/>
      <c r="D374" s="30"/>
      <c r="E374" s="25"/>
      <c r="F374" s="333" t="s">
        <v>891</v>
      </c>
      <c r="G374" s="1459"/>
      <c r="H374" s="1459"/>
      <c r="I374" s="1459"/>
      <c r="J374" s="1459"/>
      <c r="K374" s="1460"/>
    </row>
    <row r="375" spans="1:18" customHeight="1" ht="13.5">
      <c r="A375" s="446"/>
      <c r="C375" s="42"/>
      <c r="D375" s="30"/>
      <c r="E375" s="25"/>
      <c r="F375" s="845" t="s">
        <v>892</v>
      </c>
      <c r="G375" s="1459"/>
      <c r="H375" s="1459"/>
      <c r="I375" s="1459"/>
      <c r="J375" s="1459"/>
      <c r="K375" s="1460"/>
    </row>
    <row r="376" spans="1:18" customHeight="1" ht="26.25">
      <c r="A376" s="446" t="s">
        <v>190</v>
      </c>
      <c r="C376" s="42"/>
      <c r="D376" s="30"/>
      <c r="E376" s="25"/>
      <c r="F376" s="336" t="s">
        <v>893</v>
      </c>
      <c r="G376" s="1459"/>
      <c r="H376" s="1459"/>
      <c r="I376" s="1459"/>
      <c r="J376" s="1459"/>
      <c r="K376" s="1460"/>
    </row>
    <row r="377" spans="1:18" customHeight="1" ht="15">
      <c r="A377" s="167">
        <f>IF(D377="x",C377,IF(D377="n",0,C377))</f>
        <v>6</v>
      </c>
      <c r="B377" s="125">
        <f>IF(D377="x",0,IF(D377="n",0,C377))</f>
        <v>6</v>
      </c>
      <c r="C377" s="45">
        <v>6</v>
      </c>
      <c r="D377" s="1452"/>
      <c r="E377" s="1457"/>
      <c r="F377" s="348" t="s">
        <v>894</v>
      </c>
      <c r="G377" s="1441"/>
      <c r="H377" s="1441"/>
      <c r="I377" s="1441"/>
      <c r="J377" s="1441"/>
      <c r="K377" s="1442"/>
    </row>
    <row r="378" spans="1:18" customHeight="1" ht="15" s="96" customFormat="1">
      <c r="A378" s="138"/>
      <c r="C378" s="49"/>
      <c r="D378" s="38"/>
      <c r="E378" s="76">
        <v>33</v>
      </c>
      <c r="F378" s="876" t="s">
        <v>618</v>
      </c>
      <c r="G378" s="1576" t="s">
        <v>895</v>
      </c>
      <c r="H378" s="1548"/>
      <c r="I378" s="1548"/>
      <c r="J378" s="1548"/>
      <c r="K378" s="1549"/>
    </row>
    <row r="379" spans="1:18" customHeight="1" ht="15" s="96" customFormat="1">
      <c r="A379" s="446" t="s">
        <v>190</v>
      </c>
      <c r="C379" s="42"/>
      <c r="D379" s="30"/>
      <c r="E379" s="24"/>
      <c r="F379" s="372" t="s">
        <v>619</v>
      </c>
      <c r="G379" s="1458"/>
      <c r="H379" s="1459"/>
      <c r="I379" s="1459"/>
      <c r="J379" s="1459"/>
      <c r="K379" s="1460"/>
    </row>
    <row r="380" spans="1:18" customHeight="1" ht="27.75" s="96" customFormat="1">
      <c r="A380" s="167">
        <f>IF(D380="x",C380,IF(D380="n",0,C380))</f>
        <v>10</v>
      </c>
      <c r="B380" s="125">
        <f>IF(D380="x",0,IF(D380="n",0,C380))</f>
        <v>0</v>
      </c>
      <c r="C380" s="45">
        <v>10</v>
      </c>
      <c r="D380" s="1452" t="s">
        <v>896</v>
      </c>
      <c r="E380" s="1453"/>
      <c r="F380" s="348" t="s">
        <v>620</v>
      </c>
      <c r="G380" s="1440"/>
      <c r="H380" s="1441"/>
      <c r="I380" s="1441"/>
      <c r="J380" s="1441"/>
      <c r="K380" s="1442"/>
    </row>
    <row r="381" spans="1:18" customHeight="1" ht="15" s="96" customFormat="1">
      <c r="A381" s="138"/>
      <c r="C381" s="42"/>
      <c r="D381" s="38"/>
      <c r="E381" s="76">
        <v>34</v>
      </c>
      <c r="F381" s="874" t="s">
        <v>621</v>
      </c>
      <c r="G381" s="1576"/>
      <c r="H381" s="1548"/>
      <c r="I381" s="1548"/>
      <c r="J381" s="1548"/>
      <c r="K381" s="1549"/>
    </row>
    <row r="382" spans="1:18" customHeight="1" ht="25.5" s="96" customFormat="1">
      <c r="A382" s="138"/>
      <c r="C382" s="42"/>
      <c r="D382" s="30"/>
      <c r="E382" s="24"/>
      <c r="F382" s="406" t="s">
        <v>338</v>
      </c>
      <c r="G382" s="1458"/>
      <c r="H382" s="1459"/>
      <c r="I382" s="1459"/>
      <c r="J382" s="1459"/>
      <c r="K382" s="1460"/>
    </row>
    <row r="383" spans="1:18" customHeight="1" ht="25.5" s="96" customFormat="1">
      <c r="A383" s="138"/>
      <c r="C383" s="42"/>
      <c r="D383" s="30"/>
      <c r="E383" s="24"/>
      <c r="F383" s="333" t="s">
        <v>622</v>
      </c>
      <c r="G383" s="1458"/>
      <c r="H383" s="1459"/>
      <c r="I383" s="1459"/>
      <c r="J383" s="1459"/>
      <c r="K383" s="1460"/>
    </row>
    <row r="384" spans="1:18" customHeight="1" ht="15" s="96" customFormat="1">
      <c r="A384" s="446" t="s">
        <v>190</v>
      </c>
      <c r="C384" s="42"/>
      <c r="D384" s="30"/>
      <c r="E384" s="24"/>
      <c r="F384" s="333" t="s">
        <v>340</v>
      </c>
      <c r="G384" s="1458"/>
      <c r="H384" s="1459"/>
      <c r="I384" s="1459"/>
      <c r="J384" s="1459"/>
      <c r="K384" s="1460"/>
    </row>
    <row r="385" spans="1:18" customHeight="1" ht="15" s="96" customFormat="1">
      <c r="A385" s="167">
        <f>IF(D385="x",C385,IF(D385="n",0,C385))</f>
        <v>15</v>
      </c>
      <c r="B385" s="125">
        <f>IF(D385="x",0,IF(D385="n",0,C385))</f>
        <v>15</v>
      </c>
      <c r="C385" s="45">
        <v>15</v>
      </c>
      <c r="D385" s="1452"/>
      <c r="E385" s="1453"/>
      <c r="F385" s="348" t="s">
        <v>341</v>
      </c>
      <c r="G385" s="1440"/>
      <c r="H385" s="1441"/>
      <c r="I385" s="1441"/>
      <c r="J385" s="1441"/>
      <c r="K385" s="1442"/>
    </row>
    <row r="386" spans="1:18" customHeight="1" ht="14.45">
      <c r="C386" s="42"/>
      <c r="D386" s="38"/>
      <c r="E386" s="73">
        <v>35</v>
      </c>
      <c r="F386" s="876" t="s">
        <v>609</v>
      </c>
      <c r="G386" s="1576"/>
      <c r="H386" s="1548"/>
      <c r="I386" s="1548"/>
      <c r="J386" s="1548"/>
      <c r="K386" s="1549"/>
    </row>
    <row r="387" spans="1:18" customHeight="1" ht="14.45">
      <c r="C387" s="42"/>
      <c r="D387" s="30"/>
      <c r="E387" s="25"/>
      <c r="F387" s="372" t="s">
        <v>897</v>
      </c>
      <c r="G387" s="1458"/>
      <c r="H387" s="1459"/>
      <c r="I387" s="1459"/>
      <c r="J387" s="1459"/>
      <c r="K387" s="1460"/>
    </row>
    <row r="388" spans="1:18" customHeight="1" ht="14.45">
      <c r="C388" s="42"/>
      <c r="D388" s="30"/>
      <c r="E388" s="25"/>
      <c r="F388" s="333" t="s">
        <v>611</v>
      </c>
      <c r="G388" s="1458"/>
      <c r="H388" s="1459"/>
      <c r="I388" s="1459"/>
      <c r="J388" s="1459"/>
      <c r="K388" s="1460"/>
    </row>
    <row r="389" spans="1:18" customHeight="1" ht="14.45">
      <c r="C389" s="54"/>
      <c r="D389" s="44"/>
      <c r="E389" s="27"/>
      <c r="F389" s="336" t="s">
        <v>298</v>
      </c>
      <c r="G389" s="1458"/>
      <c r="H389" s="1459"/>
      <c r="I389" s="1459"/>
      <c r="J389" s="1459"/>
      <c r="K389" s="1460"/>
    </row>
    <row r="390" spans="1:18" customHeight="1" ht="14.45">
      <c r="C390" s="42"/>
      <c r="D390" s="30"/>
      <c r="E390" s="25"/>
      <c r="F390" s="336" t="s">
        <v>299</v>
      </c>
      <c r="G390" s="1458"/>
      <c r="H390" s="1459"/>
      <c r="I390" s="1459"/>
      <c r="J390" s="1459"/>
      <c r="K390" s="1460"/>
    </row>
    <row r="391" spans="1:18" customHeight="1" ht="14.45">
      <c r="C391" s="42"/>
      <c r="D391" s="30"/>
      <c r="E391" s="25"/>
      <c r="F391" s="336" t="s">
        <v>300</v>
      </c>
      <c r="G391" s="1458"/>
      <c r="H391" s="1459"/>
      <c r="I391" s="1459"/>
      <c r="J391" s="1459"/>
      <c r="K391" s="1460"/>
    </row>
    <row r="392" spans="1:18" customHeight="1" ht="14.45">
      <c r="C392" s="42"/>
      <c r="D392" s="30"/>
      <c r="E392" s="25"/>
      <c r="F392" s="336" t="s">
        <v>301</v>
      </c>
      <c r="G392" s="1458"/>
      <c r="H392" s="1459"/>
      <c r="I392" s="1459"/>
      <c r="J392" s="1459"/>
      <c r="K392" s="1460"/>
    </row>
    <row r="393" spans="1:18" customHeight="1" ht="14.45">
      <c r="C393" s="42"/>
      <c r="D393" s="30"/>
      <c r="E393" s="25"/>
      <c r="F393" s="336" t="s">
        <v>302</v>
      </c>
      <c r="G393" s="1458"/>
      <c r="H393" s="1459"/>
      <c r="I393" s="1459"/>
      <c r="J393" s="1459"/>
      <c r="K393" s="1460"/>
    </row>
    <row r="394" spans="1:18" customHeight="1" ht="14.45">
      <c r="C394" s="42"/>
      <c r="D394" s="30"/>
      <c r="E394" s="25"/>
      <c r="F394" s="333" t="s">
        <v>612</v>
      </c>
      <c r="G394" s="1458"/>
      <c r="H394" s="1459"/>
      <c r="I394" s="1459"/>
      <c r="J394" s="1459"/>
      <c r="K394" s="1460"/>
    </row>
    <row r="395" spans="1:18" customHeight="1" ht="13.5">
      <c r="A395" s="29"/>
      <c r="B395" s="31"/>
      <c r="C395" s="30"/>
      <c r="D395" s="30"/>
      <c r="E395" s="25"/>
      <c r="F395" s="918" t="s">
        <v>281</v>
      </c>
      <c r="G395" s="1458"/>
      <c r="H395" s="1459"/>
      <c r="I395" s="1459"/>
      <c r="J395" s="1459"/>
      <c r="K395" s="1460"/>
      <c r="L395" s="96"/>
      <c r="M395" s="96"/>
      <c r="N395" s="96"/>
      <c r="O395" s="96"/>
      <c r="P395" s="96"/>
      <c r="Q395" s="96"/>
      <c r="R395" s="96"/>
    </row>
    <row r="396" spans="1:18" customHeight="1" ht="14.45">
      <c r="C396" s="42"/>
      <c r="D396" s="30"/>
      <c r="E396" s="25"/>
      <c r="F396" s="333" t="s">
        <v>613</v>
      </c>
      <c r="G396" s="1458"/>
      <c r="H396" s="1459"/>
      <c r="I396" s="1459"/>
      <c r="J396" s="1459"/>
      <c r="K396" s="1460"/>
    </row>
    <row r="397" spans="1:18" customHeight="1" ht="25.5">
      <c r="A397" s="446" t="s">
        <v>190</v>
      </c>
      <c r="C397" s="42"/>
      <c r="D397" s="30"/>
      <c r="E397" s="25"/>
      <c r="F397" s="333" t="s">
        <v>305</v>
      </c>
      <c r="G397" s="1458"/>
      <c r="H397" s="1459"/>
      <c r="I397" s="1459"/>
      <c r="J397" s="1459"/>
      <c r="K397" s="1460"/>
    </row>
    <row r="398" spans="1:18" customHeight="1" ht="14.45">
      <c r="A398" s="167">
        <f>IF(D398="x",C398,IF(D398="n",0,C398))</f>
        <v>15</v>
      </c>
      <c r="B398" s="125">
        <f>IF(D398="x",0,IF(D398="n",0,C398))</f>
        <v>15</v>
      </c>
      <c r="C398" s="45">
        <v>15</v>
      </c>
      <c r="D398" s="1452"/>
      <c r="E398" s="1453"/>
      <c r="F398" s="348" t="s">
        <v>306</v>
      </c>
      <c r="G398" s="1440"/>
      <c r="H398" s="1441"/>
      <c r="I398" s="1441"/>
      <c r="J398" s="1441"/>
      <c r="K398" s="1442"/>
    </row>
    <row r="399" spans="1:18" customHeight="1" ht="15">
      <c r="A399" s="100"/>
      <c r="B399" s="100"/>
      <c r="C399" s="61" t="s">
        <v>21</v>
      </c>
      <c r="D399" s="63" t="s">
        <v>21</v>
      </c>
      <c r="E399" s="76">
        <v>36</v>
      </c>
      <c r="F399" s="1077" t="s">
        <v>286</v>
      </c>
      <c r="G399" s="1576"/>
      <c r="H399" s="1548"/>
      <c r="I399" s="1548"/>
      <c r="J399" s="1548"/>
      <c r="K399" s="1549"/>
    </row>
    <row r="400" spans="1:18" customHeight="1" ht="12.75">
      <c r="A400" s="100"/>
      <c r="B400" s="100"/>
      <c r="C400" s="42"/>
      <c r="D400" s="1471"/>
      <c r="E400" s="1515"/>
      <c r="F400" s="371" t="s">
        <v>287</v>
      </c>
      <c r="G400" s="1459"/>
      <c r="H400" s="1459"/>
      <c r="I400" s="1459"/>
      <c r="J400" s="1459"/>
      <c r="K400" s="1460"/>
    </row>
    <row r="401" spans="1:18" customHeight="1" ht="12.75">
      <c r="A401" s="100"/>
      <c r="B401" s="100"/>
      <c r="C401" s="42"/>
      <c r="D401" s="1471"/>
      <c r="E401" s="1515"/>
      <c r="F401" s="333" t="s">
        <v>288</v>
      </c>
      <c r="G401" s="1459"/>
      <c r="H401" s="1459"/>
      <c r="I401" s="1459"/>
      <c r="J401" s="1459"/>
      <c r="K401" s="1460"/>
    </row>
    <row r="402" spans="1:18" customHeight="1" ht="12.75">
      <c r="A402" s="100"/>
      <c r="B402" s="100"/>
      <c r="C402" s="42"/>
      <c r="D402" s="1471"/>
      <c r="E402" s="1515"/>
      <c r="F402" s="333" t="s">
        <v>289</v>
      </c>
      <c r="G402" s="1459"/>
      <c r="H402" s="1459"/>
      <c r="I402" s="1459"/>
      <c r="J402" s="1459"/>
      <c r="K402" s="1460"/>
    </row>
    <row r="403" spans="1:18" customHeight="1" ht="13.5">
      <c r="A403" s="124">
        <f>IF(D403="x",C403,IF(D403="n",0,C403))</f>
        <v>15</v>
      </c>
      <c r="B403" s="125">
        <f>IF(D403="x",0,IF(D403="n",0,C403))</f>
        <v>15</v>
      </c>
      <c r="C403" s="45">
        <v>15</v>
      </c>
      <c r="D403" s="1506"/>
      <c r="E403" s="1519"/>
      <c r="F403" s="339" t="s">
        <v>290</v>
      </c>
      <c r="G403" s="1459"/>
      <c r="H403" s="1459"/>
      <c r="I403" s="1459"/>
      <c r="J403" s="1459"/>
      <c r="K403" s="1460"/>
    </row>
    <row r="404" spans="1:18" customHeight="1" ht="14.45">
      <c r="C404" s="49"/>
      <c r="D404" s="38"/>
      <c r="E404" s="76">
        <v>37</v>
      </c>
      <c r="F404" s="878" t="s">
        <v>898</v>
      </c>
      <c r="G404" s="1576"/>
      <c r="H404" s="1548"/>
      <c r="I404" s="1548"/>
      <c r="J404" s="1548"/>
      <c r="K404" s="1549"/>
    </row>
    <row r="405" spans="1:18" customHeight="1" ht="12.75">
      <c r="C405" s="42"/>
      <c r="D405" s="30"/>
      <c r="E405" s="25"/>
      <c r="F405" s="372" t="s">
        <v>899</v>
      </c>
      <c r="G405" s="1459"/>
      <c r="H405" s="1459"/>
      <c r="I405" s="1459"/>
      <c r="J405" s="1459"/>
      <c r="K405" s="1460"/>
    </row>
    <row r="406" spans="1:18" customHeight="1" ht="12.75">
      <c r="C406" s="42"/>
      <c r="D406" s="30"/>
      <c r="E406" s="25"/>
      <c r="F406" s="333" t="s">
        <v>900</v>
      </c>
      <c r="G406" s="1459"/>
      <c r="H406" s="1459"/>
      <c r="I406" s="1459"/>
      <c r="J406" s="1459"/>
      <c r="K406" s="1460"/>
    </row>
    <row r="407" spans="1:18" customHeight="1" ht="12.75">
      <c r="C407" s="42"/>
      <c r="D407" s="30"/>
      <c r="E407" s="25"/>
      <c r="F407" s="333" t="s">
        <v>901</v>
      </c>
      <c r="G407" s="1459"/>
      <c r="H407" s="1459"/>
      <c r="I407" s="1459"/>
      <c r="J407" s="1459"/>
      <c r="K407" s="1460"/>
    </row>
    <row r="408" spans="1:18" customHeight="1" ht="25.5">
      <c r="A408" s="446" t="s">
        <v>190</v>
      </c>
      <c r="C408" s="42"/>
      <c r="D408" s="30"/>
      <c r="E408" s="25"/>
      <c r="F408" s="404" t="s">
        <v>902</v>
      </c>
      <c r="G408" s="1459"/>
      <c r="H408" s="1459"/>
      <c r="I408" s="1459"/>
      <c r="J408" s="1459"/>
      <c r="K408" s="1460"/>
    </row>
    <row r="409" spans="1:18" customHeight="1" ht="26.25">
      <c r="A409" s="167">
        <f>IF(D409="x",C409,IF(D409="n",0,C409))</f>
        <v>4</v>
      </c>
      <c r="B409" s="125">
        <f>IF(D409="x",0,IF(D409="n",0,C409))</f>
        <v>4</v>
      </c>
      <c r="C409" s="45">
        <v>4</v>
      </c>
      <c r="D409" s="1452"/>
      <c r="E409" s="1457"/>
      <c r="F409" s="358" t="s">
        <v>903</v>
      </c>
      <c r="G409" s="1441"/>
      <c r="H409" s="1441"/>
      <c r="I409" s="1441"/>
      <c r="J409" s="1441"/>
      <c r="K409" s="1442"/>
    </row>
    <row r="410" spans="1:18" customHeight="1" ht="15">
      <c r="C410" s="49"/>
      <c r="D410" s="38"/>
      <c r="E410" s="73">
        <v>38</v>
      </c>
      <c r="F410" s="876" t="s">
        <v>904</v>
      </c>
      <c r="G410" s="1548"/>
      <c r="H410" s="1548"/>
      <c r="I410" s="1548"/>
      <c r="J410" s="1548"/>
      <c r="K410" s="1549"/>
    </row>
    <row r="411" spans="1:18" customHeight="1" ht="12.75">
      <c r="C411" s="42"/>
      <c r="D411" s="30"/>
      <c r="E411" s="25"/>
      <c r="F411" s="372" t="s">
        <v>905</v>
      </c>
      <c r="G411" s="1459"/>
      <c r="H411" s="1459"/>
      <c r="I411" s="1459"/>
      <c r="J411" s="1459"/>
      <c r="K411" s="1460"/>
    </row>
    <row r="412" spans="1:18" customHeight="1" ht="12.75">
      <c r="C412" s="42"/>
      <c r="D412" s="30"/>
      <c r="E412" s="25"/>
      <c r="F412" s="333" t="s">
        <v>906</v>
      </c>
      <c r="G412" s="1459"/>
      <c r="H412" s="1459"/>
      <c r="I412" s="1459"/>
      <c r="J412" s="1459"/>
      <c r="K412" s="1460"/>
    </row>
    <row r="413" spans="1:18" customHeight="1" ht="12.75">
      <c r="C413" s="42"/>
      <c r="D413" s="30"/>
      <c r="E413" s="25"/>
      <c r="F413" s="333" t="s">
        <v>907</v>
      </c>
      <c r="G413" s="1459"/>
      <c r="H413" s="1459"/>
      <c r="I413" s="1459"/>
      <c r="J413" s="1459"/>
      <c r="K413" s="1460"/>
    </row>
    <row r="414" spans="1:18" customHeight="1" ht="12.75">
      <c r="C414" s="42"/>
      <c r="D414" s="30"/>
      <c r="E414" s="25"/>
      <c r="F414" s="333" t="s">
        <v>908</v>
      </c>
      <c r="G414" s="1459"/>
      <c r="H414" s="1459"/>
      <c r="I414" s="1459"/>
      <c r="J414" s="1459"/>
      <c r="K414" s="1460"/>
    </row>
    <row r="415" spans="1:18" customHeight="1" ht="25.5">
      <c r="A415" s="446" t="s">
        <v>190</v>
      </c>
      <c r="C415" s="42"/>
      <c r="D415" s="30"/>
      <c r="E415" s="25"/>
      <c r="F415" s="333" t="s">
        <v>909</v>
      </c>
      <c r="G415" s="1459"/>
      <c r="H415" s="1459"/>
      <c r="I415" s="1459"/>
      <c r="J415" s="1459"/>
      <c r="K415" s="1460"/>
    </row>
    <row r="416" spans="1:18" customHeight="1" ht="26.25">
      <c r="A416" s="167">
        <f>IF(D416="x",C416,IF(D416="n",0,C416))</f>
        <v>20</v>
      </c>
      <c r="B416" s="125">
        <f>IF(D416="x",0,IF(D416="n",0,C416))</f>
        <v>20</v>
      </c>
      <c r="C416" s="45">
        <v>20</v>
      </c>
      <c r="D416" s="1452"/>
      <c r="E416" s="1457"/>
      <c r="F416" s="358" t="s">
        <v>910</v>
      </c>
      <c r="G416" s="1441"/>
      <c r="H416" s="1441"/>
      <c r="I416" s="1441"/>
      <c r="J416" s="1441"/>
      <c r="K416" s="1442"/>
    </row>
    <row r="417" spans="1:18" customHeight="1" ht="14.45">
      <c r="C417" s="49"/>
      <c r="D417" s="38"/>
      <c r="E417" s="76">
        <v>39</v>
      </c>
      <c r="F417" s="879" t="s">
        <v>672</v>
      </c>
      <c r="G417" s="1576"/>
      <c r="H417" s="1548"/>
      <c r="I417" s="1548"/>
      <c r="J417" s="1548"/>
      <c r="K417" s="1549"/>
    </row>
    <row r="418" spans="1:18" customHeight="1" ht="14.45">
      <c r="C418" s="42"/>
      <c r="D418" s="44"/>
      <c r="E418" s="24"/>
      <c r="F418" s="371" t="s">
        <v>674</v>
      </c>
      <c r="G418" s="1458"/>
      <c r="H418" s="1459"/>
      <c r="I418" s="1459"/>
      <c r="J418" s="1459"/>
      <c r="K418" s="1460"/>
    </row>
    <row r="419" spans="1:18" customHeight="1" ht="14.45">
      <c r="C419" s="42"/>
      <c r="D419" s="44"/>
      <c r="E419" s="24"/>
      <c r="F419" s="326" t="s">
        <v>911</v>
      </c>
      <c r="G419" s="1458"/>
      <c r="H419" s="1459"/>
      <c r="I419" s="1459"/>
      <c r="J419" s="1459"/>
      <c r="K419" s="1460"/>
    </row>
    <row r="420" spans="1:18" customHeight="1" ht="14.45">
      <c r="A420" s="446" t="s">
        <v>190</v>
      </c>
      <c r="C420" s="42"/>
      <c r="D420" s="30"/>
      <c r="E420" s="25"/>
      <c r="F420" s="326" t="s">
        <v>677</v>
      </c>
      <c r="G420" s="1458"/>
      <c r="H420" s="1459"/>
      <c r="I420" s="1459"/>
      <c r="J420" s="1459"/>
      <c r="K420" s="1460"/>
    </row>
    <row r="421" spans="1:18" customHeight="1" ht="14.45" s="96" customFormat="1">
      <c r="A421" s="167">
        <f>IF(D421="x",C421,IF(D421="n",0,C421))</f>
        <v>20</v>
      </c>
      <c r="B421" s="125">
        <f>IF(D421="x",0,IF(D421="n",0,C421))</f>
        <v>20</v>
      </c>
      <c r="C421" s="45">
        <v>20</v>
      </c>
      <c r="D421" s="1452"/>
      <c r="E421" s="1453"/>
      <c r="F421" s="349" t="s">
        <v>678</v>
      </c>
      <c r="G421" s="1440"/>
      <c r="H421" s="1441"/>
      <c r="I421" s="1441"/>
      <c r="J421" s="1441"/>
      <c r="K421" s="1442"/>
    </row>
    <row r="422" spans="1:18" customHeight="1" ht="14.45" s="96" customFormat="1">
      <c r="A422" s="138"/>
      <c r="C422" s="49"/>
      <c r="D422" s="38"/>
      <c r="E422" s="73">
        <v>40</v>
      </c>
      <c r="F422" s="872" t="s">
        <v>368</v>
      </c>
      <c r="G422" s="1548"/>
      <c r="H422" s="1548"/>
      <c r="I422" s="1548"/>
      <c r="J422" s="1548"/>
      <c r="K422" s="1549"/>
    </row>
    <row r="423" spans="1:18" customHeight="1" ht="12.75">
      <c r="A423" s="446" t="s">
        <v>190</v>
      </c>
      <c r="C423" s="42"/>
      <c r="D423" s="30"/>
      <c r="E423" s="25"/>
      <c r="F423" s="372" t="s">
        <v>369</v>
      </c>
      <c r="G423" s="1459"/>
      <c r="H423" s="1459"/>
      <c r="I423" s="1459"/>
      <c r="J423" s="1459"/>
      <c r="K423" s="1460"/>
    </row>
    <row r="424" spans="1:18" customHeight="1" ht="26.25">
      <c r="A424" s="167">
        <f>IF(D424="x",C424,IF(D424="n",0,C424))</f>
        <v>0</v>
      </c>
      <c r="B424" s="125">
        <f>IF(D424="x",0,IF(D424="n",0,C424))</f>
        <v>0</v>
      </c>
      <c r="C424" s="45">
        <v>4</v>
      </c>
      <c r="D424" s="1452" t="s">
        <v>863</v>
      </c>
      <c r="E424" s="1457"/>
      <c r="F424" s="358" t="s">
        <v>681</v>
      </c>
      <c r="G424" s="1441"/>
      <c r="H424" s="1441"/>
      <c r="I424" s="1441"/>
      <c r="J424" s="1441"/>
      <c r="K424" s="1442"/>
    </row>
    <row r="425" spans="1:18" customHeight="1" ht="15">
      <c r="A425" s="100"/>
      <c r="B425" s="100"/>
      <c r="C425" s="1693"/>
      <c r="D425" s="1694"/>
      <c r="E425" s="1694"/>
      <c r="F425" s="1694"/>
      <c r="G425" s="1694"/>
      <c r="H425" s="1694"/>
      <c r="I425" s="1694"/>
      <c r="J425" s="1694"/>
      <c r="K425" s="1695"/>
    </row>
    <row r="426" spans="1:18" customHeight="1" ht="15">
      <c r="A426" s="100"/>
      <c r="B426" s="100"/>
      <c r="C426" s="1696"/>
      <c r="D426" s="1697"/>
      <c r="E426" s="1697"/>
      <c r="F426" s="1697"/>
      <c r="G426" s="1697"/>
      <c r="H426" s="1697"/>
      <c r="I426" s="1697"/>
      <c r="J426" s="1697"/>
      <c r="K426" s="1698"/>
    </row>
    <row r="427" spans="1:18" customHeight="1" ht="15">
      <c r="A427" s="100"/>
      <c r="B427" s="100"/>
      <c r="C427" s="1693"/>
      <c r="D427" s="1694"/>
      <c r="E427" s="1694"/>
      <c r="F427" s="1694"/>
      <c r="G427" s="1694"/>
      <c r="H427" s="1694"/>
      <c r="I427" s="1694"/>
      <c r="J427" s="1694"/>
      <c r="K427" s="1695"/>
    </row>
    <row r="428" spans="1:18" customHeight="1" ht="15">
      <c r="A428" s="100"/>
      <c r="B428" s="100"/>
      <c r="C428" s="1696"/>
      <c r="D428" s="1697"/>
      <c r="E428" s="1697"/>
      <c r="F428" s="1697"/>
      <c r="G428" s="1697"/>
      <c r="H428" s="1697"/>
      <c r="I428" s="1697"/>
      <c r="J428" s="1697"/>
      <c r="K428" s="1698"/>
    </row>
    <row r="429" spans="1:18" customHeight="1" ht="14.45">
      <c r="C429" s="1454" t="s">
        <v>137</v>
      </c>
      <c r="D429" s="1455"/>
      <c r="E429" s="1455"/>
      <c r="F429" s="1455"/>
      <c r="G429" s="1455"/>
      <c r="H429" s="1455"/>
      <c r="I429" s="1455"/>
      <c r="J429" s="1455"/>
      <c r="K429" s="1456"/>
    </row>
    <row r="430" spans="1:18" customHeight="1" ht="14.45">
      <c r="A430" s="446"/>
      <c r="C430" s="697" t="s">
        <v>150</v>
      </c>
      <c r="D430" s="1461" t="s">
        <v>151</v>
      </c>
      <c r="E430" s="1462"/>
      <c r="F430" s="692" t="s">
        <v>152</v>
      </c>
      <c r="G430" s="1461" t="s">
        <v>4</v>
      </c>
      <c r="H430" s="1514"/>
      <c r="I430" s="1514"/>
      <c r="J430" s="1514"/>
      <c r="K430" s="1462"/>
    </row>
    <row r="431" spans="1:18" customHeight="1" ht="14.25" s="96" customFormat="1">
      <c r="A431" s="138"/>
      <c r="C431" s="61"/>
      <c r="D431" s="61"/>
      <c r="E431" s="74">
        <v>41</v>
      </c>
      <c r="F431" s="877" t="s">
        <v>912</v>
      </c>
      <c r="G431" s="1459"/>
      <c r="H431" s="1459"/>
      <c r="I431" s="1459"/>
      <c r="J431" s="1459"/>
      <c r="K431" s="1460"/>
    </row>
    <row r="432" spans="1:18" customHeight="1" ht="25.5" s="96" customFormat="1">
      <c r="A432" s="138"/>
      <c r="C432" s="42"/>
      <c r="D432" s="30"/>
      <c r="E432" s="27"/>
      <c r="F432" s="372" t="s">
        <v>913</v>
      </c>
      <c r="G432" s="1459"/>
      <c r="H432" s="1459"/>
      <c r="I432" s="1459"/>
      <c r="J432" s="1459"/>
      <c r="K432" s="1460"/>
    </row>
    <row r="433" spans="1:18" customHeight="1" ht="25.5" s="96" customFormat="1">
      <c r="A433" s="446" t="s">
        <v>190</v>
      </c>
      <c r="C433" s="42"/>
      <c r="D433" s="30"/>
      <c r="E433" s="27"/>
      <c r="F433" s="730" t="s">
        <v>914</v>
      </c>
      <c r="G433" s="1459"/>
      <c r="H433" s="1459"/>
      <c r="I433" s="1459"/>
      <c r="J433" s="1459"/>
      <c r="K433" s="1460"/>
    </row>
    <row r="434" spans="1:18" customHeight="1" ht="12.75" s="96" customFormat="1">
      <c r="A434" s="138"/>
      <c r="C434" s="42"/>
      <c r="D434" s="30"/>
      <c r="E434" s="27"/>
      <c r="F434" s="333" t="s">
        <v>915</v>
      </c>
      <c r="G434" s="1459"/>
      <c r="H434" s="1459"/>
      <c r="I434" s="1459"/>
      <c r="J434" s="1459"/>
      <c r="K434" s="1460"/>
    </row>
    <row r="435" spans="1:18" customHeight="1" ht="26.25" s="96" customFormat="1">
      <c r="A435" s="167">
        <f>IF(D435="x",C435,IF(D435="n",0,C435))</f>
        <v>15</v>
      </c>
      <c r="B435" s="125">
        <f>IF(D435="x",0,IF(D435="n",0,C435))</f>
        <v>15</v>
      </c>
      <c r="C435" s="45">
        <v>15</v>
      </c>
      <c r="D435" s="1452"/>
      <c r="E435" s="1457"/>
      <c r="F435" s="405" t="s">
        <v>916</v>
      </c>
      <c r="G435" s="1441"/>
      <c r="H435" s="1441"/>
      <c r="I435" s="1441"/>
      <c r="J435" s="1441"/>
      <c r="K435" s="1442"/>
    </row>
    <row r="436" spans="1:18" customHeight="1" ht="14.45">
      <c r="C436" s="49"/>
      <c r="D436" s="38"/>
      <c r="E436" s="75">
        <v>42</v>
      </c>
      <c r="F436" s="876" t="s">
        <v>917</v>
      </c>
      <c r="G436" s="1576"/>
      <c r="H436" s="1548"/>
      <c r="I436" s="1548"/>
      <c r="J436" s="1548"/>
      <c r="K436" s="1549"/>
    </row>
    <row r="437" spans="1:18" customHeight="1" ht="14.45">
      <c r="C437" s="42"/>
      <c r="D437" s="30"/>
      <c r="E437" s="25"/>
      <c r="F437" s="372" t="s">
        <v>918</v>
      </c>
      <c r="G437" s="1459"/>
      <c r="H437" s="1459"/>
      <c r="I437" s="1459"/>
      <c r="J437" s="1459"/>
      <c r="K437" s="1460"/>
    </row>
    <row r="438" spans="1:18" customHeight="1" ht="25.5">
      <c r="A438" s="446" t="s">
        <v>190</v>
      </c>
      <c r="C438" s="42"/>
      <c r="D438" s="30"/>
      <c r="E438" s="25"/>
      <c r="F438" s="333" t="s">
        <v>919</v>
      </c>
      <c r="G438" s="1459"/>
      <c r="H438" s="1459"/>
      <c r="I438" s="1459"/>
      <c r="J438" s="1459"/>
      <c r="K438" s="1460"/>
    </row>
    <row r="439" spans="1:18" customHeight="1" ht="14.45">
      <c r="A439" s="167">
        <f>IF(D439="x",C439,IF(D439="n",0,C439))</f>
        <v>4</v>
      </c>
      <c r="B439" s="125">
        <f>IF(D439="x",0,IF(D439="n",0,C439))</f>
        <v>4</v>
      </c>
      <c r="C439" s="45">
        <v>4</v>
      </c>
      <c r="D439" s="1452"/>
      <c r="E439" s="1457"/>
      <c r="F439" s="348" t="s">
        <v>920</v>
      </c>
      <c r="G439" s="1441"/>
      <c r="H439" s="1441"/>
      <c r="I439" s="1441"/>
      <c r="J439" s="1441"/>
      <c r="K439" s="1442"/>
    </row>
    <row r="440" spans="1:18" customHeight="1" ht="14.45">
      <c r="C440" s="49"/>
      <c r="D440" s="38"/>
      <c r="E440" s="76">
        <v>43</v>
      </c>
      <c r="F440" s="876" t="s">
        <v>921</v>
      </c>
      <c r="G440" s="1576"/>
      <c r="H440" s="1548"/>
      <c r="I440" s="1548"/>
      <c r="J440" s="1548"/>
      <c r="K440" s="1549"/>
    </row>
    <row r="441" spans="1:18" customHeight="1" ht="14.45">
      <c r="A441" s="446" t="s">
        <v>190</v>
      </c>
      <c r="C441" s="42"/>
      <c r="D441" s="30"/>
      <c r="E441" s="25"/>
      <c r="F441" s="371" t="s">
        <v>922</v>
      </c>
      <c r="G441" s="1459"/>
      <c r="H441" s="1459"/>
      <c r="I441" s="1459"/>
      <c r="J441" s="1459"/>
      <c r="K441" s="1460"/>
    </row>
    <row r="442" spans="1:18" customHeight="1" ht="14.45">
      <c r="C442" s="42"/>
      <c r="D442" s="30"/>
      <c r="E442" s="25"/>
      <c r="F442" s="326" t="s">
        <v>923</v>
      </c>
      <c r="G442" s="1459"/>
      <c r="H442" s="1459"/>
      <c r="I442" s="1459"/>
      <c r="J442" s="1459"/>
      <c r="K442" s="1460"/>
    </row>
    <row r="443" spans="1:18" customHeight="1" ht="14.45">
      <c r="A443" s="167">
        <f>IF(D443="x",C443,IF(D443="n",0,C443))</f>
        <v>0</v>
      </c>
      <c r="B443" s="125">
        <f>IF(D443="x",0,IF(D443="n",0,C443))</f>
        <v>0</v>
      </c>
      <c r="C443" s="45">
        <v>6</v>
      </c>
      <c r="D443" s="1452" t="s">
        <v>863</v>
      </c>
      <c r="E443" s="1457"/>
      <c r="F443" s="339" t="s">
        <v>924</v>
      </c>
      <c r="G443" s="1441"/>
      <c r="H443" s="1441"/>
      <c r="I443" s="1441"/>
      <c r="J443" s="1441"/>
      <c r="K443" s="1442"/>
    </row>
    <row r="444" spans="1:18" customHeight="1" ht="14.45">
      <c r="C444" s="49"/>
      <c r="D444" s="38"/>
      <c r="E444" s="76">
        <v>44</v>
      </c>
      <c r="F444" s="872" t="s">
        <v>925</v>
      </c>
      <c r="G444" s="1576"/>
      <c r="H444" s="1548"/>
      <c r="I444" s="1548"/>
      <c r="J444" s="1548"/>
      <c r="K444" s="1549"/>
    </row>
    <row r="445" spans="1:18" customHeight="1" ht="15" s="96" customFormat="1">
      <c r="A445" s="138"/>
      <c r="C445" s="175"/>
      <c r="D445" s="36"/>
      <c r="E445" s="37"/>
      <c r="F445" s="371" t="s">
        <v>926</v>
      </c>
      <c r="G445" s="1459"/>
      <c r="H445" s="1459"/>
      <c r="I445" s="1459"/>
      <c r="J445" s="1459"/>
      <c r="K445" s="1460"/>
    </row>
    <row r="446" spans="1:18" customHeight="1" ht="15" s="96" customFormat="1">
      <c r="A446" s="138"/>
      <c r="C446" s="175"/>
      <c r="D446" s="36"/>
      <c r="E446" s="37"/>
      <c r="F446" s="326" t="s">
        <v>927</v>
      </c>
      <c r="G446" s="1459"/>
      <c r="H446" s="1459"/>
      <c r="I446" s="1459"/>
      <c r="J446" s="1459"/>
      <c r="K446" s="1460"/>
    </row>
    <row r="447" spans="1:18" customHeight="1" ht="15" s="96" customFormat="1">
      <c r="A447" s="446" t="s">
        <v>190</v>
      </c>
      <c r="C447" s="42"/>
      <c r="D447" s="30"/>
      <c r="E447" s="27"/>
      <c r="F447" s="326" t="s">
        <v>928</v>
      </c>
      <c r="G447" s="1459"/>
      <c r="H447" s="1459"/>
      <c r="I447" s="1459"/>
      <c r="J447" s="1459"/>
      <c r="K447" s="1460"/>
    </row>
    <row r="448" spans="1:18" customHeight="1" ht="15" s="96" customFormat="1">
      <c r="A448" s="138"/>
      <c r="C448" s="175"/>
      <c r="D448" s="36"/>
      <c r="E448" s="37"/>
      <c r="F448" s="326" t="s">
        <v>929</v>
      </c>
      <c r="G448" s="1459"/>
      <c r="H448" s="1459"/>
      <c r="I448" s="1459"/>
      <c r="J448" s="1459"/>
      <c r="K448" s="1460"/>
    </row>
    <row r="449" spans="1:18" customHeight="1" ht="14.45">
      <c r="A449" s="167">
        <f>IF(D449="x",C449,IF(D449="n",0,C449))</f>
        <v>4</v>
      </c>
      <c r="B449" s="125">
        <f>IF(D449="x",0,IF(D449="n",0,C449))</f>
        <v>4</v>
      </c>
      <c r="C449" s="45">
        <v>4</v>
      </c>
      <c r="D449" s="1452"/>
      <c r="E449" s="1457"/>
      <c r="F449" s="349" t="s">
        <v>930</v>
      </c>
      <c r="G449" s="1441"/>
      <c r="H449" s="1441"/>
      <c r="I449" s="1441"/>
      <c r="J449" s="1441"/>
      <c r="K449" s="1442"/>
    </row>
    <row r="450" spans="1:18" customHeight="1" ht="15">
      <c r="C450" s="49"/>
      <c r="D450" s="38"/>
      <c r="E450" s="76">
        <v>45</v>
      </c>
      <c r="F450" s="874" t="s">
        <v>931</v>
      </c>
      <c r="G450" s="1576" t="s">
        <v>932</v>
      </c>
      <c r="H450" s="1548"/>
      <c r="I450" s="1548"/>
      <c r="J450" s="1548"/>
      <c r="K450" s="1549"/>
    </row>
    <row r="451" spans="1:18" customHeight="1" ht="25.5">
      <c r="A451" s="446" t="s">
        <v>190</v>
      </c>
      <c r="C451" s="42"/>
      <c r="D451" s="1786" t="s">
        <v>21</v>
      </c>
      <c r="E451" s="1787"/>
      <c r="F451" s="372" t="s">
        <v>388</v>
      </c>
      <c r="G451" s="1458"/>
      <c r="H451" s="1459"/>
      <c r="I451" s="1459"/>
      <c r="J451" s="1459"/>
      <c r="K451" s="1460"/>
    </row>
    <row r="452" spans="1:18" customHeight="1" ht="14.45" s="96" customFormat="1">
      <c r="A452" s="138"/>
      <c r="C452" s="6"/>
      <c r="D452" s="1786"/>
      <c r="E452" s="1787"/>
      <c r="F452" s="404" t="s">
        <v>389</v>
      </c>
      <c r="G452" s="1458"/>
      <c r="H452" s="1459"/>
      <c r="I452" s="1459"/>
      <c r="J452" s="1459"/>
      <c r="K452" s="1460"/>
    </row>
    <row r="453" spans="1:18" customHeight="1" ht="15" s="96" customFormat="1">
      <c r="A453" s="167">
        <f>IF(D453="x",C453,IF(D453="n",0,C453))</f>
        <v>6</v>
      </c>
      <c r="B453" s="125">
        <f>IF(D453="x",0,IF(D453="n",0,C453))</f>
        <v>0</v>
      </c>
      <c r="C453" s="45">
        <v>6</v>
      </c>
      <c r="D453" s="1452" t="s">
        <v>896</v>
      </c>
      <c r="E453" s="1453"/>
      <c r="F453" s="436" t="s">
        <v>933</v>
      </c>
      <c r="G453" s="1440"/>
      <c r="H453" s="1441"/>
      <c r="I453" s="1441"/>
      <c r="J453" s="1441"/>
      <c r="K453" s="1442"/>
    </row>
    <row r="454" spans="1:18" customHeight="1" ht="15" s="96" customFormat="1">
      <c r="A454" s="446" t="s">
        <v>190</v>
      </c>
      <c r="B454" s="105" t="s">
        <v>21</v>
      </c>
      <c r="C454" s="49"/>
      <c r="D454" s="38"/>
      <c r="E454" s="76">
        <v>46</v>
      </c>
      <c r="F454" s="876" t="s">
        <v>28</v>
      </c>
      <c r="G454" s="1576"/>
      <c r="H454" s="1548"/>
      <c r="I454" s="1548"/>
      <c r="J454" s="1548"/>
      <c r="K454" s="1549"/>
    </row>
    <row r="455" spans="1:18" customHeight="1" ht="15" s="96" customFormat="1">
      <c r="A455" s="167">
        <f>IF(D455="x",C455,IF(D455="n",0,C455))</f>
        <v>10</v>
      </c>
      <c r="B455" s="125">
        <f>IF(D455="x",0,IF(D455="n",0,C455))</f>
        <v>10</v>
      </c>
      <c r="C455" s="45">
        <v>10</v>
      </c>
      <c r="D455" s="1452"/>
      <c r="E455" s="1453"/>
      <c r="F455" s="375" t="s">
        <v>687</v>
      </c>
      <c r="G455" s="1440"/>
      <c r="H455" s="1441"/>
      <c r="I455" s="1441"/>
      <c r="J455" s="1441"/>
      <c r="K455" s="1442"/>
    </row>
    <row r="456" spans="1:18" customHeight="1" ht="15" s="529" customFormat="1">
      <c r="A456" s="138"/>
      <c r="B456" s="96"/>
      <c r="C456" s="176"/>
      <c r="D456" s="161"/>
      <c r="E456" s="73">
        <v>47</v>
      </c>
      <c r="F456" s="39" t="s">
        <v>688</v>
      </c>
      <c r="G456" s="1576"/>
      <c r="H456" s="1548"/>
      <c r="I456" s="1548"/>
      <c r="J456" s="1548"/>
      <c r="K456" s="1549"/>
      <c r="L456" s="528" t="s">
        <v>21</v>
      </c>
    </row>
    <row r="457" spans="1:18" customHeight="1" ht="15" s="529" customFormat="1">
      <c r="A457" s="446" t="s">
        <v>190</v>
      </c>
      <c r="B457" s="96"/>
      <c r="C457" s="175"/>
      <c r="D457" s="36"/>
      <c r="E457" s="25"/>
      <c r="F457" s="371" t="s">
        <v>934</v>
      </c>
      <c r="G457" s="1458"/>
      <c r="H457" s="1459"/>
      <c r="I457" s="1459"/>
      <c r="J457" s="1459"/>
      <c r="K457" s="1460"/>
      <c r="L457" s="528"/>
    </row>
    <row r="458" spans="1:18" customHeight="1" ht="15" s="529" customFormat="1">
      <c r="A458" s="167">
        <f>IF(D458="x",C458,IF(D458="n",0,C458))</f>
        <v>6</v>
      </c>
      <c r="B458" s="125">
        <f>IF(D458="x",0,IF(D458="n",0,C458))</f>
        <v>6</v>
      </c>
      <c r="C458" s="42">
        <v>6</v>
      </c>
      <c r="D458" s="1788"/>
      <c r="E458" s="1789"/>
      <c r="F458" s="349" t="s">
        <v>397</v>
      </c>
      <c r="G458" s="1458"/>
      <c r="H458" s="1459"/>
      <c r="I458" s="1459"/>
      <c r="J458" s="1459"/>
      <c r="K458" s="1460"/>
      <c r="L458" s="528"/>
    </row>
    <row r="459" spans="1:18" customHeight="1" ht="13.5">
      <c r="C459" s="49"/>
      <c r="D459" s="38"/>
      <c r="E459" s="76">
        <v>48</v>
      </c>
      <c r="F459" s="876" t="s">
        <v>398</v>
      </c>
      <c r="G459" s="1576"/>
      <c r="H459" s="1548"/>
      <c r="I459" s="1548"/>
      <c r="J459" s="1548"/>
      <c r="K459" s="1549"/>
    </row>
    <row r="460" spans="1:18" customHeight="1" ht="12.75">
      <c r="C460" s="42"/>
      <c r="D460" s="30"/>
      <c r="E460" s="24"/>
      <c r="F460" s="372" t="s">
        <v>399</v>
      </c>
      <c r="G460" s="1458"/>
      <c r="H460" s="1459"/>
      <c r="I460" s="1459"/>
      <c r="J460" s="1459"/>
      <c r="K460" s="1460"/>
    </row>
    <row r="461" spans="1:18" customHeight="1" ht="25.5">
      <c r="A461" s="446" t="s">
        <v>190</v>
      </c>
      <c r="C461" s="42"/>
      <c r="D461" s="30"/>
      <c r="E461" s="24"/>
      <c r="F461" s="333" t="s">
        <v>400</v>
      </c>
      <c r="G461" s="1458"/>
      <c r="H461" s="1459"/>
      <c r="I461" s="1459"/>
      <c r="J461" s="1459"/>
      <c r="K461" s="1460"/>
    </row>
    <row r="462" spans="1:18" customHeight="1" ht="27.75">
      <c r="A462" s="281">
        <f>IF(D462="x",C462,IF(D462="n",0,C462))</f>
        <v>20</v>
      </c>
      <c r="B462" s="125">
        <f>IF(D462="x",0,IF(D462="n",0,C462))</f>
        <v>20</v>
      </c>
      <c r="C462" s="45">
        <v>20</v>
      </c>
      <c r="D462" s="1452"/>
      <c r="E462" s="1453"/>
      <c r="F462" s="348" t="s">
        <v>690</v>
      </c>
      <c r="G462" s="1440"/>
      <c r="H462" s="1441"/>
      <c r="I462" s="1441"/>
      <c r="J462" s="1441"/>
      <c r="K462" s="1442"/>
    </row>
    <row r="463" spans="1:18" customHeight="1" ht="14.1">
      <c r="A463" s="100"/>
      <c r="B463" s="100"/>
      <c r="C463" s="38"/>
      <c r="D463" s="38"/>
      <c r="E463" s="76">
        <v>49</v>
      </c>
      <c r="F463" s="872" t="s">
        <v>278</v>
      </c>
      <c r="G463" s="1576"/>
      <c r="H463" s="1548"/>
      <c r="I463" s="1548"/>
      <c r="J463" s="1548"/>
      <c r="K463" s="1549"/>
    </row>
    <row r="464" spans="1:18" customHeight="1" ht="14.1">
      <c r="A464" s="100"/>
      <c r="B464" s="100"/>
      <c r="C464" s="30"/>
      <c r="D464" s="1471" t="s">
        <v>21</v>
      </c>
      <c r="E464" s="1472"/>
      <c r="F464" s="371" t="s">
        <v>279</v>
      </c>
      <c r="G464" s="1458"/>
      <c r="H464" s="1459"/>
      <c r="I464" s="1459"/>
      <c r="J464" s="1459"/>
      <c r="K464" s="1460"/>
    </row>
    <row r="465" spans="1:18" customHeight="1" ht="14.1">
      <c r="A465" s="100"/>
      <c r="B465" s="100"/>
      <c r="C465" s="30"/>
      <c r="D465" s="1471"/>
      <c r="E465" s="1472"/>
      <c r="F465" s="336" t="s">
        <v>615</v>
      </c>
      <c r="G465" s="1458"/>
      <c r="H465" s="1459"/>
      <c r="I465" s="1459"/>
      <c r="J465" s="1459"/>
      <c r="K465" s="1460"/>
    </row>
    <row r="466" spans="1:18" customHeight="1" ht="14.1">
      <c r="A466" s="100"/>
      <c r="B466" s="100"/>
      <c r="C466" s="30"/>
      <c r="D466" s="1471"/>
      <c r="E466" s="1472"/>
      <c r="F466" s="336" t="s">
        <v>616</v>
      </c>
      <c r="G466" s="1458"/>
      <c r="H466" s="1459"/>
      <c r="I466" s="1459"/>
      <c r="J466" s="1459"/>
      <c r="K466" s="1460"/>
    </row>
    <row r="467" spans="1:18" customHeight="1" ht="14.1">
      <c r="A467" s="100"/>
      <c r="B467" s="100"/>
      <c r="C467" s="30"/>
      <c r="D467" s="1471"/>
      <c r="E467" s="1472"/>
      <c r="F467" s="333" t="s">
        <v>282</v>
      </c>
      <c r="G467" s="1458"/>
      <c r="H467" s="1459"/>
      <c r="I467" s="1459"/>
      <c r="J467" s="1459"/>
      <c r="K467" s="1460"/>
    </row>
    <row r="468" spans="1:18" customHeight="1" ht="14.1">
      <c r="A468" s="100"/>
      <c r="B468" s="100"/>
      <c r="C468" s="30"/>
      <c r="D468" s="293"/>
      <c r="E468" s="294"/>
      <c r="F468" s="333" t="s">
        <v>935</v>
      </c>
      <c r="G468" s="1458"/>
      <c r="H468" s="1459"/>
      <c r="I468" s="1459"/>
      <c r="J468" s="1459"/>
      <c r="K468" s="1460"/>
    </row>
    <row r="469" spans="1:18" customHeight="1" ht="14.1">
      <c r="A469" s="446" t="s">
        <v>190</v>
      </c>
      <c r="B469" s="100"/>
      <c r="C469" s="30"/>
      <c r="D469" s="912"/>
      <c r="E469" s="913"/>
      <c r="F469" s="404" t="s">
        <v>284</v>
      </c>
      <c r="G469" s="1458"/>
      <c r="H469" s="1459"/>
      <c r="I469" s="1459"/>
      <c r="J469" s="1459"/>
      <c r="K469" s="1460"/>
    </row>
    <row r="470" spans="1:18" customHeight="1" ht="14.1">
      <c r="A470" s="124">
        <f>IF(D470="x",C470,IF(D470="n",0,C470))</f>
        <v>15</v>
      </c>
      <c r="B470" s="125">
        <f>IF(D470="x",0,IF(D470="n",0,C470))</f>
        <v>15</v>
      </c>
      <c r="C470" s="40">
        <v>15</v>
      </c>
      <c r="D470" s="1452"/>
      <c r="E470" s="1453"/>
      <c r="F470" s="348" t="s">
        <v>285</v>
      </c>
      <c r="G470" s="1440"/>
      <c r="H470" s="1441"/>
      <c r="I470" s="1441"/>
      <c r="J470" s="1441"/>
      <c r="K470" s="1442"/>
    </row>
    <row r="471" spans="1:18" customHeight="1" ht="15">
      <c r="C471" s="1783" t="s">
        <v>936</v>
      </c>
      <c r="D471" s="1784"/>
      <c r="E471" s="1784"/>
      <c r="F471" s="1784"/>
      <c r="G471" s="1784"/>
      <c r="H471" s="1784"/>
      <c r="I471" s="1784"/>
      <c r="J471" s="1784"/>
      <c r="K471" s="1785"/>
    </row>
    <row r="472" spans="1:18" customHeight="1" ht="15">
      <c r="C472" s="1777"/>
      <c r="D472" s="1778"/>
      <c r="E472" s="1778"/>
      <c r="F472" s="1778"/>
      <c r="G472" s="1778"/>
      <c r="H472" s="1778"/>
      <c r="I472" s="1778"/>
      <c r="J472" s="1778"/>
      <c r="K472" s="1779"/>
    </row>
    <row r="473" spans="1:18" customHeight="1" ht="15">
      <c r="C473" s="1780"/>
      <c r="D473" s="1781"/>
      <c r="E473" s="1781"/>
      <c r="F473" s="1781"/>
      <c r="G473" s="1781"/>
      <c r="H473" s="1781"/>
      <c r="I473" s="1781"/>
      <c r="J473" s="1781"/>
      <c r="K473" s="1782"/>
    </row>
    <row r="474" spans="1:18" customHeight="1" ht="15">
      <c r="C474" s="1771"/>
      <c r="D474" s="1772"/>
      <c r="E474" s="1772"/>
      <c r="F474" s="1772"/>
      <c r="G474" s="1772"/>
      <c r="H474" s="1772"/>
      <c r="I474" s="1772"/>
      <c r="J474" s="1772"/>
      <c r="K474" s="1773"/>
    </row>
    <row r="475" spans="1:18" customHeight="1" ht="15">
      <c r="C475" s="1774"/>
      <c r="D475" s="1775"/>
      <c r="E475" s="1775"/>
      <c r="F475" s="1775"/>
      <c r="G475" s="1775"/>
      <c r="H475" s="1775"/>
      <c r="I475" s="1775"/>
      <c r="J475" s="1775"/>
      <c r="K475" s="1776"/>
    </row>
    <row r="476" spans="1:18" customHeight="1" ht="15">
      <c r="C476" s="1771"/>
      <c r="D476" s="1772"/>
      <c r="E476" s="1772"/>
      <c r="F476" s="1772"/>
      <c r="G476" s="1772"/>
      <c r="H476" s="1772"/>
      <c r="I476" s="1772"/>
      <c r="J476" s="1772"/>
      <c r="K476" s="1773"/>
    </row>
    <row r="477" spans="1:18" customHeight="1" ht="15">
      <c r="C477" s="1774"/>
      <c r="D477" s="1775"/>
      <c r="E477" s="1775"/>
      <c r="F477" s="1775"/>
      <c r="G477" s="1775"/>
      <c r="H477" s="1775"/>
      <c r="I477" s="1775"/>
      <c r="J477" s="1775"/>
      <c r="K477" s="1776"/>
    </row>
    <row r="478" spans="1:18" customHeight="1" ht="15">
      <c r="C478" s="1771"/>
      <c r="D478" s="1772"/>
      <c r="E478" s="1772"/>
      <c r="F478" s="1772"/>
      <c r="G478" s="1772"/>
      <c r="H478" s="1772"/>
      <c r="I478" s="1772"/>
      <c r="J478" s="1772"/>
      <c r="K478" s="1773"/>
    </row>
    <row r="479" spans="1:18" customHeight="1" ht="15">
      <c r="C479" s="1774"/>
      <c r="D479" s="1775"/>
      <c r="E479" s="1775"/>
      <c r="F479" s="1775"/>
      <c r="G479" s="1775"/>
      <c r="H479" s="1775"/>
      <c r="I479" s="1775"/>
      <c r="J479" s="1775"/>
      <c r="K479" s="1776"/>
    </row>
    <row r="480" spans="1:18" customHeight="1" ht="15">
      <c r="A480" s="100"/>
      <c r="B480" s="100"/>
      <c r="C480" s="1771"/>
      <c r="D480" s="1772"/>
      <c r="E480" s="1772"/>
      <c r="F480" s="1772"/>
      <c r="G480" s="1772"/>
      <c r="H480" s="1772"/>
      <c r="I480" s="1772"/>
      <c r="J480" s="1772"/>
      <c r="K480" s="1773"/>
    </row>
    <row r="481" spans="1:18" customHeight="1" ht="15">
      <c r="A481" s="100"/>
      <c r="B481" s="100"/>
      <c r="C481" s="1774"/>
      <c r="D481" s="1775"/>
      <c r="E481" s="1775"/>
      <c r="F481" s="1775"/>
      <c r="G481" s="1775"/>
      <c r="H481" s="1775"/>
      <c r="I481" s="1775"/>
      <c r="J481" s="1775"/>
      <c r="K481" s="1776"/>
    </row>
    <row r="482" spans="1:18" customHeight="1" ht="15">
      <c r="A482" s="100"/>
      <c r="B482" s="100"/>
      <c r="C482" s="1771"/>
      <c r="D482" s="1772"/>
      <c r="E482" s="1772"/>
      <c r="F482" s="1772"/>
      <c r="G482" s="1772"/>
      <c r="H482" s="1772"/>
      <c r="I482" s="1772"/>
      <c r="J482" s="1772"/>
      <c r="K482" s="1773"/>
    </row>
    <row r="483" spans="1:18" customHeight="1" ht="15">
      <c r="A483" s="100"/>
      <c r="B483" s="100"/>
      <c r="C483" s="1774"/>
      <c r="D483" s="1775"/>
      <c r="E483" s="1775"/>
      <c r="F483" s="1775"/>
      <c r="G483" s="1775"/>
      <c r="H483" s="1775"/>
      <c r="I483" s="1775"/>
      <c r="J483" s="1775"/>
      <c r="K483" s="1776"/>
    </row>
    <row r="484" spans="1:18" customHeight="1" ht="15">
      <c r="A484" s="100"/>
      <c r="B484" s="100"/>
      <c r="C484" s="1771"/>
      <c r="D484" s="1772"/>
      <c r="E484" s="1772"/>
      <c r="F484" s="1772"/>
      <c r="G484" s="1772"/>
      <c r="H484" s="1772"/>
      <c r="I484" s="1772"/>
      <c r="J484" s="1772"/>
      <c r="K484" s="1773"/>
    </row>
    <row r="485" spans="1:18" customHeight="1" ht="15">
      <c r="A485" s="100"/>
      <c r="B485" s="100"/>
      <c r="C485" s="1774"/>
      <c r="D485" s="1775"/>
      <c r="E485" s="1775"/>
      <c r="F485" s="1775"/>
      <c r="G485" s="1775"/>
      <c r="H485" s="1775"/>
      <c r="I485" s="1775"/>
      <c r="J485" s="1775"/>
      <c r="K485" s="1776"/>
    </row>
    <row r="486" spans="1:18" customHeight="1" ht="15">
      <c r="A486" s="100"/>
      <c r="B486" s="100"/>
      <c r="C486" s="1771"/>
      <c r="D486" s="1772"/>
      <c r="E486" s="1772"/>
      <c r="F486" s="1772"/>
      <c r="G486" s="1772"/>
      <c r="H486" s="1772"/>
      <c r="I486" s="1772"/>
      <c r="J486" s="1772"/>
      <c r="K486" s="1773"/>
    </row>
    <row r="487" spans="1:18" customHeight="1" ht="15">
      <c r="A487" s="100"/>
      <c r="B487" s="100"/>
      <c r="C487" s="1774"/>
      <c r="D487" s="1775"/>
      <c r="E487" s="1775"/>
      <c r="F487" s="1775"/>
      <c r="G487" s="1775"/>
      <c r="H487" s="1775"/>
      <c r="I487" s="1775"/>
      <c r="J487" s="1775"/>
      <c r="K487" s="1776"/>
    </row>
    <row r="488" spans="1:18" customHeight="1" ht="15">
      <c r="A488" s="100"/>
      <c r="B488" s="100"/>
      <c r="C488" s="1771"/>
      <c r="D488" s="1772"/>
      <c r="E488" s="1772"/>
      <c r="F488" s="1772"/>
      <c r="G488" s="1772"/>
      <c r="H488" s="1772"/>
      <c r="I488" s="1772"/>
      <c r="J488" s="1772"/>
      <c r="K488" s="1773"/>
    </row>
    <row r="489" spans="1:18" customHeight="1" ht="15">
      <c r="A489" s="100"/>
      <c r="B489" s="100"/>
      <c r="C489" s="1774"/>
      <c r="D489" s="1775"/>
      <c r="E489" s="1775"/>
      <c r="F489" s="1775"/>
      <c r="G489" s="1775"/>
      <c r="H489" s="1775"/>
      <c r="I489" s="1775"/>
      <c r="J489" s="1775"/>
      <c r="K489" s="1776"/>
    </row>
  </sheetData>
  <sheetProtection password="CC59" sheet="true" objects="true" scenarios="true" formatCells="true" formatColumns="true" formatRows="true" insertColumns="true" insertRows="true" insertHyperlinks="true" deleteColumns="true" deleteRows="true" selectLockedCells="true" sort="true" autoFilter="true" pivotTables="true" selectUnlockedCells="false"/>
  <mergeCells>
    <mergeCell ref="C486:K487"/>
    <mergeCell ref="G463:K470"/>
    <mergeCell ref="D470:E470"/>
    <mergeCell ref="D464:E467"/>
    <mergeCell ref="G459:K462"/>
    <mergeCell ref="G444:K449"/>
    <mergeCell ref="C484:K485"/>
    <mergeCell ref="D462:E462"/>
    <mergeCell ref="D458:E458"/>
    <mergeCell ref="G456:K458"/>
    <mergeCell ref="C425:K426"/>
    <mergeCell ref="D453:E453"/>
    <mergeCell ref="G422:K424"/>
    <mergeCell ref="G431:K435"/>
    <mergeCell ref="D443:E443"/>
    <mergeCell ref="D439:E439"/>
    <mergeCell ref="C429:K429"/>
    <mergeCell ref="D435:E435"/>
    <mergeCell ref="G436:K439"/>
    <mergeCell ref="D424:E424"/>
    <mergeCell ref="C482:K483"/>
    <mergeCell ref="C480:K481"/>
    <mergeCell ref="G450:K453"/>
    <mergeCell ref="D451:E452"/>
    <mergeCell ref="G440:K443"/>
    <mergeCell ref="C427:K428"/>
    <mergeCell ref="D455:E455"/>
    <mergeCell ref="G454:K455"/>
    <mergeCell ref="D430:E430"/>
    <mergeCell ref="G430:K430"/>
    <mergeCell ref="D449:E449"/>
    <mergeCell ref="C478:K479"/>
    <mergeCell ref="C476:K477"/>
    <mergeCell ref="C474:K475"/>
    <mergeCell ref="C472:K473"/>
    <mergeCell ref="C471:K471"/>
    <mergeCell ref="G206:K213"/>
    <mergeCell ref="C488:K489"/>
    <mergeCell ref="D317:E317"/>
    <mergeCell ref="D385:E385"/>
    <mergeCell ref="D281:E281"/>
    <mergeCell ref="G298:K301"/>
    <mergeCell ref="D290:E290"/>
    <mergeCell ref="G321:K324"/>
    <mergeCell ref="D324:E324"/>
    <mergeCell ref="G291:K297"/>
    <mergeCell ref="C197:K197"/>
    <mergeCell ref="I185:K185"/>
    <mergeCell ref="I204:K204"/>
    <mergeCell ref="G199:K199"/>
    <mergeCell ref="D191:E191"/>
    <mergeCell ref="D192:E192"/>
    <mergeCell ref="C195:K195"/>
    <mergeCell ref="G186:K194"/>
    <mergeCell ref="D196:E196"/>
    <mergeCell ref="G196:K196"/>
    <mergeCell ref="G334:K350"/>
    <mergeCell ref="D301:E301"/>
    <mergeCell ref="D369:E369"/>
    <mergeCell ref="D377:E377"/>
    <mergeCell ref="G372:K377"/>
    <mergeCell ref="G362:K369"/>
    <mergeCell ref="D297:E297"/>
    <mergeCell ref="D329:E329"/>
    <mergeCell ref="D333:E333"/>
    <mergeCell ref="D327:E327"/>
    <mergeCell ref="G330:K333"/>
    <mergeCell ref="D320:E320"/>
    <mergeCell ref="G315:K317"/>
    <mergeCell ref="G302:K308"/>
    <mergeCell ref="I216:K216"/>
    <mergeCell ref="D361:E361"/>
    <mergeCell ref="D350:E350"/>
    <mergeCell ref="G325:K327"/>
    <mergeCell ref="D314:E314"/>
    <mergeCell ref="G328:K329"/>
    <mergeCell ref="G318:K320"/>
    <mergeCell ref="G314:K314"/>
    <mergeCell ref="D308:E308"/>
    <mergeCell ref="G351:K361"/>
    <mergeCell ref="D398:E398"/>
    <mergeCell ref="G410:K416"/>
    <mergeCell ref="D409:E409"/>
    <mergeCell ref="D371:E371"/>
    <mergeCell ref="G371:K371"/>
    <mergeCell ref="G399:K403"/>
    <mergeCell ref="D400:E402"/>
    <mergeCell ref="D403:E403"/>
    <mergeCell ref="G378:K380"/>
    <mergeCell ref="G215:K215"/>
    <mergeCell ref="I201:K201"/>
    <mergeCell ref="D416:E416"/>
    <mergeCell ref="D380:E380"/>
    <mergeCell ref="G417:K421"/>
    <mergeCell ref="G381:K385"/>
    <mergeCell ref="C370:K370"/>
    <mergeCell ref="D421:E421"/>
    <mergeCell ref="G404:K409"/>
    <mergeCell ref="G386:K398"/>
    <mergeCell ref="I220:K220"/>
    <mergeCell ref="I221:K221"/>
    <mergeCell ref="G222:K229"/>
    <mergeCell ref="C254:K255"/>
    <mergeCell ref="C248:K249"/>
    <mergeCell ref="C252:K253"/>
    <mergeCell ref="C250:K251"/>
    <mergeCell ref="D229:E229"/>
    <mergeCell ref="G257:K257"/>
    <mergeCell ref="G282:K290"/>
    <mergeCell ref="G150:K150"/>
    <mergeCell ref="I155:K155"/>
    <mergeCell ref="I152:K152"/>
    <mergeCell ref="C309:K310"/>
    <mergeCell ref="C256:K256"/>
    <mergeCell ref="G272:K281"/>
    <mergeCell ref="D266:E266"/>
    <mergeCell ref="I200:K200"/>
    <mergeCell ref="D257:E257"/>
    <mergeCell ref="G230:K238"/>
    <mergeCell ref="C311:K312"/>
    <mergeCell ref="G239:K247"/>
    <mergeCell ref="D227:E227"/>
    <mergeCell ref="D226:E226"/>
    <mergeCell ref="D238:E238"/>
    <mergeCell ref="G258:K266"/>
    <mergeCell ref="G267:K271"/>
    <mergeCell ref="D271:E271"/>
    <mergeCell ref="I181:K181"/>
    <mergeCell ref="I156:K156"/>
    <mergeCell ref="C313:K313"/>
    <mergeCell ref="G203:K203"/>
    <mergeCell ref="D211:E211"/>
    <mergeCell ref="D213:E213"/>
    <mergeCell ref="D210:E210"/>
    <mergeCell ref="G214:K214"/>
    <mergeCell ref="I205:K205"/>
    <mergeCell ref="G180:K180"/>
    <mergeCell ref="G164:K164"/>
    <mergeCell ref="I166:K166"/>
    <mergeCell ref="G198:K198"/>
    <mergeCell ref="D160:E160"/>
    <mergeCell ref="D247:E247"/>
    <mergeCell ref="G183:K183"/>
    <mergeCell ref="D194:E194"/>
    <mergeCell ref="G165:K165"/>
    <mergeCell ref="G172:K178"/>
    <mergeCell ref="I217:K217"/>
    <mergeCell ref="G219:K219"/>
    <mergeCell ref="I140:K140"/>
    <mergeCell ref="G169:K169"/>
    <mergeCell ref="G89:K98"/>
    <mergeCell ref="I114:K114"/>
    <mergeCell ref="I141:K141"/>
    <mergeCell ref="G132:K132"/>
    <mergeCell ref="G111:K111"/>
    <mergeCell ref="I102:K102"/>
    <mergeCell ref="G115:K121"/>
    <mergeCell ref="H8:K8"/>
    <mergeCell ref="C6:K6"/>
    <mergeCell ref="D98:E98"/>
    <mergeCell ref="D110:E110"/>
    <mergeCell ref="G154:K154"/>
    <mergeCell ref="I151:K151"/>
    <mergeCell ref="D146:E146"/>
    <mergeCell ref="D132:E132"/>
    <mergeCell ref="D95:E95"/>
    <mergeCell ref="G100:K100"/>
    <mergeCell ref="H9:K9"/>
    <mergeCell ref="C13:K13"/>
    <mergeCell ref="C4:E5"/>
    <mergeCell ref="C2:E3"/>
    <mergeCell ref="G3:H3"/>
    <mergeCell ref="D14:E14"/>
    <mergeCell ref="H10:K10"/>
    <mergeCell ref="C12:K12"/>
    <mergeCell ref="G5:H5"/>
    <mergeCell ref="H7:K7"/>
    <mergeCell ref="G135:K135"/>
    <mergeCell ref="I136:K136"/>
    <mergeCell ref="D121:E121"/>
    <mergeCell ref="G1:H1"/>
    <mergeCell ref="G2:H2"/>
    <mergeCell ref="G15:K15"/>
    <mergeCell ref="C1:E1"/>
    <mergeCell ref="C15:E15"/>
    <mergeCell ref="G4:H4"/>
    <mergeCell ref="I124:K124"/>
    <mergeCell ref="G124:H124"/>
    <mergeCell ref="C131:K131"/>
    <mergeCell ref="G126:K130"/>
    <mergeCell ref="D130:E130"/>
    <mergeCell ref="D128:E128"/>
    <mergeCell ref="D129:E129"/>
    <mergeCell ref="I113:K113"/>
    <mergeCell ref="D118:E118"/>
    <mergeCell ref="G112:K112"/>
    <mergeCell ref="D108:E108"/>
    <mergeCell ref="G142:K148"/>
    <mergeCell ref="G139:K139"/>
    <mergeCell ref="I137:K137"/>
    <mergeCell ref="D145:E145"/>
    <mergeCell ref="C133:K133"/>
    <mergeCell ref="D119:E119"/>
    <mergeCell ref="I182:K182"/>
    <mergeCell ref="I184:K184"/>
    <mergeCell ref="G14:K14"/>
    <mergeCell ref="G19:K19"/>
    <mergeCell ref="G16:K16"/>
    <mergeCell ref="I23:K23"/>
    <mergeCell ref="I21:K21"/>
    <mergeCell ref="G26:K26"/>
    <mergeCell ref="G149:K149"/>
    <mergeCell ref="G123:K123"/>
    <mergeCell ref="G157:K163"/>
    <mergeCell ref="D175:E175"/>
    <mergeCell ref="D178:E178"/>
    <mergeCell ref="I167:K167"/>
    <mergeCell ref="G179:K179"/>
    <mergeCell ref="I170:K170"/>
    <mergeCell ref="D161:E161"/>
    <mergeCell ref="I171:K171"/>
    <mergeCell ref="D176:E176"/>
    <mergeCell ref="D163:E163"/>
    <mergeCell ref="D60:E60"/>
    <mergeCell ref="G70:K70"/>
    <mergeCell ref="G74:K74"/>
    <mergeCell ref="I71:K71"/>
    <mergeCell ref="G50:K50"/>
    <mergeCell ref="G56:K63"/>
    <mergeCell ref="C68:K68"/>
    <mergeCell ref="G53:K53"/>
    <mergeCell ref="I55:K55"/>
    <mergeCell ref="I46:K46"/>
    <mergeCell ref="G49:K49"/>
    <mergeCell ref="I43:K43"/>
    <mergeCell ref="I44:K44"/>
    <mergeCell ref="I54:K54"/>
    <mergeCell ref="I47:K47"/>
    <mergeCell ref="I51:K51"/>
    <mergeCell ref="I52:K52"/>
    <mergeCell ref="G45:K45"/>
    <mergeCell ref="G103:K110"/>
    <mergeCell ref="I101:K101"/>
    <mergeCell ref="G99:K99"/>
    <mergeCell ref="D96:E96"/>
    <mergeCell ref="G134:K134"/>
    <mergeCell ref="D148:E148"/>
    <mergeCell ref="G122:K122"/>
    <mergeCell ref="D107:E107"/>
    <mergeCell ref="I125:K125"/>
    <mergeCell ref="G125:H125"/>
    <mergeCell ref="I20:K20"/>
    <mergeCell ref="H11:K11"/>
    <mergeCell ref="I31:K31"/>
    <mergeCell ref="I24:K24"/>
    <mergeCell ref="G18:K18"/>
    <mergeCell ref="G22:K22"/>
    <mergeCell ref="G30:K30"/>
    <mergeCell ref="G27:K27"/>
    <mergeCell ref="I29:K29"/>
    <mergeCell ref="I28:K28"/>
    <mergeCell ref="G40:K40"/>
    <mergeCell ref="G41:K41"/>
    <mergeCell ref="G42:K42"/>
    <mergeCell ref="G33:K39"/>
    <mergeCell ref="D36:E36"/>
    <mergeCell ref="D39:E39"/>
    <mergeCell ref="I32:K32"/>
    <mergeCell ref="G85:K85"/>
    <mergeCell ref="I75:K75"/>
    <mergeCell ref="G67:K67"/>
    <mergeCell ref="C66:K66"/>
    <mergeCell ref="G86:K86"/>
    <mergeCell ref="D82:E82"/>
    <mergeCell ref="D84:E84"/>
    <mergeCell ref="D81:E81"/>
    <mergeCell ref="D37:E37"/>
    <mergeCell ref="I88:K88"/>
    <mergeCell ref="D61:E61"/>
    <mergeCell ref="G69:K69"/>
    <mergeCell ref="I72:K72"/>
    <mergeCell ref="C64:K65"/>
    <mergeCell ref="D67:E67"/>
    <mergeCell ref="D63:E63"/>
    <mergeCell ref="I76:K76"/>
    <mergeCell ref="G77:K84"/>
    <mergeCell ref="I87:K87"/>
  </mergeCells>
  <dataValidations count="1">
    <dataValidation type="none" errorStyle="stop" operator="between" allowBlank="1" showDropDown="0" showInputMessage="1" showErrorMessage="1" prompt="Enter Self-Audit Date Here" sqref="F1"/>
  </dataValidations>
  <printOptions gridLines="false" gridLinesSet="true" horizontalCentered="true"/>
  <pageMargins left="0" right="0" top="0.75" bottom="0.25" header="0" footer="0"/>
  <pageSetup paperSize="1" orientation="portrait" scale="76" fitToHeight="0" fitToWidth="1"/>
  <headerFooter differentOddEven="false" differentFirst="false" scaleWithDoc="true" alignWithMargins="true">
    <oddHeader>&amp;C&amp;16&amp;A</oddHeader>
    <oddFooter>&amp;L_________/__________           Brodley&amp;CPage &amp;P of &amp;N      &amp;D&amp;R&amp;F</oddFooter>
    <evenHeader>&amp;C&amp;16&amp;A</evenHeader>
    <evenFooter>&amp;L_________/__________           Brodley&amp;CPage &amp;P of &amp;N      &amp;D&amp;R&amp;F</evenFooter>
    <firstHeader/>
    <firstFooter/>
  </headerFooter>
  <rowBreaks count="7" manualBreakCount="7">
    <brk id="66" man="1"/>
    <brk id="131" man="1"/>
    <brk id="195" man="1"/>
    <brk id="256" man="1"/>
    <brk id="313" man="1"/>
    <brk id="370" man="1"/>
    <brk id="429" man="1"/>
  </rowBreaks>
  <legacyDrawing r:id="rId_comments_vml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pageSetUpPr fitToPage="1"/>
  </sheetPr>
  <dimension ref="A1:T366"/>
  <sheetViews>
    <sheetView tabSelected="0" workbookViewId="0" showGridLines="false" showRowColHeaders="1">
      <pane ySplit="5" topLeftCell="A26" activePane="bottomLeft" state="frozen"/>
      <selection pane="bottomLeft" activeCell="A26" sqref="A26"/>
    </sheetView>
  </sheetViews>
  <sheetFormatPr customHeight="true" defaultRowHeight="15" defaultColWidth="9.140625" outlineLevelRow="0" outlineLevelCol="0"/>
  <cols>
    <col min="1" max="1" width="4.5703125" hidden="true" customWidth="true" style="96"/>
    <col min="2" max="2" width="5.85546875" hidden="true" customWidth="true" style="96"/>
    <col min="3" max="3" width="4.7109375" customWidth="true" style="3"/>
    <col min="4" max="4" width="4.7109375" customWidth="true" style="3"/>
    <col min="5" max="5" width="4.7109375" customWidth="true" style="20"/>
    <col min="6" max="6" width="87.7109375" customWidth="true" style="2"/>
    <col min="7" max="7" width="6.7109375" customWidth="true" style="96"/>
    <col min="8" max="8" width="8.7109375" customWidth="true" style="96"/>
    <col min="9" max="9" width="6.7109375" customWidth="true" style="96"/>
    <col min="10" max="10" width="6.7109375" customWidth="true" style="96"/>
    <col min="11" max="11" width="6.7109375" customWidth="true" style="96"/>
    <col min="12" max="12" width="9.140625" style="96"/>
    <col min="13" max="13" width="9.140625" style="96"/>
    <col min="14" max="14" width="10.28515625" customWidth="true" style="96"/>
  </cols>
  <sheetData>
    <row r="1" spans="1:20" customHeight="1" ht="15" s="100" customFormat="1">
      <c r="A1" s="96"/>
      <c r="B1" s="96"/>
      <c r="C1" s="1532">
        <v>44158</v>
      </c>
      <c r="D1" s="1533"/>
      <c r="E1" s="1534"/>
      <c r="F1" s="771" t="s">
        <v>132</v>
      </c>
      <c r="G1" s="1535" t="s">
        <v>133</v>
      </c>
      <c r="H1" s="1536"/>
      <c r="I1" s="641" t="s">
        <v>76</v>
      </c>
      <c r="J1" s="642" t="s">
        <v>77</v>
      </c>
      <c r="K1" s="643" t="s">
        <v>69</v>
      </c>
    </row>
    <row r="2" spans="1:20" customHeight="1" ht="15" s="100" customFormat="1">
      <c r="A2" s="96"/>
      <c r="B2" s="96"/>
      <c r="C2" s="1561">
        <f>TODAY()</f>
        <v>44200</v>
      </c>
      <c r="D2" s="1562"/>
      <c r="E2" s="1563"/>
      <c r="F2" s="1085" t="s">
        <v>937</v>
      </c>
      <c r="G2" s="1537" t="s">
        <v>66</v>
      </c>
      <c r="H2" s="1538"/>
      <c r="I2" s="644">
        <f>A29+A42+A56+A63+A72+A77</f>
        <v>90</v>
      </c>
      <c r="J2" s="644">
        <f>B29+B42+B56+B63+B72+B77</f>
        <v>90</v>
      </c>
      <c r="K2" s="653">
        <f>J2/I2</f>
        <v>1</v>
      </c>
    </row>
    <row r="3" spans="1:20" customHeight="1" ht="15" s="100" customFormat="1">
      <c r="A3" s="96"/>
      <c r="B3" s="96"/>
      <c r="C3" s="1564"/>
      <c r="D3" s="1565"/>
      <c r="E3" s="1566"/>
      <c r="F3" s="770" t="s">
        <v>135</v>
      </c>
      <c r="G3" s="1541" t="s">
        <v>67</v>
      </c>
      <c r="H3" s="1542"/>
      <c r="I3" s="654">
        <f>A90+A100+A167+A109+A113+A123+A134+A137+A140+A188+A191+A142+A165+A262+A259+A173</f>
        <v>144</v>
      </c>
      <c r="J3" s="654">
        <f>B90+B100+B167+B109+B113+B123+B134+B137+B140+B188+B191+B142+B165+B262+B259+B173</f>
        <v>112</v>
      </c>
      <c r="K3" s="655">
        <f>J3/I3</f>
        <v>0.77777777777778</v>
      </c>
    </row>
    <row r="4" spans="1:20" customHeight="1" ht="15" s="100" customFormat="1">
      <c r="A4" s="96"/>
      <c r="B4" s="96"/>
      <c r="C4" s="1567" t="str">
        <f>TEXT((C2-DATEVALUE("1/1/"&amp;TEXT(C2,"yy"))+1),"000")</f>
        <v>7289</v>
      </c>
      <c r="D4" s="1568"/>
      <c r="E4" s="1569"/>
      <c r="F4" s="773" t="s">
        <v>938</v>
      </c>
      <c r="G4" s="1541" t="s">
        <v>68</v>
      </c>
      <c r="H4" s="1542"/>
      <c r="I4" s="654">
        <f>A181+A314+A208+A222+A239+A253+A245+A273+A278+A282+A291+A330+A326+A333+A337+A269+A231+A84+A298+A323+A236</f>
        <v>285</v>
      </c>
      <c r="J4" s="654">
        <f>B181+B314+B208+B222+B239+B253+B245+B273+B278+B282+B291+B330+B326+B333+B337+B269+B231+B84+B298+B323+B236</f>
        <v>273</v>
      </c>
      <c r="K4" s="655">
        <f>J4/I4</f>
        <v>0.95789473684211</v>
      </c>
    </row>
    <row r="5" spans="1:20" customHeight="1" ht="15" s="100" customFormat="1">
      <c r="A5" s="96"/>
      <c r="B5" s="96"/>
      <c r="C5" s="1570"/>
      <c r="D5" s="1571"/>
      <c r="E5" s="1572"/>
      <c r="F5" s="620"/>
      <c r="G5" s="1523" t="s">
        <v>60</v>
      </c>
      <c r="H5" s="1524"/>
      <c r="I5" s="656">
        <f>SUM(I2+I3+I4)</f>
        <v>519</v>
      </c>
      <c r="J5" s="656">
        <f>SUM(J2+J3+J4)</f>
        <v>475</v>
      </c>
      <c r="K5" s="659">
        <f>J5/I5</f>
        <v>0.91522157996146</v>
      </c>
    </row>
    <row r="6" spans="1:20" customHeight="1" ht="15" s="100" customFormat="1">
      <c r="A6" s="96"/>
      <c r="B6" s="96"/>
      <c r="C6" s="1454" t="s">
        <v>137</v>
      </c>
      <c r="D6" s="1455"/>
      <c r="E6" s="1455"/>
      <c r="F6" s="1455"/>
      <c r="G6" s="1455"/>
      <c r="H6" s="1455"/>
      <c r="I6" s="1455"/>
      <c r="J6" s="1455"/>
      <c r="K6" s="1456"/>
    </row>
    <row r="7" spans="1:20" customHeight="1" ht="15" s="100" customFormat="1">
      <c r="A7" s="96"/>
      <c r="B7" s="96"/>
      <c r="C7" s="1625"/>
      <c r="D7" s="1626"/>
      <c r="E7" s="1627"/>
      <c r="F7" s="117" t="s">
        <v>939</v>
      </c>
      <c r="G7" s="164" t="s">
        <v>139</v>
      </c>
      <c r="H7" s="1539">
        <v>64534.3</v>
      </c>
      <c r="I7" s="1539"/>
      <c r="J7" s="1539"/>
      <c r="K7" s="1540"/>
    </row>
    <row r="8" spans="1:20" customHeight="1" ht="15" s="100" customFormat="1">
      <c r="A8" s="96"/>
      <c r="B8" s="96"/>
      <c r="C8" s="1621"/>
      <c r="D8" s="1619"/>
      <c r="E8" s="1620"/>
      <c r="F8" s="118" t="s">
        <v>140</v>
      </c>
      <c r="G8" s="164" t="s">
        <v>141</v>
      </c>
      <c r="H8" s="1525">
        <v>84</v>
      </c>
      <c r="I8" s="1525"/>
      <c r="J8" s="1525"/>
      <c r="K8" s="1526"/>
    </row>
    <row r="9" spans="1:20" customHeight="1" ht="15" s="100" customFormat="1">
      <c r="A9" s="96"/>
      <c r="B9" s="96"/>
      <c r="C9" s="1621"/>
      <c r="D9" s="1619"/>
      <c r="E9" s="1620"/>
      <c r="F9" s="118" t="s">
        <v>142</v>
      </c>
      <c r="G9" s="164" t="s">
        <v>143</v>
      </c>
      <c r="H9" s="1525">
        <v>37</v>
      </c>
      <c r="I9" s="1525"/>
      <c r="J9" s="1525"/>
      <c r="K9" s="1526"/>
    </row>
    <row r="10" spans="1:20" customHeight="1" ht="15" s="100" customFormat="1">
      <c r="A10" s="96"/>
      <c r="B10" s="96"/>
      <c r="C10" s="1621"/>
      <c r="D10" s="1619"/>
      <c r="E10" s="1620"/>
      <c r="F10" s="118" t="s">
        <v>144</v>
      </c>
      <c r="G10" s="164" t="s">
        <v>145</v>
      </c>
      <c r="H10" s="1573">
        <v>485.67</v>
      </c>
      <c r="I10" s="1574"/>
      <c r="J10" s="1574"/>
      <c r="K10" s="1575"/>
    </row>
    <row r="11" spans="1:20" customHeight="1" ht="15" s="100" customFormat="1">
      <c r="A11" s="96"/>
      <c r="B11" s="96"/>
      <c r="C11" s="1860"/>
      <c r="D11" s="1861"/>
      <c r="E11" s="1862"/>
      <c r="F11" s="122" t="s">
        <v>146</v>
      </c>
      <c r="G11" s="164" t="s">
        <v>147</v>
      </c>
      <c r="H11" s="1527">
        <v>827.92</v>
      </c>
      <c r="I11" s="1527"/>
      <c r="J11" s="1527"/>
      <c r="K11" s="1528"/>
    </row>
    <row r="12" spans="1:20" customHeight="1" ht="15" s="0" customFormat="1">
      <c r="C12" s="1520" t="s">
        <v>148</v>
      </c>
      <c r="D12" s="1521"/>
      <c r="E12" s="1521"/>
      <c r="F12" s="1521"/>
      <c r="G12" s="1521"/>
      <c r="H12" s="1521"/>
      <c r="I12" s="1521"/>
      <c r="J12" s="1521"/>
      <c r="K12" s="1522"/>
    </row>
    <row r="13" spans="1:20" customHeight="1" ht="15" s="0" customFormat="1">
      <c r="C13" s="1545" t="s">
        <v>149</v>
      </c>
      <c r="D13" s="1546"/>
      <c r="E13" s="1546"/>
      <c r="F13" s="1546"/>
      <c r="G13" s="1546"/>
      <c r="H13" s="1546"/>
      <c r="I13" s="1546"/>
      <c r="J13" s="1546"/>
      <c r="K13" s="1547"/>
    </row>
    <row r="14" spans="1:20" customHeight="1" ht="15" s="100" customFormat="1">
      <c r="A14" s="402"/>
      <c r="B14" s="402"/>
      <c r="C14" s="697" t="s">
        <v>150</v>
      </c>
      <c r="D14" s="1461" t="s">
        <v>151</v>
      </c>
      <c r="E14" s="1462"/>
      <c r="F14" s="692" t="s">
        <v>152</v>
      </c>
      <c r="G14" s="1461" t="s">
        <v>4</v>
      </c>
      <c r="H14" s="1514"/>
      <c r="I14" s="1514"/>
      <c r="J14" s="1514"/>
      <c r="K14" s="1462"/>
    </row>
    <row r="15" spans="1:20" customHeight="1" ht="15">
      <c r="C15" s="1082"/>
      <c r="D15" s="1083"/>
      <c r="E15" s="1083"/>
      <c r="F15" s="69" t="s">
        <v>66</v>
      </c>
      <c r="G15" s="1068"/>
      <c r="H15" s="1068"/>
      <c r="I15" s="1068"/>
      <c r="J15" s="1068"/>
      <c r="K15" s="1084"/>
    </row>
    <row r="16" spans="1:20" customHeight="1" ht="15">
      <c r="C16" s="719"/>
      <c r="D16" s="719"/>
      <c r="E16" s="73">
        <v>1</v>
      </c>
      <c r="F16" s="826" t="s">
        <v>940</v>
      </c>
      <c r="G16" s="1835" t="s">
        <v>698</v>
      </c>
      <c r="H16" s="1836"/>
      <c r="I16" s="1836"/>
      <c r="J16" s="1836"/>
      <c r="K16" s="1837"/>
    </row>
    <row r="17" spans="1:20" customHeight="1" ht="12.75">
      <c r="C17" s="181"/>
      <c r="D17" s="691"/>
      <c r="E17" s="287"/>
      <c r="F17" s="411" t="s">
        <v>941</v>
      </c>
      <c r="G17" s="560" t="str">
        <f>TEXT((H17-DATEVALUE("1/1/"&amp;TEXT(H17,"yy"))+1),"000")</f>
        <v>7286</v>
      </c>
      <c r="H17" s="561">
        <f>SUM(C2-4)</f>
        <v>44196</v>
      </c>
      <c r="I17" s="1843" t="s">
        <v>942</v>
      </c>
      <c r="J17" s="1843"/>
      <c r="K17" s="1844"/>
    </row>
    <row r="18" spans="1:20" customHeight="1" ht="13.5">
      <c r="C18" s="181"/>
      <c r="D18" s="267"/>
      <c r="E18" s="120"/>
      <c r="F18" s="391" t="s">
        <v>943</v>
      </c>
      <c r="G18" s="562" t="str">
        <f>TEXT((H18-DATEVALUE("1/1/"&amp;TEXT(H18,"yy"))+1),"000")</f>
        <v>7284</v>
      </c>
      <c r="H18" s="563">
        <f>SUM(C2-6)</f>
        <v>44194</v>
      </c>
      <c r="I18" s="1815" t="s">
        <v>944</v>
      </c>
      <c r="J18" s="1815"/>
      <c r="K18" s="1842"/>
    </row>
    <row r="19" spans="1:20" customHeight="1" ht="13.5">
      <c r="C19" s="181"/>
      <c r="D19" s="267"/>
      <c r="E19" s="120"/>
      <c r="F19" s="334" t="s">
        <v>945</v>
      </c>
      <c r="G19" s="1458" t="s">
        <v>946</v>
      </c>
      <c r="H19" s="1459"/>
      <c r="I19" s="1459"/>
      <c r="J19" s="1459"/>
      <c r="K19" s="1460"/>
    </row>
    <row r="20" spans="1:20" customHeight="1" ht="12.75">
      <c r="C20" s="181"/>
      <c r="D20" s="1550" t="s">
        <v>21</v>
      </c>
      <c r="E20" s="1611"/>
      <c r="F20" s="333" t="s">
        <v>947</v>
      </c>
      <c r="G20" s="1458"/>
      <c r="H20" s="1459"/>
      <c r="I20" s="1459"/>
      <c r="J20" s="1459"/>
      <c r="K20" s="1460"/>
    </row>
    <row r="21" spans="1:20" customHeight="1" ht="13.5">
      <c r="C21" s="181"/>
      <c r="D21" s="266"/>
      <c r="E21" s="262"/>
      <c r="F21" s="340" t="s">
        <v>948</v>
      </c>
      <c r="G21" s="1458"/>
      <c r="H21" s="1459"/>
      <c r="I21" s="1459"/>
      <c r="J21" s="1459"/>
      <c r="K21" s="1460"/>
    </row>
    <row r="22" spans="1:20" customHeight="1" ht="13.5">
      <c r="C22" s="181"/>
      <c r="D22" s="1550" t="s">
        <v>21</v>
      </c>
      <c r="E22" s="1611"/>
      <c r="F22" s="334" t="s">
        <v>949</v>
      </c>
      <c r="G22" s="1458"/>
      <c r="H22" s="1459"/>
      <c r="I22" s="1459"/>
      <c r="J22" s="1459"/>
      <c r="K22" s="1460"/>
    </row>
    <row r="23" spans="1:20" customHeight="1" ht="12.75">
      <c r="A23" s="33"/>
      <c r="B23" s="33"/>
      <c r="C23" s="181"/>
      <c r="D23" s="1550" t="s">
        <v>21</v>
      </c>
      <c r="E23" s="1611"/>
      <c r="F23" s="333" t="s">
        <v>950</v>
      </c>
      <c r="G23" s="1458"/>
      <c r="H23" s="1459"/>
      <c r="I23" s="1459"/>
      <c r="J23" s="1459"/>
      <c r="K23" s="1460"/>
    </row>
    <row r="24" spans="1:20" customHeight="1" ht="12.75">
      <c r="A24" s="33"/>
      <c r="B24" s="33"/>
      <c r="C24" s="181"/>
      <c r="D24" s="266"/>
      <c r="E24" s="262"/>
      <c r="F24" s="333" t="s">
        <v>951</v>
      </c>
      <c r="G24" s="1458"/>
      <c r="H24" s="1459"/>
      <c r="I24" s="1459"/>
      <c r="J24" s="1459"/>
      <c r="K24" s="1460"/>
    </row>
    <row r="25" spans="1:20" customHeight="1" ht="12.75">
      <c r="A25" s="33"/>
      <c r="B25" s="33"/>
      <c r="C25" s="181"/>
      <c r="D25" s="266"/>
      <c r="E25" s="262"/>
      <c r="F25" s="333" t="s">
        <v>952</v>
      </c>
      <c r="G25" s="1459"/>
      <c r="H25" s="1459"/>
      <c r="I25" s="1459"/>
      <c r="J25" s="1459"/>
      <c r="K25" s="1460"/>
    </row>
    <row r="26" spans="1:20" customHeight="1" ht="12.75">
      <c r="A26" s="33"/>
      <c r="B26" s="33"/>
      <c r="C26" s="181"/>
      <c r="D26" s="266"/>
      <c r="E26" s="262"/>
      <c r="F26" s="333" t="s">
        <v>953</v>
      </c>
      <c r="G26" s="1458"/>
      <c r="H26" s="1459"/>
      <c r="I26" s="1459"/>
      <c r="J26" s="1459"/>
      <c r="K26" s="1460"/>
    </row>
    <row r="27" spans="1:20" customHeight="1" ht="12.75">
      <c r="A27" s="33"/>
      <c r="B27" s="33"/>
      <c r="C27" s="286"/>
      <c r="D27" s="285"/>
      <c r="E27" s="262"/>
      <c r="F27" s="333" t="s">
        <v>954</v>
      </c>
      <c r="G27" s="1458"/>
      <c r="H27" s="1459"/>
      <c r="I27" s="1459"/>
      <c r="J27" s="1459"/>
      <c r="K27" s="1460"/>
    </row>
    <row r="28" spans="1:20" customHeight="1" ht="12.75">
      <c r="A28" s="33" t="s">
        <v>159</v>
      </c>
      <c r="B28" s="33"/>
      <c r="C28" s="181"/>
      <c r="D28" s="1550" t="s">
        <v>955</v>
      </c>
      <c r="E28" s="1611"/>
      <c r="F28" s="333" t="s">
        <v>956</v>
      </c>
      <c r="G28" s="1458"/>
      <c r="H28" s="1459"/>
      <c r="I28" s="1459"/>
      <c r="J28" s="1459"/>
      <c r="K28" s="1460"/>
    </row>
    <row r="29" spans="1:20" customHeight="1" ht="39">
      <c r="A29" s="125">
        <f>IF(D29="x",C29,IF(D29="n",0,C29))</f>
        <v>15</v>
      </c>
      <c r="B29" s="125">
        <f>IF(D29="x",0,IF(D29="n",0,C29))</f>
        <v>15</v>
      </c>
      <c r="C29" s="180">
        <v>15</v>
      </c>
      <c r="D29" s="1577"/>
      <c r="E29" s="1578"/>
      <c r="F29" s="727" t="s">
        <v>957</v>
      </c>
      <c r="G29" s="1440"/>
      <c r="H29" s="1441"/>
      <c r="I29" s="1441"/>
      <c r="J29" s="1441"/>
      <c r="K29" s="1442"/>
    </row>
    <row r="30" spans="1:20" customHeight="1" ht="15">
      <c r="C30" s="187" t="s">
        <v>21</v>
      </c>
      <c r="D30" s="187"/>
      <c r="E30" s="73">
        <v>2</v>
      </c>
      <c r="F30" s="879" t="s">
        <v>958</v>
      </c>
      <c r="G30" s="1835" t="s">
        <v>698</v>
      </c>
      <c r="H30" s="1836"/>
      <c r="I30" s="1836"/>
      <c r="J30" s="1836"/>
      <c r="K30" s="1837"/>
    </row>
    <row r="31" spans="1:20" customHeight="1" ht="15">
      <c r="C31" s="181"/>
      <c r="D31" s="181"/>
      <c r="E31" s="183"/>
      <c r="F31" s="411" t="s">
        <v>959</v>
      </c>
      <c r="G31" s="607" t="str">
        <f>TEXT((H31-DATEVALUE("1/1/"&amp;TEXT(H31,"yy"))+1),"000")</f>
        <v>7284</v>
      </c>
      <c r="H31" s="425">
        <f>SUM($C$2-6)</f>
        <v>44194</v>
      </c>
      <c r="I31" s="1700" t="s">
        <v>424</v>
      </c>
      <c r="J31" s="1700"/>
      <c r="K31" s="1701"/>
    </row>
    <row r="32" spans="1:20" customHeight="1" ht="15">
      <c r="C32" s="181"/>
      <c r="D32" s="181"/>
      <c r="E32" s="120"/>
      <c r="F32" s="391" t="s">
        <v>960</v>
      </c>
      <c r="G32" s="481" t="str">
        <f>TEXT((H32-DATEVALUE("1/1/"&amp;TEXT(H32,"yy"))+1),"000")</f>
        <v>7281</v>
      </c>
      <c r="H32" s="608">
        <f>SUM(C2-9)</f>
        <v>44191</v>
      </c>
      <c r="I32" s="1816" t="s">
        <v>961</v>
      </c>
      <c r="J32" s="1816"/>
      <c r="K32" s="1817"/>
    </row>
    <row r="33" spans="1:20" customHeight="1" ht="15">
      <c r="C33" s="181"/>
      <c r="D33" s="181"/>
      <c r="E33" s="120"/>
      <c r="F33" s="334" t="s">
        <v>962</v>
      </c>
      <c r="G33" s="1434" t="s">
        <v>963</v>
      </c>
      <c r="H33" s="1435"/>
      <c r="I33" s="1435"/>
      <c r="J33" s="1435"/>
      <c r="K33" s="1436"/>
    </row>
    <row r="34" spans="1:20" customHeight="1" ht="15">
      <c r="C34" s="181"/>
      <c r="D34" s="286"/>
      <c r="E34" s="120"/>
      <c r="F34" s="333" t="s">
        <v>964</v>
      </c>
      <c r="G34" s="1437"/>
      <c r="H34" s="1438"/>
      <c r="I34" s="1438"/>
      <c r="J34" s="1438"/>
      <c r="K34" s="1439"/>
    </row>
    <row r="35" spans="1:20" customHeight="1" ht="15">
      <c r="C35" s="181"/>
      <c r="D35" s="1550" t="s">
        <v>21</v>
      </c>
      <c r="E35" s="1611"/>
      <c r="F35" s="333" t="s">
        <v>965</v>
      </c>
      <c r="G35" s="1437"/>
      <c r="H35" s="1438"/>
      <c r="I35" s="1438"/>
      <c r="J35" s="1438"/>
      <c r="K35" s="1439"/>
    </row>
    <row r="36" spans="1:20" customHeight="1" ht="15">
      <c r="C36" s="181"/>
      <c r="D36" s="186"/>
      <c r="E36" s="554"/>
      <c r="F36" s="333" t="s">
        <v>966</v>
      </c>
      <c r="G36" s="1437"/>
      <c r="H36" s="1438"/>
      <c r="I36" s="1438"/>
      <c r="J36" s="1438"/>
      <c r="K36" s="1439"/>
    </row>
    <row r="37" spans="1:20" customHeight="1" ht="15">
      <c r="C37" s="552"/>
      <c r="D37" s="551"/>
      <c r="E37" s="554"/>
      <c r="F37" s="334" t="s">
        <v>967</v>
      </c>
      <c r="G37" s="1437"/>
      <c r="H37" s="1438"/>
      <c r="I37" s="1438"/>
      <c r="J37" s="1438"/>
      <c r="K37" s="1439"/>
    </row>
    <row r="38" spans="1:20" customHeight="1" ht="15">
      <c r="C38" s="552"/>
      <c r="D38" s="551"/>
      <c r="E38" s="554"/>
      <c r="F38" s="564" t="s">
        <v>968</v>
      </c>
      <c r="G38" s="1437"/>
      <c r="H38" s="1438"/>
      <c r="I38" s="1438"/>
      <c r="J38" s="1438"/>
      <c r="K38" s="1439"/>
    </row>
    <row r="39" spans="1:20" customHeight="1" ht="13.5">
      <c r="C39" s="552"/>
      <c r="D39" s="551"/>
      <c r="E39" s="554"/>
      <c r="F39" s="340" t="s">
        <v>948</v>
      </c>
      <c r="G39" s="1437"/>
      <c r="H39" s="1438"/>
      <c r="I39" s="1438"/>
      <c r="J39" s="1438"/>
      <c r="K39" s="1439"/>
    </row>
    <row r="40" spans="1:20" customHeight="1" ht="15">
      <c r="C40" s="552"/>
      <c r="D40" s="551"/>
      <c r="E40" s="554"/>
      <c r="F40" s="333" t="s">
        <v>969</v>
      </c>
      <c r="G40" s="1437"/>
      <c r="H40" s="1438"/>
      <c r="I40" s="1438"/>
      <c r="J40" s="1438"/>
      <c r="K40" s="1439"/>
    </row>
    <row r="41" spans="1:20" customHeight="1" ht="15">
      <c r="A41" s="33" t="s">
        <v>159</v>
      </c>
      <c r="C41" s="181"/>
      <c r="D41" s="186"/>
      <c r="E41" s="554"/>
      <c r="F41" s="333" t="s">
        <v>970</v>
      </c>
      <c r="G41" s="1437"/>
      <c r="H41" s="1438"/>
      <c r="I41" s="1438"/>
      <c r="J41" s="1438"/>
      <c r="K41" s="1439"/>
    </row>
    <row r="42" spans="1:20" customHeight="1" ht="15" s="100" customFormat="1">
      <c r="A42" s="125">
        <f>IF(D42="x",C42,IF(D42="n",0,C42))</f>
        <v>15</v>
      </c>
      <c r="B42" s="125">
        <f>IF(D42="x",0,IF(D42="n",0,C42))</f>
        <v>15</v>
      </c>
      <c r="C42" s="180">
        <v>15</v>
      </c>
      <c r="D42" s="1577"/>
      <c r="E42" s="1578"/>
      <c r="F42" s="358" t="s">
        <v>971</v>
      </c>
      <c r="G42" s="1516"/>
      <c r="H42" s="1517"/>
      <c r="I42" s="1517"/>
      <c r="J42" s="1517"/>
      <c r="K42" s="1518"/>
    </row>
    <row r="43" spans="1:20" customHeight="1" ht="15">
      <c r="C43" s="187" t="s">
        <v>21</v>
      </c>
      <c r="D43" s="187"/>
      <c r="E43" s="73">
        <v>3</v>
      </c>
      <c r="F43" s="879" t="s">
        <v>972</v>
      </c>
      <c r="G43" s="1835" t="s">
        <v>698</v>
      </c>
      <c r="H43" s="1836"/>
      <c r="I43" s="1836"/>
      <c r="J43" s="1836"/>
      <c r="K43" s="1837"/>
    </row>
    <row r="44" spans="1:20" customHeight="1" ht="15">
      <c r="C44" s="181"/>
      <c r="D44" s="181"/>
      <c r="E44" s="120"/>
      <c r="F44" s="371" t="s">
        <v>973</v>
      </c>
      <c r="G44" s="1847" t="s">
        <v>974</v>
      </c>
      <c r="H44" s="1847"/>
      <c r="I44" s="1847"/>
      <c r="J44" s="1847"/>
      <c r="K44" s="1848"/>
    </row>
    <row r="45" spans="1:20" customHeight="1" ht="15">
      <c r="C45" s="181"/>
      <c r="D45" s="181"/>
      <c r="E45" s="120"/>
      <c r="F45" s="483" t="s">
        <v>975</v>
      </c>
      <c r="G45" s="1825" t="s">
        <v>976</v>
      </c>
      <c r="H45" s="1826"/>
      <c r="I45" s="1811" t="s">
        <v>424</v>
      </c>
      <c r="J45" s="1812"/>
      <c r="K45" s="1813"/>
    </row>
    <row r="46" spans="1:20" customHeight="1" ht="15">
      <c r="C46" s="181"/>
      <c r="D46" s="181"/>
      <c r="E46" s="120"/>
      <c r="F46" s="483" t="s">
        <v>977</v>
      </c>
      <c r="G46" s="1864" t="s">
        <v>978</v>
      </c>
      <c r="H46" s="1865"/>
      <c r="I46" s="1854" t="s">
        <v>979</v>
      </c>
      <c r="J46" s="1855"/>
      <c r="K46" s="1856"/>
    </row>
    <row r="47" spans="1:20" customHeight="1" ht="15">
      <c r="C47" s="181"/>
      <c r="D47" s="181"/>
      <c r="E47" s="120"/>
      <c r="F47" s="326" t="s">
        <v>980</v>
      </c>
      <c r="G47" s="497"/>
      <c r="H47" s="497"/>
      <c r="I47" s="497"/>
      <c r="J47" s="497"/>
      <c r="K47" s="497"/>
    </row>
    <row r="48" spans="1:20" customHeight="1" ht="15">
      <c r="C48" s="181"/>
      <c r="D48" s="181"/>
      <c r="E48" s="120"/>
      <c r="F48" s="326" t="s">
        <v>981</v>
      </c>
      <c r="G48" s="1793" t="s">
        <v>982</v>
      </c>
      <c r="H48" s="1793"/>
      <c r="I48" s="1793"/>
      <c r="J48" s="1793"/>
      <c r="K48" s="1794"/>
    </row>
    <row r="49" spans="1:20" customHeight="1" ht="15">
      <c r="C49" s="181"/>
      <c r="D49" s="186"/>
      <c r="E49" s="554"/>
      <c r="F49" s="364" t="s">
        <v>983</v>
      </c>
      <c r="G49" s="1849" t="s">
        <v>984</v>
      </c>
      <c r="H49" s="1850"/>
      <c r="I49" s="1850"/>
      <c r="J49" s="1850"/>
      <c r="K49" s="1851"/>
    </row>
    <row r="50" spans="1:20" customHeight="1" ht="15">
      <c r="C50" s="552"/>
      <c r="D50" s="551"/>
      <c r="E50" s="554"/>
      <c r="F50" s="566" t="s">
        <v>985</v>
      </c>
      <c r="G50" s="1857" t="s">
        <v>986</v>
      </c>
      <c r="H50" s="1859"/>
      <c r="I50" s="1857" t="s">
        <v>961</v>
      </c>
      <c r="J50" s="1858"/>
      <c r="K50" s="1859"/>
    </row>
    <row r="51" spans="1:20" customHeight="1" ht="15">
      <c r="C51" s="181"/>
      <c r="D51" s="186"/>
      <c r="E51" s="554"/>
      <c r="F51" s="567" t="s">
        <v>987</v>
      </c>
      <c r="G51" s="569" t="str">
        <f>TEXT((H51-DATEVALUE("1/1/"&amp;TEXT(H51,"yy"))+1),"000")</f>
        <v>7254</v>
      </c>
      <c r="H51" s="570">
        <f>SUM($C$2-36)</f>
        <v>44164</v>
      </c>
      <c r="I51" s="569" t="str">
        <f>TEXT((J51-DATEVALUE("1/1/"&amp;TEXT(J51,"yy"))+1),"000")</f>
        <v>7249</v>
      </c>
      <c r="J51" s="1852">
        <f>SUM($C$2-41)</f>
        <v>44159</v>
      </c>
      <c r="K51" s="1853"/>
    </row>
    <row r="52" spans="1:20" customHeight="1" ht="15">
      <c r="C52" s="181"/>
      <c r="D52" s="186"/>
      <c r="E52" s="554"/>
      <c r="F52" s="568" t="s">
        <v>988</v>
      </c>
      <c r="G52" s="426" t="str">
        <f>TEXT((H52-DATEVALUE("1/1/"&amp;TEXT(H52,"yy"))+1),"000")</f>
        <v>7268</v>
      </c>
      <c r="H52" s="570">
        <f>SUM($C$2-22)</f>
        <v>44178</v>
      </c>
      <c r="I52" s="426" t="str">
        <f>TEXT((J52-DATEVALUE("1/1/"&amp;TEXT(J52,"yy"))+1),"000")</f>
        <v>7261</v>
      </c>
      <c r="J52" s="1852">
        <f>SUM($C$2-29)</f>
        <v>44171</v>
      </c>
      <c r="K52" s="1853"/>
    </row>
    <row r="53" spans="1:20" customHeight="1" ht="15">
      <c r="C53" s="181"/>
      <c r="D53" s="186"/>
      <c r="E53" s="554"/>
      <c r="F53" s="568" t="s">
        <v>989</v>
      </c>
      <c r="G53" s="426" t="str">
        <f>TEXT((H53-DATEVALUE("1/1/"&amp;TEXT(H53,"yy"))+1),"000")</f>
        <v>7279</v>
      </c>
      <c r="H53" s="570">
        <f>SUM($C$2-11)</f>
        <v>44189</v>
      </c>
      <c r="I53" s="426" t="str">
        <f>TEXT((J53-DATEVALUE("1/1/"&amp;TEXT(J53,"yy"))+1),"000")</f>
        <v>7275</v>
      </c>
      <c r="J53" s="1852">
        <f>SUM($C$2-15)</f>
        <v>44185</v>
      </c>
      <c r="K53" s="1853"/>
    </row>
    <row r="54" spans="1:20" customHeight="1" ht="15">
      <c r="C54" s="181"/>
      <c r="D54" s="186"/>
      <c r="E54" s="554"/>
      <c r="F54" s="568" t="s">
        <v>990</v>
      </c>
      <c r="G54" s="426" t="str">
        <f>TEXT((H54-DATEVALUE("1/1/"&amp;TEXT(H54,"yy"))+1),"000")</f>
        <v>7124</v>
      </c>
      <c r="H54" s="570">
        <f>SUM($C$2-166)</f>
        <v>44034</v>
      </c>
      <c r="I54" s="426" t="str">
        <f>TEXT((J54-DATEVALUE("1/1/"&amp;TEXT(J54,"yy"))+1),"000")</f>
        <v>7109</v>
      </c>
      <c r="J54" s="1852">
        <f>SUM($C$2-181)</f>
        <v>44019</v>
      </c>
      <c r="K54" s="1853"/>
    </row>
    <row r="55" spans="1:20" customHeight="1" ht="15">
      <c r="A55" s="33" t="s">
        <v>159</v>
      </c>
      <c r="C55" s="181"/>
      <c r="D55" s="186"/>
      <c r="E55" s="554"/>
      <c r="F55" s="568" t="s">
        <v>991</v>
      </c>
      <c r="G55" s="427" t="str">
        <f>TEXT((H55-DATEVALUE("1/1/"&amp;TEXT(H55,"yy"))+1),"000")</f>
        <v>7064</v>
      </c>
      <c r="H55" s="571">
        <f>SUM($C$2-226)</f>
        <v>43974</v>
      </c>
      <c r="I55" s="427" t="str">
        <f>TEXT((J55-DATEVALUE("1/1/"&amp;TEXT(J55,"yy"))+1),"000")</f>
        <v>7049</v>
      </c>
      <c r="J55" s="1823">
        <f>SUM($C$2-241)</f>
        <v>43959</v>
      </c>
      <c r="K55" s="1824"/>
    </row>
    <row r="56" spans="1:20" customHeight="1" ht="15" s="100" customFormat="1">
      <c r="A56" s="125">
        <f>IF(D56="x",C56,IF(D56="n",0,C56))</f>
        <v>15</v>
      </c>
      <c r="B56" s="125">
        <f>IF(D56="x",0,IF(D56="n",0,C56))</f>
        <v>15</v>
      </c>
      <c r="C56" s="180">
        <v>15</v>
      </c>
      <c r="D56" s="1577"/>
      <c r="E56" s="1578"/>
      <c r="F56" s="565"/>
      <c r="G56" s="1517"/>
      <c r="H56" s="1517"/>
      <c r="I56" s="1517"/>
      <c r="J56" s="1517"/>
      <c r="K56" s="1518"/>
    </row>
    <row r="57" spans="1:20" customHeight="1" ht="15" s="100" customFormat="1">
      <c r="A57" s="33"/>
      <c r="B57" s="33"/>
      <c r="C57" s="187" t="s">
        <v>21</v>
      </c>
      <c r="D57" s="187"/>
      <c r="E57" s="73">
        <v>4</v>
      </c>
      <c r="F57" s="879" t="s">
        <v>992</v>
      </c>
      <c r="G57" s="1835" t="s">
        <v>698</v>
      </c>
      <c r="H57" s="1836"/>
      <c r="I57" s="1836"/>
      <c r="J57" s="1836"/>
      <c r="K57" s="1837"/>
    </row>
    <row r="58" spans="1:20" customHeight="1" ht="15" s="100" customFormat="1">
      <c r="A58" s="33"/>
      <c r="B58" s="33"/>
      <c r="C58" s="181"/>
      <c r="D58" s="181"/>
      <c r="E58" s="120"/>
      <c r="F58" s="372" t="s">
        <v>993</v>
      </c>
      <c r="G58" s="1845" t="s">
        <v>994</v>
      </c>
      <c r="H58" s="1845"/>
      <c r="I58" s="1845"/>
      <c r="J58" s="1845"/>
      <c r="K58" s="1846"/>
    </row>
    <row r="59" spans="1:20" customHeight="1" ht="12.75" s="100" customFormat="1">
      <c r="A59" s="33"/>
      <c r="B59" s="33"/>
      <c r="C59" s="181"/>
      <c r="D59" s="181"/>
      <c r="E59" s="120"/>
      <c r="F59" s="483" t="s">
        <v>995</v>
      </c>
      <c r="G59" s="1821" t="s">
        <v>976</v>
      </c>
      <c r="H59" s="1822"/>
      <c r="I59" s="1700" t="s">
        <v>424</v>
      </c>
      <c r="J59" s="1700"/>
      <c r="K59" s="1701"/>
    </row>
    <row r="60" spans="1:20" customHeight="1" ht="14.25" s="100" customFormat="1">
      <c r="A60" s="33"/>
      <c r="B60" s="33"/>
      <c r="C60" s="181"/>
      <c r="D60" s="181"/>
      <c r="E60" s="120"/>
      <c r="F60" s="626" t="s">
        <v>948</v>
      </c>
      <c r="G60" s="1814" t="s">
        <v>978</v>
      </c>
      <c r="H60" s="1815"/>
      <c r="I60" s="1816" t="s">
        <v>979</v>
      </c>
      <c r="J60" s="1816"/>
      <c r="K60" s="1817"/>
    </row>
    <row r="61" spans="1:20" customHeight="1" ht="14.25" s="100" customFormat="1">
      <c r="A61" s="33"/>
      <c r="B61" s="33"/>
      <c r="C61" s="585"/>
      <c r="D61" s="585"/>
      <c r="E61" s="120"/>
      <c r="F61" s="334"/>
      <c r="G61" s="1818" t="s">
        <v>996</v>
      </c>
      <c r="H61" s="1819"/>
      <c r="I61" s="1819"/>
      <c r="J61" s="1819"/>
      <c r="K61" s="1820"/>
    </row>
    <row r="62" spans="1:20" customHeight="1" ht="15" s="100" customFormat="1">
      <c r="A62" s="33" t="s">
        <v>159</v>
      </c>
      <c r="B62" s="33"/>
      <c r="C62" s="181"/>
      <c r="D62" s="181"/>
      <c r="E62" s="120"/>
      <c r="F62" s="566" t="s">
        <v>985</v>
      </c>
      <c r="G62" s="1827" t="s">
        <v>997</v>
      </c>
      <c r="H62" s="1828"/>
      <c r="I62" s="1829" t="s">
        <v>979</v>
      </c>
      <c r="J62" s="1829"/>
      <c r="K62" s="1830"/>
    </row>
    <row r="63" spans="1:20" customHeight="1" ht="15" s="100" customFormat="1">
      <c r="A63" s="125">
        <f>IF(D63="x",C63,IF(D63="n",0,C63))</f>
        <v>15</v>
      </c>
      <c r="B63" s="125">
        <f>IF(D63="x",0,IF(D63="n",0,C63))</f>
        <v>15</v>
      </c>
      <c r="C63" s="180">
        <v>15</v>
      </c>
      <c r="D63" s="1577"/>
      <c r="E63" s="1578"/>
      <c r="F63" s="565"/>
      <c r="G63" s="1440"/>
      <c r="H63" s="1441"/>
      <c r="I63" s="1441"/>
      <c r="J63" s="1441"/>
      <c r="K63" s="1442"/>
    </row>
    <row r="64" spans="1:20" customHeight="1" ht="15" s="100" customFormat="1">
      <c r="A64" s="402"/>
      <c r="B64" s="402"/>
      <c r="C64" s="1454" t="s">
        <v>137</v>
      </c>
      <c r="D64" s="1455"/>
      <c r="E64" s="1455"/>
      <c r="F64" s="1455"/>
      <c r="G64" s="1455"/>
      <c r="H64" s="1455"/>
      <c r="I64" s="1455"/>
      <c r="J64" s="1455"/>
      <c r="K64" s="1456"/>
    </row>
    <row r="65" spans="1:20" customHeight="1" ht="15" s="100" customFormat="1">
      <c r="A65" s="402"/>
      <c r="B65" s="402"/>
      <c r="C65" s="697" t="s">
        <v>150</v>
      </c>
      <c r="D65" s="1461" t="s">
        <v>151</v>
      </c>
      <c r="E65" s="1462"/>
      <c r="F65" s="692" t="s">
        <v>152</v>
      </c>
      <c r="G65" s="1461" t="s">
        <v>4</v>
      </c>
      <c r="H65" s="1514"/>
      <c r="I65" s="1514"/>
      <c r="J65" s="1514"/>
      <c r="K65" s="1462"/>
    </row>
    <row r="66" spans="1:20" customHeight="1" ht="15" s="100" customFormat="1">
      <c r="A66" s="33"/>
      <c r="B66" s="33"/>
      <c r="C66" s="187" t="s">
        <v>21</v>
      </c>
      <c r="D66" s="187"/>
      <c r="E66" s="73">
        <v>5</v>
      </c>
      <c r="F66" s="879" t="s">
        <v>998</v>
      </c>
      <c r="G66" s="1835" t="s">
        <v>698</v>
      </c>
      <c r="H66" s="1836"/>
      <c r="I66" s="1836"/>
      <c r="J66" s="1836"/>
      <c r="K66" s="1837"/>
    </row>
    <row r="67" spans="1:20" customHeight="1" ht="15" s="100" customFormat="1">
      <c r="A67" s="33"/>
      <c r="B67" s="33"/>
      <c r="C67" s="181"/>
      <c r="D67" s="181"/>
      <c r="E67" s="120"/>
      <c r="F67" s="372" t="s">
        <v>999</v>
      </c>
      <c r="G67" s="1838" t="s">
        <v>1000</v>
      </c>
      <c r="H67" s="1838"/>
      <c r="I67" s="1838"/>
      <c r="J67" s="1838"/>
      <c r="K67" s="1839"/>
    </row>
    <row r="68" spans="1:20" customHeight="1" ht="25.5" s="100" customFormat="1">
      <c r="A68" s="33"/>
      <c r="B68" s="33"/>
      <c r="C68" s="552"/>
      <c r="D68" s="552"/>
      <c r="E68" s="120"/>
      <c r="F68" s="404" t="s">
        <v>1001</v>
      </c>
      <c r="G68" s="1840" t="s">
        <v>1002</v>
      </c>
      <c r="H68" s="1841"/>
      <c r="I68" s="1700" t="s">
        <v>424</v>
      </c>
      <c r="J68" s="1700"/>
      <c r="K68" s="1701"/>
    </row>
    <row r="69" spans="1:20" customHeight="1" ht="14.25" s="100" customFormat="1">
      <c r="A69" s="33"/>
      <c r="B69" s="33"/>
      <c r="C69" s="181"/>
      <c r="D69" s="181"/>
      <c r="E69" s="120"/>
      <c r="F69" s="945" t="s">
        <v>1003</v>
      </c>
      <c r="G69" s="1866" t="s">
        <v>1004</v>
      </c>
      <c r="H69" s="1833"/>
      <c r="I69" s="1833" t="s">
        <v>979</v>
      </c>
      <c r="J69" s="1833"/>
      <c r="K69" s="1834"/>
    </row>
    <row r="70" spans="1:20" customHeight="1" ht="12.75" s="100" customFormat="1">
      <c r="A70" s="33"/>
      <c r="B70" s="33"/>
      <c r="C70" s="939"/>
      <c r="D70" s="939"/>
      <c r="E70" s="120"/>
      <c r="F70" s="483" t="s">
        <v>1005</v>
      </c>
      <c r="G70" s="1800"/>
      <c r="H70" s="1801"/>
      <c r="I70" s="1801"/>
      <c r="J70" s="1801"/>
      <c r="K70" s="1802"/>
    </row>
    <row r="71" spans="1:20" customHeight="1" ht="13.5" s="100" customFormat="1">
      <c r="A71" s="33" t="s">
        <v>159</v>
      </c>
      <c r="B71" s="33"/>
      <c r="C71" s="939"/>
      <c r="D71" s="939"/>
      <c r="E71" s="120"/>
      <c r="F71" s="626" t="s">
        <v>948</v>
      </c>
      <c r="G71" s="1803"/>
      <c r="H71" s="1804"/>
      <c r="I71" s="1804"/>
      <c r="J71" s="1804"/>
      <c r="K71" s="1805"/>
    </row>
    <row r="72" spans="1:20" customHeight="1" ht="15" s="100" customFormat="1">
      <c r="A72" s="125">
        <f>IF(D72="x",C72,IF(D72="n",0,C72))</f>
        <v>15</v>
      </c>
      <c r="B72" s="125">
        <f>IF(D72="x",0,IF(D72="n",0,C72))</f>
        <v>15</v>
      </c>
      <c r="C72" s="180">
        <v>15</v>
      </c>
      <c r="D72" s="1577"/>
      <c r="E72" s="1578"/>
      <c r="F72" s="758" t="s">
        <v>985</v>
      </c>
      <c r="G72" s="1806"/>
      <c r="H72" s="1807"/>
      <c r="I72" s="1807"/>
      <c r="J72" s="1807"/>
      <c r="K72" s="1808"/>
    </row>
    <row r="73" spans="1:20" customHeight="1" ht="15" s="100" customFormat="1">
      <c r="A73" s="33"/>
      <c r="B73" s="33"/>
      <c r="C73" s="719"/>
      <c r="D73" s="719"/>
      <c r="E73" s="73">
        <v>6</v>
      </c>
      <c r="F73" s="830" t="s">
        <v>1006</v>
      </c>
      <c r="G73" s="1835" t="s">
        <v>698</v>
      </c>
      <c r="H73" s="1836"/>
      <c r="I73" s="1836"/>
      <c r="J73" s="1836"/>
      <c r="K73" s="1837"/>
    </row>
    <row r="74" spans="1:20" customHeight="1" ht="15" s="100" customFormat="1">
      <c r="A74" s="33"/>
      <c r="B74" s="33"/>
      <c r="C74" s="181"/>
      <c r="D74" s="181"/>
      <c r="E74" s="120"/>
      <c r="F74" s="372" t="s">
        <v>1007</v>
      </c>
      <c r="G74" s="1793" t="s">
        <v>1008</v>
      </c>
      <c r="H74" s="1793"/>
      <c r="I74" s="1793"/>
      <c r="J74" s="1793"/>
      <c r="K74" s="1794"/>
    </row>
    <row r="75" spans="1:20" customHeight="1" ht="12.75" s="100" customFormat="1">
      <c r="A75" s="33"/>
      <c r="B75" s="33"/>
      <c r="C75" s="181"/>
      <c r="D75" s="181"/>
      <c r="E75" s="120"/>
      <c r="F75" s="483" t="s">
        <v>1009</v>
      </c>
      <c r="G75" s="1821" t="s">
        <v>976</v>
      </c>
      <c r="H75" s="1822"/>
      <c r="I75" s="1700" t="s">
        <v>424</v>
      </c>
      <c r="J75" s="1700"/>
      <c r="K75" s="1701"/>
    </row>
    <row r="76" spans="1:20" customHeight="1" ht="14.25" s="100" customFormat="1">
      <c r="A76" s="33" t="s">
        <v>159</v>
      </c>
      <c r="B76" s="33"/>
      <c r="C76" s="181"/>
      <c r="D76" s="181"/>
      <c r="E76" s="120"/>
      <c r="F76" s="626" t="s">
        <v>948</v>
      </c>
      <c r="G76" s="1831" t="s">
        <v>978</v>
      </c>
      <c r="H76" s="1832"/>
      <c r="I76" s="1833" t="s">
        <v>979</v>
      </c>
      <c r="J76" s="1833"/>
      <c r="K76" s="1834"/>
    </row>
    <row r="77" spans="1:20" customHeight="1" ht="15" s="100" customFormat="1">
      <c r="A77" s="125">
        <f>IF(D77="x",C77,IF(D77="n",0,C77))</f>
        <v>15</v>
      </c>
      <c r="B77" s="125">
        <f>IF(D77="x",0,IF(D77="n",0,C77))</f>
        <v>15</v>
      </c>
      <c r="C77" s="180">
        <v>15</v>
      </c>
      <c r="D77" s="1577"/>
      <c r="E77" s="1578"/>
      <c r="F77" s="758" t="s">
        <v>985</v>
      </c>
      <c r="G77" s="1797"/>
      <c r="H77" s="1798"/>
      <c r="I77" s="1798"/>
      <c r="J77" s="1798"/>
      <c r="K77" s="1799"/>
    </row>
    <row r="78" spans="1:20" customHeight="1" ht="15" s="100" customFormat="1">
      <c r="A78" s="96"/>
      <c r="B78" s="96"/>
      <c r="C78" s="114"/>
      <c r="D78" s="115"/>
      <c r="E78" s="73">
        <v>7</v>
      </c>
      <c r="F78" s="859" t="s">
        <v>533</v>
      </c>
      <c r="G78" s="1434" t="s">
        <v>1010</v>
      </c>
      <c r="H78" s="1435"/>
      <c r="I78" s="1435"/>
      <c r="J78" s="1435"/>
      <c r="K78" s="1436"/>
    </row>
    <row r="79" spans="1:20" customHeight="1" ht="15" s="100" customFormat="1">
      <c r="A79" s="96"/>
      <c r="B79" s="96"/>
      <c r="C79" s="606"/>
      <c r="D79" s="603"/>
      <c r="E79" s="605"/>
      <c r="F79" s="616" t="s">
        <v>1011</v>
      </c>
      <c r="G79" s="1459"/>
      <c r="H79" s="1459"/>
      <c r="I79" s="1459"/>
      <c r="J79" s="1459"/>
      <c r="K79" s="1460"/>
    </row>
    <row r="80" spans="1:20" customHeight="1" ht="15" s="100" customFormat="1">
      <c r="A80" s="96"/>
      <c r="B80" s="96"/>
      <c r="C80" s="606"/>
      <c r="D80" s="603"/>
      <c r="E80" s="605"/>
      <c r="F80" s="572" t="s">
        <v>1012</v>
      </c>
      <c r="G80" s="1459"/>
      <c r="H80" s="1459"/>
      <c r="I80" s="1459"/>
      <c r="J80" s="1459"/>
      <c r="K80" s="1460"/>
    </row>
    <row r="81" spans="1:20" customHeight="1" ht="25.5" s="100" customFormat="1">
      <c r="A81" s="96"/>
      <c r="B81" s="96"/>
      <c r="C81" s="606"/>
      <c r="D81" s="603"/>
      <c r="E81" s="605"/>
      <c r="F81" s="572" t="s">
        <v>1013</v>
      </c>
      <c r="G81" s="1459"/>
      <c r="H81" s="1459"/>
      <c r="I81" s="1459"/>
      <c r="J81" s="1459"/>
      <c r="K81" s="1460"/>
    </row>
    <row r="82" spans="1:20" customHeight="1" ht="13.5" s="100" customFormat="1">
      <c r="A82" s="96"/>
      <c r="B82" s="96"/>
      <c r="C82" s="606"/>
      <c r="D82" s="603"/>
      <c r="E82" s="605"/>
      <c r="F82" s="617" t="s">
        <v>948</v>
      </c>
      <c r="G82" s="1459"/>
      <c r="H82" s="1459"/>
      <c r="I82" s="1459"/>
      <c r="J82" s="1459"/>
      <c r="K82" s="1460"/>
    </row>
    <row r="83" spans="1:20" customHeight="1" ht="15" s="100" customFormat="1">
      <c r="A83" s="96" t="s">
        <v>190</v>
      </c>
      <c r="B83" s="96"/>
      <c r="C83" s="606"/>
      <c r="D83" s="603"/>
      <c r="E83" s="605"/>
      <c r="F83" s="618" t="s">
        <v>1014</v>
      </c>
      <c r="G83" s="1459"/>
      <c r="H83" s="1459"/>
      <c r="I83" s="1459"/>
      <c r="J83" s="1459"/>
      <c r="K83" s="1460"/>
    </row>
    <row r="84" spans="1:20" customHeight="1" ht="15" s="100" customFormat="1">
      <c r="A84" s="125">
        <f>IF(D84="x",C84,IF(D84="n",0,C84))</f>
        <v>15</v>
      </c>
      <c r="B84" s="125">
        <f>IF(D84="x",0,IF(D84="n",0,C84))</f>
        <v>15</v>
      </c>
      <c r="C84" s="748">
        <v>15</v>
      </c>
      <c r="D84" s="1809"/>
      <c r="E84" s="1810"/>
      <c r="F84" s="572" t="s">
        <v>189</v>
      </c>
      <c r="G84" s="1459"/>
      <c r="H84" s="1459"/>
      <c r="I84" s="1459"/>
      <c r="J84" s="1459"/>
      <c r="K84" s="1460"/>
    </row>
    <row r="85" spans="1:20" customHeight="1" ht="14.1">
      <c r="A85" s="106" t="s">
        <v>21</v>
      </c>
      <c r="B85" s="106" t="s">
        <v>21</v>
      </c>
      <c r="C85" s="1795"/>
      <c r="D85" s="1796"/>
      <c r="E85" s="1796"/>
      <c r="F85" s="759" t="s">
        <v>67</v>
      </c>
      <c r="G85" s="1791"/>
      <c r="H85" s="1791"/>
      <c r="I85" s="1791"/>
      <c r="J85" s="1791"/>
      <c r="K85" s="1792"/>
    </row>
    <row r="86" spans="1:20" customHeight="1" ht="14.1">
      <c r="C86" s="188" t="s">
        <v>21</v>
      </c>
      <c r="D86" s="188"/>
      <c r="E86" s="73">
        <v>8</v>
      </c>
      <c r="F86" s="830" t="s">
        <v>211</v>
      </c>
      <c r="G86" s="1434"/>
      <c r="H86" s="1435"/>
      <c r="I86" s="1435"/>
      <c r="J86" s="1435"/>
      <c r="K86" s="1436"/>
    </row>
    <row r="87" spans="1:20" customHeight="1" ht="15" s="16" customFormat="1">
      <c r="A87" s="96"/>
      <c r="B87" s="96"/>
      <c r="C87" s="181"/>
      <c r="D87" s="181"/>
      <c r="E87" s="183"/>
      <c r="F87" s="324" t="s">
        <v>212</v>
      </c>
      <c r="G87" s="1458"/>
      <c r="H87" s="1459"/>
      <c r="I87" s="1459"/>
      <c r="J87" s="1459"/>
      <c r="K87" s="1460"/>
    </row>
    <row r="88" spans="1:20" customHeight="1" ht="14.1" s="16" customFormat="1">
      <c r="A88" s="96"/>
      <c r="B88" s="96"/>
      <c r="C88" s="181"/>
      <c r="D88" s="181"/>
      <c r="E88" s="183"/>
      <c r="F88" s="324" t="s">
        <v>213</v>
      </c>
      <c r="G88" s="1458"/>
      <c r="H88" s="1459"/>
      <c r="I88" s="1459"/>
      <c r="J88" s="1459"/>
      <c r="K88" s="1460"/>
    </row>
    <row r="89" spans="1:20" customHeight="1" ht="14.1">
      <c r="A89" s="96" t="s">
        <v>214</v>
      </c>
      <c r="C89" s="181"/>
      <c r="D89" s="181"/>
      <c r="E89" s="183"/>
      <c r="F89" s="324" t="s">
        <v>215</v>
      </c>
      <c r="G89" s="1458"/>
      <c r="H89" s="1459"/>
      <c r="I89" s="1459"/>
      <c r="J89" s="1459"/>
      <c r="K89" s="1460"/>
    </row>
    <row r="90" spans="1:20" customHeight="1" ht="14.1">
      <c r="A90" s="125">
        <f>IF(D90="x",C90,IF(D90="n",0,C90))</f>
        <v>4</v>
      </c>
      <c r="B90" s="125">
        <f>IF(D90="x",0,IF(D90="n",0,C90))</f>
        <v>4</v>
      </c>
      <c r="C90" s="180">
        <v>4</v>
      </c>
      <c r="D90" s="1577"/>
      <c r="E90" s="1790"/>
      <c r="F90" s="337" t="s">
        <v>216</v>
      </c>
      <c r="G90" s="1440"/>
      <c r="H90" s="1441"/>
      <c r="I90" s="1441"/>
      <c r="J90" s="1441"/>
      <c r="K90" s="1442"/>
    </row>
    <row r="91" spans="1:20" customHeight="1" ht="14.1">
      <c r="C91" s="184"/>
      <c r="D91" s="182"/>
      <c r="E91" s="73">
        <v>9</v>
      </c>
      <c r="F91" s="859" t="s">
        <v>564</v>
      </c>
      <c r="G91" s="1434"/>
      <c r="H91" s="1435"/>
      <c r="I91" s="1435"/>
      <c r="J91" s="1435"/>
      <c r="K91" s="1436"/>
    </row>
    <row r="92" spans="1:20" customHeight="1" ht="14.1">
      <c r="C92" s="179"/>
      <c r="D92" s="181"/>
      <c r="E92" s="183"/>
      <c r="F92" s="333" t="s">
        <v>218</v>
      </c>
      <c r="G92" s="1458"/>
      <c r="H92" s="1459"/>
      <c r="I92" s="1459"/>
      <c r="J92" s="1459"/>
      <c r="K92" s="1460"/>
    </row>
    <row r="93" spans="1:20" customHeight="1" ht="14.1">
      <c r="C93" s="179"/>
      <c r="D93" s="181"/>
      <c r="E93" s="183"/>
      <c r="F93" s="334" t="s">
        <v>219</v>
      </c>
      <c r="G93" s="1458"/>
      <c r="H93" s="1459"/>
      <c r="I93" s="1459"/>
      <c r="J93" s="1459"/>
      <c r="K93" s="1460"/>
    </row>
    <row r="94" spans="1:20" customHeight="1" ht="14.1">
      <c r="C94" s="179"/>
      <c r="D94" s="181"/>
      <c r="E94" s="183"/>
      <c r="F94" s="334" t="s">
        <v>220</v>
      </c>
      <c r="G94" s="1458"/>
      <c r="H94" s="1459"/>
      <c r="I94" s="1459"/>
      <c r="J94" s="1459"/>
      <c r="K94" s="1460"/>
    </row>
    <row r="95" spans="1:20" customHeight="1" ht="14.1">
      <c r="C95" s="179"/>
      <c r="D95" s="181"/>
      <c r="E95" s="183"/>
      <c r="F95" s="340" t="s">
        <v>565</v>
      </c>
      <c r="G95" s="1458"/>
      <c r="H95" s="1459"/>
      <c r="I95" s="1459"/>
      <c r="J95" s="1459"/>
      <c r="K95" s="1460"/>
    </row>
    <row r="96" spans="1:20" customHeight="1" ht="14.1">
      <c r="C96" s="179"/>
      <c r="D96" s="181"/>
      <c r="E96" s="183"/>
      <c r="F96" s="334" t="s">
        <v>222</v>
      </c>
      <c r="G96" s="1458"/>
      <c r="H96" s="1459"/>
      <c r="I96" s="1459"/>
      <c r="J96" s="1459"/>
      <c r="K96" s="1460"/>
    </row>
    <row r="97" spans="1:20" customHeight="1" ht="14.1">
      <c r="C97" s="179"/>
      <c r="D97" s="181"/>
      <c r="E97" s="183"/>
      <c r="F97" s="334" t="s">
        <v>223</v>
      </c>
      <c r="G97" s="1458"/>
      <c r="H97" s="1459"/>
      <c r="I97" s="1459"/>
      <c r="J97" s="1459"/>
      <c r="K97" s="1460"/>
    </row>
    <row r="98" spans="1:20" customHeight="1" ht="14.1">
      <c r="C98" s="179"/>
      <c r="D98" s="181"/>
      <c r="E98" s="183"/>
      <c r="F98" s="334" t="s">
        <v>224</v>
      </c>
      <c r="G98" s="1458"/>
      <c r="H98" s="1459"/>
      <c r="I98" s="1459"/>
      <c r="J98" s="1459"/>
      <c r="K98" s="1460"/>
    </row>
    <row r="99" spans="1:20" customHeight="1" ht="14.1">
      <c r="A99" s="96" t="s">
        <v>214</v>
      </c>
      <c r="C99" s="179"/>
      <c r="D99" s="181"/>
      <c r="E99" s="183"/>
      <c r="F99" s="333" t="s">
        <v>225</v>
      </c>
      <c r="G99" s="1458"/>
      <c r="H99" s="1459"/>
      <c r="I99" s="1459"/>
      <c r="J99" s="1459"/>
      <c r="K99" s="1460"/>
    </row>
    <row r="100" spans="1:20" customHeight="1" ht="14.1">
      <c r="A100" s="125">
        <f>IF(D100="x",C100,IF(D100="n",0,C100))</f>
        <v>20</v>
      </c>
      <c r="B100" s="125">
        <f>IF(D100="x",0,IF(D100="n",0,C100))</f>
        <v>20</v>
      </c>
      <c r="C100" s="180">
        <v>20</v>
      </c>
      <c r="D100" s="1577"/>
      <c r="E100" s="1790"/>
      <c r="F100" s="349" t="s">
        <v>226</v>
      </c>
      <c r="G100" s="1458"/>
      <c r="H100" s="1459"/>
      <c r="I100" s="1459"/>
      <c r="J100" s="1459"/>
      <c r="K100" s="1460"/>
    </row>
    <row r="101" spans="1:20" customHeight="1" ht="14.1">
      <c r="C101" s="184"/>
      <c r="D101" s="182"/>
      <c r="E101" s="73">
        <v>10</v>
      </c>
      <c r="F101" s="826" t="s">
        <v>232</v>
      </c>
      <c r="G101" s="1434"/>
      <c r="H101" s="1435"/>
      <c r="I101" s="1435"/>
      <c r="J101" s="1435"/>
      <c r="K101" s="1436"/>
    </row>
    <row r="102" spans="1:20" customHeight="1" ht="14.1">
      <c r="C102" s="181"/>
      <c r="D102" s="181"/>
      <c r="E102" s="191"/>
      <c r="F102" s="372" t="s">
        <v>1015</v>
      </c>
      <c r="G102" s="1458"/>
      <c r="H102" s="1459"/>
      <c r="I102" s="1459"/>
      <c r="J102" s="1459"/>
      <c r="K102" s="1460"/>
    </row>
    <row r="103" spans="1:20" customHeight="1" ht="14.1">
      <c r="C103" s="181"/>
      <c r="D103" s="181"/>
      <c r="E103" s="191"/>
      <c r="F103" s="333" t="s">
        <v>573</v>
      </c>
      <c r="G103" s="1458"/>
      <c r="H103" s="1459"/>
      <c r="I103" s="1459"/>
      <c r="J103" s="1459"/>
      <c r="K103" s="1460"/>
    </row>
    <row r="104" spans="1:20" customHeight="1" ht="14.1">
      <c r="C104" s="181"/>
      <c r="D104" s="181"/>
      <c r="E104" s="191"/>
      <c r="F104" s="336" t="s">
        <v>1016</v>
      </c>
      <c r="G104" s="1458"/>
      <c r="H104" s="1459"/>
      <c r="I104" s="1459"/>
      <c r="J104" s="1459"/>
      <c r="K104" s="1460"/>
    </row>
    <row r="105" spans="1:20" customHeight="1" ht="14.1">
      <c r="C105" s="181"/>
      <c r="D105" s="181"/>
      <c r="E105" s="191"/>
      <c r="F105" s="919" t="s">
        <v>1017</v>
      </c>
      <c r="G105" s="1458"/>
      <c r="H105" s="1459"/>
      <c r="I105" s="1459"/>
      <c r="J105" s="1459"/>
      <c r="K105" s="1460"/>
    </row>
    <row r="106" spans="1:20" customHeight="1" ht="14.1">
      <c r="C106" s="552"/>
      <c r="D106" s="552"/>
      <c r="E106" s="191"/>
      <c r="F106" s="336" t="s">
        <v>239</v>
      </c>
      <c r="G106" s="1458"/>
      <c r="H106" s="1459"/>
      <c r="I106" s="1459"/>
      <c r="J106" s="1459"/>
      <c r="K106" s="1460"/>
    </row>
    <row r="107" spans="1:20" customHeight="1" ht="14.1">
      <c r="C107" s="181"/>
      <c r="D107" s="181"/>
      <c r="E107" s="191"/>
      <c r="F107" s="336" t="s">
        <v>1018</v>
      </c>
      <c r="G107" s="1458"/>
      <c r="H107" s="1459"/>
      <c r="I107" s="1459"/>
      <c r="J107" s="1459"/>
      <c r="K107" s="1460"/>
    </row>
    <row r="108" spans="1:20" customHeight="1" ht="14.1">
      <c r="A108" s="96" t="s">
        <v>214</v>
      </c>
      <c r="C108" s="181"/>
      <c r="D108" s="181"/>
      <c r="E108" s="191"/>
      <c r="F108" s="333" t="s">
        <v>574</v>
      </c>
      <c r="G108" s="1458"/>
      <c r="H108" s="1459"/>
      <c r="I108" s="1459"/>
      <c r="J108" s="1459"/>
      <c r="K108" s="1460"/>
    </row>
    <row r="109" spans="1:20" customHeight="1" ht="14.1">
      <c r="A109" s="125">
        <f>IF(D109="x",C109,IF(D109="n",0,C109))</f>
        <v>8</v>
      </c>
      <c r="B109" s="125">
        <f>IF(D109="x",0,IF(D109="n",0,C109))</f>
        <v>8</v>
      </c>
      <c r="C109" s="180">
        <v>8</v>
      </c>
      <c r="D109" s="1577"/>
      <c r="E109" s="1578"/>
      <c r="F109" s="436" t="s">
        <v>1019</v>
      </c>
      <c r="G109" s="1440"/>
      <c r="H109" s="1441"/>
      <c r="I109" s="1441"/>
      <c r="J109" s="1441"/>
      <c r="K109" s="1442"/>
    </row>
    <row r="110" spans="1:20" customHeight="1" ht="14.1">
      <c r="C110" s="184"/>
      <c r="D110" s="182"/>
      <c r="E110" s="73">
        <v>11</v>
      </c>
      <c r="F110" s="881" t="s">
        <v>1020</v>
      </c>
      <c r="G110" s="1437" t="s">
        <v>1021</v>
      </c>
      <c r="H110" s="1438"/>
      <c r="I110" s="1438"/>
      <c r="J110" s="1438"/>
      <c r="K110" s="1439"/>
      <c r="N110" s="96" t="s">
        <v>21</v>
      </c>
    </row>
    <row r="111" spans="1:20" customHeight="1" ht="25.5">
      <c r="C111" s="181"/>
      <c r="D111" s="181"/>
      <c r="E111" s="120"/>
      <c r="F111" s="372" t="s">
        <v>1022</v>
      </c>
      <c r="G111" s="1459"/>
      <c r="H111" s="1459"/>
      <c r="I111" s="1459"/>
      <c r="J111" s="1459"/>
      <c r="K111" s="1460"/>
    </row>
    <row r="112" spans="1:20" customHeight="1" ht="25.5">
      <c r="A112" s="96" t="s">
        <v>214</v>
      </c>
      <c r="C112" s="181"/>
      <c r="D112" s="181"/>
      <c r="E112" s="120"/>
      <c r="F112" s="333" t="s">
        <v>1023</v>
      </c>
      <c r="G112" s="1459"/>
      <c r="H112" s="1459"/>
      <c r="I112" s="1459"/>
      <c r="J112" s="1459"/>
      <c r="K112" s="1460"/>
    </row>
    <row r="113" spans="1:20" customHeight="1" ht="13.5">
      <c r="A113" s="125">
        <f>IF(D113="x",C113,IF(D113="n",0,C113))</f>
        <v>4</v>
      </c>
      <c r="B113" s="125">
        <f>IF(D113="x",0,IF(D113="n",0,C113))</f>
        <v>0</v>
      </c>
      <c r="C113" s="180">
        <v>4</v>
      </c>
      <c r="D113" s="1577" t="s">
        <v>896</v>
      </c>
      <c r="E113" s="1578"/>
      <c r="F113" s="920" t="s">
        <v>231</v>
      </c>
      <c r="G113" s="1441"/>
      <c r="H113" s="1441"/>
      <c r="I113" s="1441"/>
      <c r="J113" s="1441"/>
      <c r="K113" s="1442"/>
    </row>
    <row r="114" spans="1:20" customHeight="1" ht="14.1">
      <c r="C114" s="182"/>
      <c r="D114" s="182"/>
      <c r="E114" s="73">
        <v>12</v>
      </c>
      <c r="F114" s="826" t="s">
        <v>259</v>
      </c>
      <c r="G114" s="1434" t="s">
        <v>1024</v>
      </c>
      <c r="H114" s="1435"/>
      <c r="I114" s="1435"/>
      <c r="J114" s="1435"/>
      <c r="K114" s="1436"/>
    </row>
    <row r="115" spans="1:20" customHeight="1" ht="12.75">
      <c r="C115" s="181"/>
      <c r="D115" s="181"/>
      <c r="E115" s="183"/>
      <c r="F115" s="372" t="s">
        <v>1025</v>
      </c>
      <c r="G115" s="1458"/>
      <c r="H115" s="1459"/>
      <c r="I115" s="1459"/>
      <c r="J115" s="1459"/>
      <c r="K115" s="1460"/>
    </row>
    <row r="116" spans="1:20" customHeight="1" ht="12.75">
      <c r="C116" s="181"/>
      <c r="D116" s="181"/>
      <c r="E116" s="183"/>
      <c r="F116" s="326" t="s">
        <v>1026</v>
      </c>
      <c r="G116" s="1458"/>
      <c r="H116" s="1459"/>
      <c r="I116" s="1459"/>
      <c r="J116" s="1459"/>
      <c r="K116" s="1460"/>
    </row>
    <row r="117" spans="1:20" customHeight="1" ht="13.5">
      <c r="C117" s="276"/>
      <c r="D117" s="276"/>
      <c r="E117" s="277"/>
      <c r="F117" s="333" t="s">
        <v>262</v>
      </c>
      <c r="G117" s="1458"/>
      <c r="H117" s="1459"/>
      <c r="I117" s="1459"/>
      <c r="J117" s="1459"/>
      <c r="K117" s="1460"/>
    </row>
    <row r="118" spans="1:20" customHeight="1" ht="13.5">
      <c r="C118" s="1017"/>
      <c r="D118" s="1017"/>
      <c r="E118" s="1019"/>
      <c r="F118" s="904" t="s">
        <v>263</v>
      </c>
      <c r="G118" s="1458"/>
      <c r="H118" s="1459"/>
      <c r="I118" s="1459"/>
      <c r="J118" s="1459"/>
      <c r="K118" s="1460"/>
    </row>
    <row r="119" spans="1:20" customHeight="1" ht="13.5">
      <c r="C119" s="1017"/>
      <c r="D119" s="1017"/>
      <c r="E119" s="1019"/>
      <c r="F119" s="905" t="s">
        <v>1027</v>
      </c>
      <c r="G119" s="1458"/>
      <c r="H119" s="1459"/>
      <c r="I119" s="1459"/>
      <c r="J119" s="1459"/>
      <c r="K119" s="1460"/>
    </row>
    <row r="120" spans="1:20" customHeight="1" ht="27">
      <c r="C120" s="1017"/>
      <c r="D120" s="1017"/>
      <c r="E120" s="1019"/>
      <c r="F120" s="347" t="s">
        <v>266</v>
      </c>
      <c r="G120" s="1458"/>
      <c r="H120" s="1459"/>
      <c r="I120" s="1459"/>
      <c r="J120" s="1459"/>
      <c r="K120" s="1460"/>
    </row>
    <row r="121" spans="1:20" customHeight="1" ht="14.1">
      <c r="C121" s="552"/>
      <c r="D121" s="552"/>
      <c r="E121" s="556"/>
      <c r="F121" s="916" t="s">
        <v>1028</v>
      </c>
      <c r="G121" s="1458"/>
      <c r="H121" s="1459"/>
      <c r="I121" s="1459"/>
      <c r="J121" s="1459"/>
      <c r="K121" s="1460"/>
    </row>
    <row r="122" spans="1:20" customHeight="1" ht="13.5">
      <c r="A122" s="96" t="s">
        <v>214</v>
      </c>
      <c r="C122" s="181"/>
      <c r="D122" s="181"/>
      <c r="E122" s="183"/>
      <c r="F122" s="1020" t="s">
        <v>1029</v>
      </c>
      <c r="G122" s="1458"/>
      <c r="H122" s="1459"/>
      <c r="I122" s="1459"/>
      <c r="J122" s="1459"/>
      <c r="K122" s="1460"/>
    </row>
    <row r="123" spans="1:20" customHeight="1" ht="14.25">
      <c r="A123" s="125">
        <f>IF(D123="x",C123,IF(D123="n",0,C123))</f>
        <v>8</v>
      </c>
      <c r="B123" s="125">
        <f>IF(D123="x",0,IF(D123="n",0,C123))</f>
        <v>0</v>
      </c>
      <c r="C123" s="180">
        <v>8</v>
      </c>
      <c r="D123" s="1577" t="s">
        <v>896</v>
      </c>
      <c r="E123" s="1790"/>
      <c r="F123" s="1020" t="s">
        <v>1030</v>
      </c>
      <c r="G123" s="1440"/>
      <c r="H123" s="1441"/>
      <c r="I123" s="1441"/>
      <c r="J123" s="1441"/>
      <c r="K123" s="1442"/>
    </row>
    <row r="124" spans="1:20" customHeight="1" ht="15">
      <c r="C124" s="1508"/>
      <c r="D124" s="1509"/>
      <c r="E124" s="1509"/>
      <c r="F124" s="1509"/>
      <c r="G124" s="1509"/>
      <c r="H124" s="1509"/>
      <c r="I124" s="1509"/>
      <c r="J124" s="1509"/>
      <c r="K124" s="1510"/>
    </row>
    <row r="125" spans="1:20" customHeight="1" ht="15">
      <c r="C125" s="1511"/>
      <c r="D125" s="1512"/>
      <c r="E125" s="1512"/>
      <c r="F125" s="1512"/>
      <c r="G125" s="1512"/>
      <c r="H125" s="1512"/>
      <c r="I125" s="1512"/>
      <c r="J125" s="1512"/>
      <c r="K125" s="1513"/>
    </row>
    <row r="126" spans="1:20" customHeight="1" ht="15.75">
      <c r="A126" s="402"/>
      <c r="B126" s="402"/>
      <c r="C126" s="1454" t="s">
        <v>137</v>
      </c>
      <c r="D126" s="1455"/>
      <c r="E126" s="1455"/>
      <c r="F126" s="1455"/>
      <c r="G126" s="1455"/>
      <c r="H126" s="1455"/>
      <c r="I126" s="1455"/>
      <c r="J126" s="1455"/>
      <c r="K126" s="1456"/>
    </row>
    <row r="127" spans="1:20" customHeight="1" ht="15.75">
      <c r="A127" s="402"/>
      <c r="B127" s="402"/>
      <c r="C127" s="697" t="s">
        <v>150</v>
      </c>
      <c r="D127" s="1461" t="s">
        <v>151</v>
      </c>
      <c r="E127" s="1462"/>
      <c r="F127" s="692" t="s">
        <v>152</v>
      </c>
      <c r="G127" s="1461" t="s">
        <v>4</v>
      </c>
      <c r="H127" s="1514"/>
      <c r="I127" s="1514"/>
      <c r="J127" s="1514"/>
      <c r="K127" s="1462"/>
    </row>
    <row r="128" spans="1:20" customHeight="1" ht="14.1">
      <c r="C128" s="182"/>
      <c r="D128" s="182"/>
      <c r="E128" s="73">
        <v>13</v>
      </c>
      <c r="F128" s="826" t="s">
        <v>580</v>
      </c>
      <c r="G128" s="1435" t="s">
        <v>1031</v>
      </c>
      <c r="H128" s="1435"/>
      <c r="I128" s="1435"/>
      <c r="J128" s="1435"/>
      <c r="K128" s="1436"/>
    </row>
    <row r="129" spans="1:20" customHeight="1" ht="25.5">
      <c r="C129" s="181"/>
      <c r="D129" s="181"/>
      <c r="E129" s="120"/>
      <c r="F129" s="372" t="s">
        <v>244</v>
      </c>
      <c r="G129" s="1459"/>
      <c r="H129" s="1459"/>
      <c r="I129" s="1459"/>
      <c r="J129" s="1459"/>
      <c r="K129" s="1460"/>
    </row>
    <row r="130" spans="1:20" customHeight="1" ht="12.75">
      <c r="C130" s="181"/>
      <c r="D130" s="181"/>
      <c r="E130" s="120"/>
      <c r="F130" s="333" t="s">
        <v>245</v>
      </c>
      <c r="G130" s="1459"/>
      <c r="H130" s="1459"/>
      <c r="I130" s="1459"/>
      <c r="J130" s="1459"/>
      <c r="K130" s="1460"/>
    </row>
    <row r="131" spans="1:20" customHeight="1" ht="12.75">
      <c r="C131" s="181"/>
      <c r="D131" s="181"/>
      <c r="E131" s="120"/>
      <c r="F131" s="326" t="s">
        <v>581</v>
      </c>
      <c r="G131" s="1459"/>
      <c r="H131" s="1459"/>
      <c r="I131" s="1459"/>
      <c r="J131" s="1459"/>
      <c r="K131" s="1460"/>
    </row>
    <row r="132" spans="1:20" customHeight="1" ht="25.5">
      <c r="C132" s="181"/>
      <c r="D132" s="181"/>
      <c r="E132" s="120"/>
      <c r="F132" s="333" t="s">
        <v>248</v>
      </c>
      <c r="G132" s="1459"/>
      <c r="H132" s="1459"/>
      <c r="I132" s="1459"/>
      <c r="J132" s="1459"/>
      <c r="K132" s="1460"/>
    </row>
    <row r="133" spans="1:20" customHeight="1" ht="25.5">
      <c r="A133" s="96" t="s">
        <v>214</v>
      </c>
      <c r="C133" s="181"/>
      <c r="D133" s="181"/>
      <c r="E133" s="120"/>
      <c r="F133" s="333" t="s">
        <v>583</v>
      </c>
      <c r="G133" s="1459"/>
      <c r="H133" s="1459"/>
      <c r="I133" s="1459"/>
      <c r="J133" s="1459"/>
      <c r="K133" s="1460"/>
    </row>
    <row r="134" spans="1:20" customHeight="1" ht="27.75">
      <c r="A134" s="125">
        <f>IF(D134="x",C134,IF(D134="n",0,C134))</f>
        <v>20</v>
      </c>
      <c r="B134" s="125">
        <f>IF(D134="x",0,IF(D134="n",0,C134))</f>
        <v>0</v>
      </c>
      <c r="C134" s="180">
        <v>20</v>
      </c>
      <c r="D134" s="1577" t="s">
        <v>896</v>
      </c>
      <c r="E134" s="1578"/>
      <c r="F134" s="943" t="s">
        <v>250</v>
      </c>
      <c r="G134" s="1441"/>
      <c r="H134" s="1441"/>
      <c r="I134" s="1441"/>
      <c r="J134" s="1441"/>
      <c r="K134" s="1442"/>
    </row>
    <row r="135" spans="1:20" customHeight="1" ht="14.1">
      <c r="C135" s="182"/>
      <c r="D135" s="182"/>
      <c r="E135" s="73">
        <v>14</v>
      </c>
      <c r="F135" s="879" t="s">
        <v>577</v>
      </c>
      <c r="G135" s="1434"/>
      <c r="H135" s="1435"/>
      <c r="I135" s="1435"/>
      <c r="J135" s="1435"/>
      <c r="K135" s="1436"/>
    </row>
    <row r="136" spans="1:20" customHeight="1" ht="14.1">
      <c r="A136" s="96" t="s">
        <v>214</v>
      </c>
      <c r="C136" s="188"/>
      <c r="D136" s="188"/>
      <c r="E136" s="120"/>
      <c r="F136" s="372" t="s">
        <v>1032</v>
      </c>
      <c r="G136" s="1459"/>
      <c r="H136" s="1459"/>
      <c r="I136" s="1459"/>
      <c r="J136" s="1459"/>
      <c r="K136" s="1460"/>
    </row>
    <row r="137" spans="1:20" customHeight="1" ht="26.25">
      <c r="A137" s="125">
        <f>IF(D137="x",C137,IF(D137="n",0,C137))</f>
        <v>4</v>
      </c>
      <c r="B137" s="125">
        <f>IF(D137="x",0,IF(D137="n",0,C137))</f>
        <v>4</v>
      </c>
      <c r="C137" s="180">
        <v>4</v>
      </c>
      <c r="D137" s="1577"/>
      <c r="E137" s="1578"/>
      <c r="F137" s="358" t="s">
        <v>1033</v>
      </c>
      <c r="G137" s="1441"/>
      <c r="H137" s="1441"/>
      <c r="I137" s="1441"/>
      <c r="J137" s="1441"/>
      <c r="K137" s="1442"/>
    </row>
    <row r="138" spans="1:20" customHeight="1" ht="15">
      <c r="C138" s="187" t="s">
        <v>21</v>
      </c>
      <c r="D138" s="187"/>
      <c r="E138" s="73">
        <v>15</v>
      </c>
      <c r="F138" s="879" t="s">
        <v>251</v>
      </c>
      <c r="G138" s="1434"/>
      <c r="H138" s="1435"/>
      <c r="I138" s="1435"/>
      <c r="J138" s="1435"/>
      <c r="K138" s="1436"/>
    </row>
    <row r="139" spans="1:20" customHeight="1" ht="25.5">
      <c r="A139" s="96" t="s">
        <v>214</v>
      </c>
      <c r="C139" s="308"/>
      <c r="D139" s="308"/>
      <c r="E139" s="309"/>
      <c r="F139" s="372" t="s">
        <v>252</v>
      </c>
      <c r="G139" s="1458"/>
      <c r="H139" s="1459"/>
      <c r="I139" s="1459"/>
      <c r="J139" s="1459"/>
      <c r="K139" s="1460"/>
    </row>
    <row r="140" spans="1:20" customHeight="1" ht="15">
      <c r="A140" s="125">
        <f>IF(D140="x",C140,IF(D140="n",0,C140))</f>
        <v>4</v>
      </c>
      <c r="B140" s="125">
        <f>IF(D140="x",0,IF(D140="n",0,C140))</f>
        <v>4</v>
      </c>
      <c r="C140" s="307">
        <v>4</v>
      </c>
      <c r="D140" s="1577"/>
      <c r="E140" s="1790"/>
      <c r="F140" s="348" t="s">
        <v>253</v>
      </c>
      <c r="G140" s="1440"/>
      <c r="H140" s="1441"/>
      <c r="I140" s="1441"/>
      <c r="J140" s="1441"/>
      <c r="K140" s="1442"/>
    </row>
    <row r="141" spans="1:20" customHeight="1" ht="15">
      <c r="A141" s="96" t="s">
        <v>214</v>
      </c>
      <c r="C141" s="185" t="s">
        <v>21</v>
      </c>
      <c r="D141" s="185"/>
      <c r="E141" s="73">
        <v>16</v>
      </c>
      <c r="F141" s="876" t="s">
        <v>254</v>
      </c>
      <c r="G141" s="1434"/>
      <c r="H141" s="1435"/>
      <c r="I141" s="1435"/>
      <c r="J141" s="1435"/>
      <c r="K141" s="1436"/>
    </row>
    <row r="142" spans="1:20" customHeight="1" ht="15">
      <c r="A142" s="125">
        <f>IF(D142="x",C142,IF(D142="n",0,C142))</f>
        <v>4</v>
      </c>
      <c r="B142" s="125">
        <f>IF(D142="x",0,IF(D142="n",0,C142))</f>
        <v>4</v>
      </c>
      <c r="C142" s="180">
        <v>4</v>
      </c>
      <c r="D142" s="1809"/>
      <c r="E142" s="1863"/>
      <c r="F142" s="375" t="s">
        <v>257</v>
      </c>
      <c r="G142" s="1441"/>
      <c r="H142" s="1441"/>
      <c r="I142" s="1441"/>
      <c r="J142" s="1441"/>
      <c r="K142" s="1442"/>
    </row>
    <row r="143" spans="1:20" customHeight="1" ht="15">
      <c r="A143" s="123"/>
      <c r="B143" s="123"/>
      <c r="C143" s="5"/>
      <c r="D143" s="187"/>
      <c r="E143" s="73">
        <v>17</v>
      </c>
      <c r="F143" s="876" t="s">
        <v>1034</v>
      </c>
      <c r="G143" s="1435"/>
      <c r="H143" s="1435"/>
      <c r="I143" s="1435"/>
      <c r="J143" s="1435"/>
      <c r="K143" s="1436"/>
    </row>
    <row r="144" spans="1:20" customHeight="1" ht="15">
      <c r="A144" s="123"/>
      <c r="B144" s="123"/>
      <c r="C144" s="165"/>
      <c r="D144" s="188"/>
      <c r="E144" s="190"/>
      <c r="F144" s="372" t="s">
        <v>1035</v>
      </c>
      <c r="G144" s="1459"/>
      <c r="H144" s="1459"/>
      <c r="I144" s="1459"/>
      <c r="J144" s="1459"/>
      <c r="K144" s="1460"/>
    </row>
    <row r="145" spans="1:20" customHeight="1" ht="15">
      <c r="A145" s="923"/>
      <c r="B145" s="923"/>
      <c r="C145" s="165"/>
      <c r="D145" s="921"/>
      <c r="E145" s="922"/>
      <c r="F145" s="336" t="s">
        <v>1036</v>
      </c>
      <c r="G145" s="1459"/>
      <c r="H145" s="1459"/>
      <c r="I145" s="1459"/>
      <c r="J145" s="1459"/>
      <c r="K145" s="1460"/>
    </row>
    <row r="146" spans="1:20" customHeight="1" ht="15">
      <c r="A146" s="923"/>
      <c r="B146" s="923"/>
      <c r="C146" s="165"/>
      <c r="D146" s="921"/>
      <c r="E146" s="922"/>
      <c r="F146" s="336" t="s">
        <v>1037</v>
      </c>
      <c r="G146" s="1459"/>
      <c r="H146" s="1459"/>
      <c r="I146" s="1459"/>
      <c r="J146" s="1459"/>
      <c r="K146" s="1460"/>
    </row>
    <row r="147" spans="1:20" customHeight="1" ht="13.5">
      <c r="A147" s="923"/>
      <c r="B147" s="923"/>
      <c r="C147" s="165"/>
      <c r="D147" s="921"/>
      <c r="E147" s="922"/>
      <c r="F147" s="845" t="s">
        <v>1038</v>
      </c>
      <c r="G147" s="1459"/>
      <c r="H147" s="1459"/>
      <c r="I147" s="1459"/>
      <c r="J147" s="1459"/>
      <c r="K147" s="1460"/>
    </row>
    <row r="148" spans="1:20" customHeight="1" ht="15">
      <c r="A148" s="923"/>
      <c r="B148" s="923"/>
      <c r="C148" s="165"/>
      <c r="D148" s="921"/>
      <c r="E148" s="922"/>
      <c r="F148" s="404" t="s">
        <v>1039</v>
      </c>
      <c r="G148" s="1459"/>
      <c r="H148" s="1459"/>
      <c r="I148" s="1459"/>
      <c r="J148" s="1459"/>
      <c r="K148" s="1460"/>
    </row>
    <row r="149" spans="1:20" customHeight="1" ht="13.5">
      <c r="A149" s="923"/>
      <c r="B149" s="923"/>
      <c r="C149" s="165"/>
      <c r="D149" s="921"/>
      <c r="E149" s="922"/>
      <c r="F149" s="845" t="s">
        <v>1040</v>
      </c>
      <c r="G149" s="1459"/>
      <c r="H149" s="1459"/>
      <c r="I149" s="1459"/>
      <c r="J149" s="1459"/>
      <c r="K149" s="1460"/>
    </row>
    <row r="150" spans="1:20" customHeight="1" ht="12.75">
      <c r="A150" s="923"/>
      <c r="B150" s="923"/>
      <c r="C150" s="165"/>
      <c r="D150" s="921"/>
      <c r="E150" s="922"/>
      <c r="F150" s="404" t="s">
        <v>1041</v>
      </c>
      <c r="G150" s="1459"/>
      <c r="H150" s="1459"/>
      <c r="I150" s="1459"/>
      <c r="J150" s="1459"/>
      <c r="K150" s="1460"/>
    </row>
    <row r="151" spans="1:20" customHeight="1" ht="13.5">
      <c r="A151" s="923"/>
      <c r="B151" s="923"/>
      <c r="C151" s="165"/>
      <c r="D151" s="921"/>
      <c r="E151" s="922"/>
      <c r="F151" s="845" t="s">
        <v>1042</v>
      </c>
      <c r="G151" s="1459"/>
      <c r="H151" s="1459"/>
      <c r="I151" s="1459"/>
      <c r="J151" s="1459"/>
      <c r="K151" s="1460"/>
    </row>
    <row r="152" spans="1:20" customHeight="1" ht="12.75">
      <c r="A152" s="923"/>
      <c r="B152" s="923"/>
      <c r="C152" s="165"/>
      <c r="D152" s="921"/>
      <c r="E152" s="922"/>
      <c r="F152" s="404" t="s">
        <v>1043</v>
      </c>
      <c r="G152" s="1459"/>
      <c r="H152" s="1459"/>
      <c r="I152" s="1459"/>
      <c r="J152" s="1459"/>
      <c r="K152" s="1460"/>
    </row>
    <row r="153" spans="1:20" customHeight="1" ht="13.5">
      <c r="A153" s="923"/>
      <c r="B153" s="923"/>
      <c r="C153" s="165"/>
      <c r="D153" s="921"/>
      <c r="E153" s="922"/>
      <c r="F153" s="1014" t="s">
        <v>1044</v>
      </c>
      <c r="G153" s="1459"/>
      <c r="H153" s="1459"/>
      <c r="I153" s="1459"/>
      <c r="J153" s="1459"/>
      <c r="K153" s="1460"/>
    </row>
    <row r="154" spans="1:20" customHeight="1" ht="12.75">
      <c r="A154" s="923"/>
      <c r="B154" s="923"/>
      <c r="C154" s="165"/>
      <c r="D154" s="921"/>
      <c r="E154" s="922"/>
      <c r="F154" s="404" t="s">
        <v>1045</v>
      </c>
      <c r="G154" s="1459"/>
      <c r="H154" s="1459"/>
      <c r="I154" s="1459"/>
      <c r="J154" s="1459"/>
      <c r="K154" s="1460"/>
    </row>
    <row r="155" spans="1:20" customHeight="1" ht="15">
      <c r="A155" s="923"/>
      <c r="B155" s="923"/>
      <c r="C155" s="165"/>
      <c r="D155" s="921"/>
      <c r="E155" s="922"/>
      <c r="F155" s="404" t="s">
        <v>1046</v>
      </c>
      <c r="G155" s="1459"/>
      <c r="H155" s="1459"/>
      <c r="I155" s="1459"/>
      <c r="J155" s="1459"/>
      <c r="K155" s="1460"/>
    </row>
    <row r="156" spans="1:20" customHeight="1" ht="25.5">
      <c r="A156" s="923"/>
      <c r="B156" s="923"/>
      <c r="C156" s="165"/>
      <c r="D156" s="921"/>
      <c r="E156" s="922"/>
      <c r="F156" s="404" t="s">
        <v>1047</v>
      </c>
      <c r="G156" s="1459"/>
      <c r="H156" s="1459"/>
      <c r="I156" s="1459"/>
      <c r="J156" s="1459"/>
      <c r="K156" s="1460"/>
    </row>
    <row r="157" spans="1:20" customHeight="1" ht="26.25">
      <c r="A157" s="923"/>
      <c r="B157" s="923"/>
      <c r="C157" s="165"/>
      <c r="D157" s="921"/>
      <c r="E157" s="922"/>
      <c r="F157" s="1013" t="s">
        <v>1048</v>
      </c>
      <c r="G157" s="1459"/>
      <c r="H157" s="1459"/>
      <c r="I157" s="1459"/>
      <c r="J157" s="1459"/>
      <c r="K157" s="1460"/>
    </row>
    <row r="158" spans="1:20" customHeight="1" ht="12.75">
      <c r="A158" s="989"/>
      <c r="B158" s="989"/>
      <c r="C158" s="165"/>
      <c r="D158" s="987"/>
      <c r="E158" s="988"/>
      <c r="F158" s="915" t="s">
        <v>1049</v>
      </c>
      <c r="G158" s="1459"/>
      <c r="H158" s="1459"/>
      <c r="I158" s="1459"/>
      <c r="J158" s="1459"/>
      <c r="K158" s="1460"/>
    </row>
    <row r="159" spans="1:20" customHeight="1" ht="25.5">
      <c r="A159" s="989"/>
      <c r="B159" s="989"/>
      <c r="C159" s="165"/>
      <c r="D159" s="987"/>
      <c r="E159" s="988"/>
      <c r="F159" s="915" t="s">
        <v>1050</v>
      </c>
      <c r="G159" s="1459"/>
      <c r="H159" s="1459"/>
      <c r="I159" s="1459"/>
      <c r="J159" s="1459"/>
      <c r="K159" s="1460"/>
    </row>
    <row r="160" spans="1:20" customHeight="1" ht="15">
      <c r="A160" s="989"/>
      <c r="B160" s="989"/>
      <c r="C160" s="165"/>
      <c r="D160" s="987"/>
      <c r="E160" s="988"/>
      <c r="F160" s="1015" t="s">
        <v>1051</v>
      </c>
      <c r="G160" s="1459"/>
      <c r="H160" s="1459"/>
      <c r="I160" s="1459"/>
      <c r="J160" s="1459"/>
      <c r="K160" s="1460"/>
    </row>
    <row r="161" spans="1:20" customHeight="1" ht="25.5">
      <c r="A161" s="989"/>
      <c r="B161" s="989"/>
      <c r="C161" s="165"/>
      <c r="D161" s="987"/>
      <c r="E161" s="988"/>
      <c r="F161" s="915" t="s">
        <v>1052</v>
      </c>
      <c r="G161" s="1459"/>
      <c r="H161" s="1459"/>
      <c r="I161" s="1459"/>
      <c r="J161" s="1459"/>
      <c r="K161" s="1460"/>
    </row>
    <row r="162" spans="1:20" customHeight="1" ht="12.75">
      <c r="A162" s="989"/>
      <c r="B162" s="989"/>
      <c r="C162" s="165"/>
      <c r="D162" s="987"/>
      <c r="E162" s="988"/>
      <c r="F162" s="915" t="s">
        <v>1053</v>
      </c>
      <c r="G162" s="1459"/>
      <c r="H162" s="1459"/>
      <c r="I162" s="1459"/>
      <c r="J162" s="1459"/>
      <c r="K162" s="1460"/>
    </row>
    <row r="163" spans="1:20" customHeight="1" ht="15">
      <c r="A163" s="989"/>
      <c r="B163" s="989"/>
      <c r="C163" s="165"/>
      <c r="D163" s="987"/>
      <c r="E163" s="988"/>
      <c r="F163" s="1015" t="s">
        <v>1054</v>
      </c>
      <c r="G163" s="1459"/>
      <c r="H163" s="1459"/>
      <c r="I163" s="1459"/>
      <c r="J163" s="1459"/>
      <c r="K163" s="1460"/>
    </row>
    <row r="164" spans="1:20" customHeight="1" ht="12.75">
      <c r="A164" s="96" t="s">
        <v>214</v>
      </c>
      <c r="B164" s="123"/>
      <c r="C164" s="165"/>
      <c r="D164" s="188"/>
      <c r="E164" s="190"/>
      <c r="F164" s="333" t="s">
        <v>1055</v>
      </c>
      <c r="G164" s="1459"/>
      <c r="H164" s="1459"/>
      <c r="I164" s="1459"/>
      <c r="J164" s="1459"/>
      <c r="K164" s="1460"/>
    </row>
    <row r="165" spans="1:20" customHeight="1" ht="15">
      <c r="A165" s="125">
        <f>IF(D165="x",C165,IF(D165="n",0,C165))</f>
        <v>20</v>
      </c>
      <c r="B165" s="125">
        <f>IF(D165="x",0,IF(D165="n",0,C165))</f>
        <v>20</v>
      </c>
      <c r="C165" s="1046">
        <v>20</v>
      </c>
      <c r="D165" s="1577"/>
      <c r="E165" s="1578"/>
      <c r="F165" s="1012" t="s">
        <v>1056</v>
      </c>
      <c r="G165" s="1441"/>
      <c r="H165" s="1441"/>
      <c r="I165" s="1441"/>
      <c r="J165" s="1441"/>
      <c r="K165" s="1442"/>
    </row>
    <row r="166" spans="1:20" customHeight="1" ht="14.1">
      <c r="A166" s="96" t="s">
        <v>214</v>
      </c>
      <c r="C166" s="189"/>
      <c r="D166" s="189"/>
      <c r="E166" s="73">
        <v>18</v>
      </c>
      <c r="F166" s="877" t="s">
        <v>1057</v>
      </c>
      <c r="G166" s="1434"/>
      <c r="H166" s="1435"/>
      <c r="I166" s="1435"/>
      <c r="J166" s="1435"/>
      <c r="K166" s="1436"/>
    </row>
    <row r="167" spans="1:20" customHeight="1" ht="14.1">
      <c r="A167" s="125">
        <f>IF(D167="x",C167,IF(D167="n",0,C167))</f>
        <v>4</v>
      </c>
      <c r="B167" s="125">
        <f>IF(D167="x",0,IF(D167="n",0,C167))</f>
        <v>4</v>
      </c>
      <c r="C167" s="180">
        <v>4</v>
      </c>
      <c r="D167" s="1577"/>
      <c r="E167" s="1578"/>
      <c r="F167" s="375" t="s">
        <v>1058</v>
      </c>
      <c r="G167" s="1441"/>
      <c r="H167" s="1441"/>
      <c r="I167" s="1441"/>
      <c r="J167" s="1441"/>
      <c r="K167" s="1442"/>
    </row>
    <row r="168" spans="1:20" customHeight="1" ht="14.1">
      <c r="C168" s="1018"/>
      <c r="D168" s="1018"/>
      <c r="E168" s="73">
        <v>19</v>
      </c>
      <c r="F168" s="1021" t="s">
        <v>1059</v>
      </c>
      <c r="G168" s="1435"/>
      <c r="H168" s="1435"/>
      <c r="I168" s="1435"/>
      <c r="J168" s="1435"/>
      <c r="K168" s="1436"/>
    </row>
    <row r="169" spans="1:20" customHeight="1" ht="12.75">
      <c r="C169" s="1017"/>
      <c r="D169" s="1017"/>
      <c r="E169" s="120"/>
      <c r="F169" s="372" t="s">
        <v>1060</v>
      </c>
      <c r="G169" s="1459"/>
      <c r="H169" s="1459"/>
      <c r="I169" s="1459"/>
      <c r="J169" s="1459"/>
      <c r="K169" s="1460"/>
    </row>
    <row r="170" spans="1:20" customHeight="1" ht="15">
      <c r="C170" s="1017"/>
      <c r="D170" s="1017"/>
      <c r="E170" s="120"/>
      <c r="F170" s="1022" t="s">
        <v>1061</v>
      </c>
      <c r="G170" s="1459"/>
      <c r="H170" s="1459"/>
      <c r="I170" s="1459"/>
      <c r="J170" s="1459"/>
      <c r="K170" s="1460"/>
    </row>
    <row r="171" spans="1:20" customHeight="1" ht="12.75">
      <c r="C171" s="1017"/>
      <c r="D171" s="1017"/>
      <c r="E171" s="120"/>
      <c r="F171" s="333" t="s">
        <v>1062</v>
      </c>
      <c r="G171" s="1459"/>
      <c r="H171" s="1459"/>
      <c r="I171" s="1459"/>
      <c r="J171" s="1459"/>
      <c r="K171" s="1460"/>
    </row>
    <row r="172" spans="1:20" customHeight="1" ht="15">
      <c r="A172" s="96" t="s">
        <v>214</v>
      </c>
      <c r="C172" s="1017"/>
      <c r="D172" s="1017"/>
      <c r="E172" s="120"/>
      <c r="F172" s="1022" t="s">
        <v>1063</v>
      </c>
      <c r="G172" s="1459"/>
      <c r="H172" s="1459"/>
      <c r="I172" s="1459"/>
      <c r="J172" s="1459"/>
      <c r="K172" s="1460"/>
    </row>
    <row r="173" spans="1:20" customHeight="1" ht="28.5">
      <c r="A173" s="125">
        <f>IF(D173="x",C173,IF(D173="n",0,C173))</f>
        <v>10</v>
      </c>
      <c r="B173" s="125">
        <f>IF(D173="x",0,IF(D173="n",0,C173))</f>
        <v>10</v>
      </c>
      <c r="C173" s="1016">
        <v>10</v>
      </c>
      <c r="D173" s="1577"/>
      <c r="E173" s="1578"/>
      <c r="F173" s="1022" t="s">
        <v>1064</v>
      </c>
      <c r="G173" s="1441"/>
      <c r="H173" s="1441"/>
      <c r="I173" s="1441"/>
      <c r="J173" s="1441"/>
      <c r="K173" s="1442"/>
    </row>
    <row r="174" spans="1:20" customHeight="1" ht="15">
      <c r="C174" s="185" t="s">
        <v>21</v>
      </c>
      <c r="D174" s="185"/>
      <c r="E174" s="73">
        <v>20</v>
      </c>
      <c r="F174" s="830" t="s">
        <v>1065</v>
      </c>
      <c r="G174" s="1434"/>
      <c r="H174" s="1435"/>
      <c r="I174" s="1435"/>
      <c r="J174" s="1435"/>
      <c r="K174" s="1436"/>
    </row>
    <row r="175" spans="1:20" customHeight="1" ht="15" s="100" customFormat="1">
      <c r="A175" s="96"/>
      <c r="B175" s="96"/>
      <c r="C175" s="189"/>
      <c r="D175" s="189"/>
      <c r="E175" s="152"/>
      <c r="F175" s="371" t="s">
        <v>1066</v>
      </c>
      <c r="G175" s="1459"/>
      <c r="H175" s="1459"/>
      <c r="I175" s="1459"/>
      <c r="J175" s="1459"/>
      <c r="K175" s="1460"/>
    </row>
    <row r="176" spans="1:20" customHeight="1" ht="15" s="100" customFormat="1">
      <c r="A176" s="96"/>
      <c r="B176" s="96"/>
      <c r="C176" s="189"/>
      <c r="D176" s="189"/>
      <c r="E176" s="152"/>
      <c r="F176" s="364" t="s">
        <v>1067</v>
      </c>
      <c r="G176" s="1459"/>
      <c r="H176" s="1459"/>
      <c r="I176" s="1459"/>
      <c r="J176" s="1459"/>
      <c r="K176" s="1460"/>
    </row>
    <row r="177" spans="1:20" customHeight="1" ht="15" s="100" customFormat="1">
      <c r="A177" s="96"/>
      <c r="B177" s="96"/>
      <c r="C177" s="181"/>
      <c r="D177" s="181"/>
      <c r="E177" s="191"/>
      <c r="F177" s="364" t="s">
        <v>1068</v>
      </c>
      <c r="G177" s="1459"/>
      <c r="H177" s="1459"/>
      <c r="I177" s="1459"/>
      <c r="J177" s="1459"/>
      <c r="K177" s="1460"/>
    </row>
    <row r="178" spans="1:20" customHeight="1" ht="14.25">
      <c r="C178" s="189"/>
      <c r="D178" s="189"/>
      <c r="E178" s="152"/>
      <c r="F178" s="364" t="s">
        <v>1069</v>
      </c>
      <c r="G178" s="1459"/>
      <c r="H178" s="1459"/>
      <c r="I178" s="1459"/>
      <c r="J178" s="1459"/>
      <c r="K178" s="1460"/>
    </row>
    <row r="179" spans="1:20" customHeight="1" ht="14.25">
      <c r="C179" s="189"/>
      <c r="D179" s="189"/>
      <c r="E179" s="152"/>
      <c r="F179" s="364" t="s">
        <v>1070</v>
      </c>
      <c r="G179" s="1459"/>
      <c r="H179" s="1459"/>
      <c r="I179" s="1459"/>
      <c r="J179" s="1459"/>
      <c r="K179" s="1460"/>
    </row>
    <row r="180" spans="1:20" customHeight="1" ht="14.25">
      <c r="A180" s="96" t="s">
        <v>190</v>
      </c>
      <c r="C180" s="189"/>
      <c r="D180" s="189"/>
      <c r="E180" s="152"/>
      <c r="F180" s="326" t="s">
        <v>1071</v>
      </c>
      <c r="G180" s="1459"/>
      <c r="H180" s="1459"/>
      <c r="I180" s="1459"/>
      <c r="J180" s="1459"/>
      <c r="K180" s="1460"/>
    </row>
    <row r="181" spans="1:20" customHeight="1" ht="14.25">
      <c r="A181" s="125">
        <f>IF(D181="x",C181,IF(D181="n",0,C181))</f>
        <v>20</v>
      </c>
      <c r="B181" s="125">
        <f>IF(D181="x",0,IF(D181="n",0,C181))</f>
        <v>20</v>
      </c>
      <c r="C181" s="180">
        <v>20</v>
      </c>
      <c r="D181" s="1577"/>
      <c r="E181" s="1578"/>
      <c r="F181" s="339" t="s">
        <v>271</v>
      </c>
      <c r="G181" s="1441"/>
      <c r="H181" s="1441"/>
      <c r="I181" s="1441"/>
      <c r="J181" s="1441"/>
      <c r="K181" s="1442"/>
    </row>
    <row r="182" spans="1:20" customHeight="1" ht="15">
      <c r="C182" s="1508"/>
      <c r="D182" s="1509"/>
      <c r="E182" s="1509"/>
      <c r="F182" s="1509"/>
      <c r="G182" s="1509"/>
      <c r="H182" s="1509"/>
      <c r="I182" s="1509"/>
      <c r="J182" s="1509"/>
      <c r="K182" s="1510"/>
    </row>
    <row r="183" spans="1:20" customHeight="1" ht="15">
      <c r="C183" s="1511"/>
      <c r="D183" s="1512"/>
      <c r="E183" s="1512"/>
      <c r="F183" s="1512"/>
      <c r="G183" s="1512"/>
      <c r="H183" s="1512"/>
      <c r="I183" s="1512"/>
      <c r="J183" s="1512"/>
      <c r="K183" s="1513"/>
    </row>
    <row r="184" spans="1:20" customHeight="1" ht="15.75">
      <c r="A184" s="402"/>
      <c r="B184" s="402"/>
      <c r="C184" s="1454" t="s">
        <v>137</v>
      </c>
      <c r="D184" s="1455"/>
      <c r="E184" s="1455"/>
      <c r="F184" s="1455"/>
      <c r="G184" s="1455"/>
      <c r="H184" s="1455"/>
      <c r="I184" s="1455"/>
      <c r="J184" s="1455"/>
      <c r="K184" s="1456"/>
    </row>
    <row r="185" spans="1:20" customHeight="1" ht="15.75">
      <c r="A185" s="402"/>
      <c r="B185" s="402"/>
      <c r="C185" s="697" t="s">
        <v>150</v>
      </c>
      <c r="D185" s="1461" t="s">
        <v>151</v>
      </c>
      <c r="E185" s="1462"/>
      <c r="F185" s="692" t="s">
        <v>152</v>
      </c>
      <c r="G185" s="1461" t="s">
        <v>4</v>
      </c>
      <c r="H185" s="1514"/>
      <c r="I185" s="1514"/>
      <c r="J185" s="1514"/>
      <c r="K185" s="1462"/>
    </row>
    <row r="186" spans="1:20" customHeight="1" ht="15">
      <c r="C186" s="719"/>
      <c r="D186" s="719"/>
      <c r="E186" s="73">
        <v>21</v>
      </c>
      <c r="F186" s="830" t="s">
        <v>1072</v>
      </c>
      <c r="G186" s="1434"/>
      <c r="H186" s="1435"/>
      <c r="I186" s="1435"/>
      <c r="J186" s="1435"/>
      <c r="K186" s="1436"/>
    </row>
    <row r="187" spans="1:20" customHeight="1" ht="15">
      <c r="A187" s="96" t="s">
        <v>214</v>
      </c>
      <c r="C187" s="188"/>
      <c r="D187" s="188"/>
      <c r="E187" s="120"/>
      <c r="F187" s="371" t="s">
        <v>1073</v>
      </c>
      <c r="G187" s="1459"/>
      <c r="H187" s="1459"/>
      <c r="I187" s="1459"/>
      <c r="J187" s="1459"/>
      <c r="K187" s="1460"/>
    </row>
    <row r="188" spans="1:20" customHeight="1" ht="15" s="16" customFormat="1">
      <c r="A188" s="125">
        <f>IF(D188="x",C188,IF(D188="n",0,C188))</f>
        <v>4</v>
      </c>
      <c r="B188" s="125">
        <f>IF(D188="x",0,IF(D188="n",0,C188))</f>
        <v>4</v>
      </c>
      <c r="C188" s="180">
        <v>4</v>
      </c>
      <c r="D188" s="1577"/>
      <c r="E188" s="1578"/>
      <c r="F188" s="349" t="s">
        <v>1074</v>
      </c>
      <c r="G188" s="1441"/>
      <c r="H188" s="1441"/>
      <c r="I188" s="1441"/>
      <c r="J188" s="1441"/>
      <c r="K188" s="1442"/>
    </row>
    <row r="189" spans="1:20" customHeight="1" ht="15">
      <c r="C189" s="264" t="s">
        <v>21</v>
      </c>
      <c r="D189" s="264"/>
      <c r="E189" s="73">
        <v>22</v>
      </c>
      <c r="F189" s="879" t="s">
        <v>925</v>
      </c>
      <c r="G189" s="1434"/>
      <c r="H189" s="1435"/>
      <c r="I189" s="1435"/>
      <c r="J189" s="1435"/>
      <c r="K189" s="1436"/>
    </row>
    <row r="190" spans="1:20" customHeight="1" ht="15">
      <c r="A190" s="96" t="s">
        <v>214</v>
      </c>
      <c r="C190" s="188"/>
      <c r="D190" s="188"/>
      <c r="E190" s="120"/>
      <c r="F190" s="371" t="s">
        <v>1075</v>
      </c>
      <c r="G190" s="1459"/>
      <c r="H190" s="1459"/>
      <c r="I190" s="1459"/>
      <c r="J190" s="1459"/>
      <c r="K190" s="1460"/>
    </row>
    <row r="191" spans="1:20" customHeight="1" ht="15">
      <c r="A191" s="125">
        <f>IF(D191="x",C191,IF(D191="n",0,C191))</f>
        <v>4</v>
      </c>
      <c r="B191" s="125">
        <f>IF(D191="x",0,IF(D191="n",0,C191))</f>
        <v>4</v>
      </c>
      <c r="C191" s="180">
        <v>4</v>
      </c>
      <c r="D191" s="1577"/>
      <c r="E191" s="1578"/>
      <c r="F191" s="349" t="s">
        <v>1076</v>
      </c>
      <c r="G191" s="1441"/>
      <c r="H191" s="1441"/>
      <c r="I191" s="1441"/>
      <c r="J191" s="1441"/>
      <c r="K191" s="1442"/>
    </row>
    <row r="192" spans="1:20" customHeight="1" ht="15">
      <c r="A192" s="33"/>
      <c r="B192" s="33"/>
      <c r="C192" s="51" t="s">
        <v>21</v>
      </c>
      <c r="D192" s="51"/>
      <c r="E192" s="73">
        <v>23</v>
      </c>
      <c r="F192" s="876" t="s">
        <v>307</v>
      </c>
      <c r="G192" s="1434"/>
      <c r="H192" s="1435"/>
      <c r="I192" s="1435"/>
      <c r="J192" s="1435"/>
      <c r="K192" s="1436"/>
    </row>
    <row r="193" spans="1:20" customHeight="1" ht="12.75">
      <c r="A193" s="29"/>
      <c r="B193" s="31"/>
      <c r="C193" s="42"/>
      <c r="D193" s="33"/>
      <c r="E193" s="25"/>
      <c r="F193" s="371" t="s">
        <v>308</v>
      </c>
      <c r="G193" s="1437"/>
      <c r="H193" s="1438"/>
      <c r="I193" s="1438"/>
      <c r="J193" s="1438"/>
      <c r="K193" s="1439"/>
    </row>
    <row r="194" spans="1:20" customHeight="1" ht="12.75">
      <c r="A194" s="29"/>
      <c r="B194" s="31"/>
      <c r="C194" s="42"/>
      <c r="D194" s="33"/>
      <c r="E194" s="25"/>
      <c r="F194" s="333" t="s">
        <v>1077</v>
      </c>
      <c r="G194" s="1437"/>
      <c r="H194" s="1438"/>
      <c r="I194" s="1438"/>
      <c r="J194" s="1438"/>
      <c r="K194" s="1439"/>
    </row>
    <row r="195" spans="1:20" customHeight="1" ht="12.75">
      <c r="A195" s="29"/>
      <c r="B195" s="31"/>
      <c r="C195" s="42"/>
      <c r="D195" s="33"/>
      <c r="E195" s="25"/>
      <c r="F195" s="326" t="s">
        <v>310</v>
      </c>
      <c r="G195" s="1437"/>
      <c r="H195" s="1438"/>
      <c r="I195" s="1438"/>
      <c r="J195" s="1438"/>
      <c r="K195" s="1439"/>
    </row>
    <row r="196" spans="1:20" customHeight="1" ht="38.25">
      <c r="A196" s="29"/>
      <c r="B196" s="31"/>
      <c r="C196" s="42"/>
      <c r="D196" s="33"/>
      <c r="E196" s="25"/>
      <c r="F196" s="333" t="s">
        <v>311</v>
      </c>
      <c r="G196" s="1437"/>
      <c r="H196" s="1438"/>
      <c r="I196" s="1438"/>
      <c r="J196" s="1438"/>
      <c r="K196" s="1439"/>
    </row>
    <row r="197" spans="1:20" customHeight="1" ht="12.75">
      <c r="A197" s="29"/>
      <c r="B197" s="31"/>
      <c r="C197" s="42"/>
      <c r="D197" s="33"/>
      <c r="E197" s="25"/>
      <c r="F197" s="333" t="s">
        <v>1078</v>
      </c>
      <c r="G197" s="1437"/>
      <c r="H197" s="1438"/>
      <c r="I197" s="1438"/>
      <c r="J197" s="1438"/>
      <c r="K197" s="1439"/>
    </row>
    <row r="198" spans="1:20" customHeight="1" ht="13.5">
      <c r="A198" s="29"/>
      <c r="B198" s="31"/>
      <c r="C198" s="42"/>
      <c r="D198" s="33"/>
      <c r="E198" s="25"/>
      <c r="F198" s="336" t="s">
        <v>313</v>
      </c>
      <c r="G198" s="1437"/>
      <c r="H198" s="1438"/>
      <c r="I198" s="1438"/>
      <c r="J198" s="1438"/>
      <c r="K198" s="1439"/>
    </row>
    <row r="199" spans="1:20" customHeight="1" ht="13.5">
      <c r="A199" s="29"/>
      <c r="B199" s="31"/>
      <c r="C199" s="42"/>
      <c r="D199" s="33"/>
      <c r="E199" s="25"/>
      <c r="F199" s="336" t="s">
        <v>314</v>
      </c>
      <c r="G199" s="1437"/>
      <c r="H199" s="1438"/>
      <c r="I199" s="1438"/>
      <c r="J199" s="1438"/>
      <c r="K199" s="1439"/>
    </row>
    <row r="200" spans="1:20" customHeight="1" ht="12.75">
      <c r="A200" s="29"/>
      <c r="B200" s="31"/>
      <c r="C200" s="42"/>
      <c r="D200" s="33"/>
      <c r="E200" s="25"/>
      <c r="F200" s="333" t="s">
        <v>1079</v>
      </c>
      <c r="G200" s="1437"/>
      <c r="H200" s="1438"/>
      <c r="I200" s="1438"/>
      <c r="J200" s="1438"/>
      <c r="K200" s="1439"/>
    </row>
    <row r="201" spans="1:20" customHeight="1" ht="12.75">
      <c r="A201" s="29"/>
      <c r="B201" s="31"/>
      <c r="C201" s="42"/>
      <c r="D201" s="33"/>
      <c r="E201" s="25"/>
      <c r="F201" s="333" t="s">
        <v>1080</v>
      </c>
      <c r="G201" s="1437"/>
      <c r="H201" s="1438"/>
      <c r="I201" s="1438"/>
      <c r="J201" s="1438"/>
      <c r="K201" s="1439"/>
    </row>
    <row r="202" spans="1:20" customHeight="1" ht="26.25">
      <c r="A202" s="30"/>
      <c r="B202" s="33"/>
      <c r="C202" s="42"/>
      <c r="D202" s="33"/>
      <c r="E202" s="25"/>
      <c r="F202" s="336" t="s">
        <v>317</v>
      </c>
      <c r="G202" s="1437"/>
      <c r="H202" s="1438"/>
      <c r="I202" s="1438"/>
      <c r="J202" s="1438"/>
      <c r="K202" s="1439"/>
    </row>
    <row r="203" spans="1:20" customHeight="1" ht="13.5">
      <c r="A203" s="72"/>
      <c r="B203" s="72"/>
      <c r="C203" s="42"/>
      <c r="D203" s="33"/>
      <c r="E203" s="25"/>
      <c r="F203" s="336" t="s">
        <v>318</v>
      </c>
      <c r="G203" s="1437"/>
      <c r="H203" s="1438"/>
      <c r="I203" s="1438"/>
      <c r="J203" s="1438"/>
      <c r="K203" s="1439"/>
    </row>
    <row r="204" spans="1:20" customHeight="1" ht="12.75">
      <c r="A204" s="72"/>
      <c r="B204" s="72"/>
      <c r="C204" s="42"/>
      <c r="D204" s="33"/>
      <c r="E204" s="25"/>
      <c r="F204" s="333" t="s">
        <v>1081</v>
      </c>
      <c r="G204" s="1437"/>
      <c r="H204" s="1438"/>
      <c r="I204" s="1438"/>
      <c r="J204" s="1438"/>
      <c r="K204" s="1439"/>
    </row>
    <row r="205" spans="1:20" customHeight="1" ht="25.5">
      <c r="A205" s="72"/>
      <c r="B205" s="72"/>
      <c r="C205" s="42"/>
      <c r="D205" s="33"/>
      <c r="E205" s="25"/>
      <c r="F205" s="333" t="s">
        <v>1082</v>
      </c>
      <c r="G205" s="1437"/>
      <c r="H205" s="1438"/>
      <c r="I205" s="1438"/>
      <c r="J205" s="1438"/>
      <c r="K205" s="1439"/>
    </row>
    <row r="206" spans="1:20" customHeight="1" ht="13.5">
      <c r="A206" s="72"/>
      <c r="B206" s="72"/>
      <c r="C206" s="42"/>
      <c r="D206" s="33"/>
      <c r="E206" s="25"/>
      <c r="F206" s="334" t="s">
        <v>623</v>
      </c>
      <c r="G206" s="1437"/>
      <c r="H206" s="1438"/>
      <c r="I206" s="1438"/>
      <c r="J206" s="1438"/>
      <c r="K206" s="1439"/>
    </row>
    <row r="207" spans="1:20" customHeight="1" ht="25.5">
      <c r="A207" s="96" t="s">
        <v>190</v>
      </c>
      <c r="B207" s="33"/>
      <c r="C207" s="42"/>
      <c r="D207" s="33"/>
      <c r="E207" s="25"/>
      <c r="F207" s="564" t="s">
        <v>624</v>
      </c>
      <c r="G207" s="1437"/>
      <c r="H207" s="1438"/>
      <c r="I207" s="1438"/>
      <c r="J207" s="1438"/>
      <c r="K207" s="1439"/>
    </row>
    <row r="208" spans="1:20" customHeight="1" ht="15">
      <c r="A208" s="125">
        <f>IF(D208="x",C208,IF(D208="n",0,C208))</f>
        <v>30</v>
      </c>
      <c r="B208" s="125">
        <f>IF(D208="x",0,IF(D208="n",0,C208))</f>
        <v>30</v>
      </c>
      <c r="C208" s="180">
        <v>30</v>
      </c>
      <c r="D208" s="1577"/>
      <c r="E208" s="1790"/>
      <c r="F208" s="347" t="s">
        <v>322</v>
      </c>
      <c r="G208" s="1516"/>
      <c r="H208" s="1517"/>
      <c r="I208" s="1517"/>
      <c r="J208" s="1517"/>
      <c r="K208" s="1518"/>
    </row>
    <row r="209" spans="1:20" customHeight="1" ht="15">
      <c r="C209" s="254"/>
      <c r="D209" s="254"/>
      <c r="E209" s="73">
        <v>24</v>
      </c>
      <c r="F209" s="906" t="s">
        <v>609</v>
      </c>
      <c r="G209" s="1435"/>
      <c r="H209" s="1435"/>
      <c r="I209" s="1435"/>
      <c r="J209" s="1435"/>
      <c r="K209" s="1436"/>
    </row>
    <row r="210" spans="1:20" customHeight="1" ht="12.75">
      <c r="C210" s="256"/>
      <c r="D210" s="256"/>
      <c r="E210" s="120"/>
      <c r="F210" s="372" t="s">
        <v>1083</v>
      </c>
      <c r="G210" s="1459"/>
      <c r="H210" s="1459"/>
      <c r="I210" s="1459"/>
      <c r="J210" s="1459"/>
      <c r="K210" s="1460"/>
    </row>
    <row r="211" spans="1:20" customHeight="1" ht="12.75">
      <c r="C211" s="552"/>
      <c r="D211" s="552"/>
      <c r="E211" s="120"/>
      <c r="F211" s="333" t="s">
        <v>1084</v>
      </c>
      <c r="G211" s="1459"/>
      <c r="H211" s="1459"/>
      <c r="I211" s="1459"/>
      <c r="J211" s="1459"/>
      <c r="K211" s="1460"/>
    </row>
    <row r="212" spans="1:20" customHeight="1" ht="12.75">
      <c r="C212" s="256"/>
      <c r="D212" s="256"/>
      <c r="E212" s="120"/>
      <c r="F212" s="333" t="s">
        <v>611</v>
      </c>
      <c r="G212" s="1459"/>
      <c r="H212" s="1459"/>
      <c r="I212" s="1459"/>
      <c r="J212" s="1459"/>
      <c r="K212" s="1460"/>
    </row>
    <row r="213" spans="1:20" customHeight="1" ht="13.5">
      <c r="C213" s="256"/>
      <c r="D213" s="256"/>
      <c r="E213" s="120"/>
      <c r="F213" s="336" t="s">
        <v>298</v>
      </c>
      <c r="G213" s="1459"/>
      <c r="H213" s="1459"/>
      <c r="I213" s="1459"/>
      <c r="J213" s="1459"/>
      <c r="K213" s="1460"/>
    </row>
    <row r="214" spans="1:20" customHeight="1" ht="13.5">
      <c r="C214" s="256"/>
      <c r="D214" s="256"/>
      <c r="E214" s="120"/>
      <c r="F214" s="336" t="s">
        <v>299</v>
      </c>
      <c r="G214" s="1459"/>
      <c r="H214" s="1459"/>
      <c r="I214" s="1459"/>
      <c r="J214" s="1459"/>
      <c r="K214" s="1460"/>
    </row>
    <row r="215" spans="1:20" customHeight="1" ht="13.5">
      <c r="C215" s="256"/>
      <c r="D215" s="256"/>
      <c r="E215" s="120"/>
      <c r="F215" s="336" t="s">
        <v>300</v>
      </c>
      <c r="G215" s="1459"/>
      <c r="H215" s="1459"/>
      <c r="I215" s="1459"/>
      <c r="J215" s="1459"/>
      <c r="K215" s="1460"/>
    </row>
    <row r="216" spans="1:20" customHeight="1" ht="13.5">
      <c r="C216" s="257"/>
      <c r="D216" s="257"/>
      <c r="E216" s="191"/>
      <c r="F216" s="336" t="s">
        <v>301</v>
      </c>
      <c r="G216" s="1459"/>
      <c r="H216" s="1459"/>
      <c r="I216" s="1459"/>
      <c r="J216" s="1459"/>
      <c r="K216" s="1460"/>
    </row>
    <row r="217" spans="1:20" customHeight="1" ht="13.5">
      <c r="C217" s="256"/>
      <c r="D217" s="256"/>
      <c r="E217" s="120"/>
      <c r="F217" s="336" t="s">
        <v>302</v>
      </c>
      <c r="G217" s="1459"/>
      <c r="H217" s="1459"/>
      <c r="I217" s="1459"/>
      <c r="J217" s="1459"/>
      <c r="K217" s="1460"/>
    </row>
    <row r="218" spans="1:20" customHeight="1" ht="12.75">
      <c r="C218" s="256"/>
      <c r="D218" s="256"/>
      <c r="E218" s="120"/>
      <c r="F218" s="333" t="s">
        <v>612</v>
      </c>
      <c r="G218" s="1459"/>
      <c r="H218" s="1459"/>
      <c r="I218" s="1459"/>
      <c r="J218" s="1459"/>
      <c r="K218" s="1460"/>
    </row>
    <row r="219" spans="1:20" customHeight="1" ht="13.5" s="100" customFormat="1">
      <c r="A219" s="29"/>
      <c r="B219" s="31"/>
      <c r="C219" s="30"/>
      <c r="D219" s="1078"/>
      <c r="E219" s="120"/>
      <c r="F219" s="918" t="s">
        <v>281</v>
      </c>
      <c r="G219" s="1459"/>
      <c r="H219" s="1459"/>
      <c r="I219" s="1459"/>
      <c r="J219" s="1459"/>
      <c r="K219" s="1460"/>
      <c r="L219" s="96"/>
      <c r="M219" s="96"/>
      <c r="N219" s="96"/>
      <c r="O219" s="96"/>
      <c r="P219" s="96"/>
      <c r="Q219" s="96"/>
      <c r="R219" s="96"/>
    </row>
    <row r="220" spans="1:20" customHeight="1" ht="12.75">
      <c r="C220" s="256"/>
      <c r="D220" s="256"/>
      <c r="E220" s="120"/>
      <c r="F220" s="333" t="s">
        <v>613</v>
      </c>
      <c r="G220" s="1459"/>
      <c r="H220" s="1459"/>
      <c r="I220" s="1459"/>
      <c r="J220" s="1459"/>
      <c r="K220" s="1460"/>
    </row>
    <row r="221" spans="1:20" customHeight="1" ht="25.5">
      <c r="A221" s="96" t="s">
        <v>190</v>
      </c>
      <c r="C221" s="256"/>
      <c r="D221" s="256"/>
      <c r="E221" s="120"/>
      <c r="F221" s="333" t="s">
        <v>305</v>
      </c>
      <c r="G221" s="1459"/>
      <c r="H221" s="1459"/>
      <c r="I221" s="1459"/>
      <c r="J221" s="1459"/>
      <c r="K221" s="1460"/>
    </row>
    <row r="222" spans="1:20" customHeight="1" ht="15">
      <c r="A222" s="125">
        <f>IF(D222="x",C222,IF(D222="n",0,C222))</f>
        <v>15</v>
      </c>
      <c r="B222" s="125">
        <f>IF(D222="x",0,IF(D222="n",0,C222))</f>
        <v>15</v>
      </c>
      <c r="C222" s="255">
        <v>15</v>
      </c>
      <c r="D222" s="1577"/>
      <c r="E222" s="1578"/>
      <c r="F222" s="348" t="s">
        <v>306</v>
      </c>
      <c r="G222" s="1441"/>
      <c r="H222" s="1441"/>
      <c r="I222" s="1441"/>
      <c r="J222" s="1441"/>
      <c r="K222" s="1442"/>
    </row>
    <row r="223" spans="1:20" customHeight="1" ht="14.1" s="100" customFormat="1">
      <c r="C223" s="38"/>
      <c r="D223" s="38"/>
      <c r="E223" s="73">
        <v>25</v>
      </c>
      <c r="F223" s="872" t="s">
        <v>278</v>
      </c>
      <c r="G223" s="1434"/>
      <c r="H223" s="1435"/>
      <c r="I223" s="1435"/>
      <c r="J223" s="1435"/>
      <c r="K223" s="1436"/>
    </row>
    <row r="224" spans="1:20" customHeight="1" ht="14.1" s="100" customFormat="1">
      <c r="C224" s="30"/>
      <c r="D224" s="1471" t="s">
        <v>21</v>
      </c>
      <c r="E224" s="1472"/>
      <c r="F224" s="371" t="s">
        <v>279</v>
      </c>
      <c r="G224" s="1458"/>
      <c r="H224" s="1459"/>
      <c r="I224" s="1459"/>
      <c r="J224" s="1459"/>
      <c r="K224" s="1460"/>
    </row>
    <row r="225" spans="1:20" customHeight="1" ht="14.1" s="100" customFormat="1">
      <c r="C225" s="30"/>
      <c r="D225" s="1471"/>
      <c r="E225" s="1472"/>
      <c r="F225" s="334" t="s">
        <v>615</v>
      </c>
      <c r="G225" s="1458"/>
      <c r="H225" s="1459"/>
      <c r="I225" s="1459"/>
      <c r="J225" s="1459"/>
      <c r="K225" s="1460"/>
    </row>
    <row r="226" spans="1:20" customHeight="1" ht="14.1" s="100" customFormat="1">
      <c r="C226" s="30"/>
      <c r="D226" s="1471"/>
      <c r="E226" s="1472"/>
      <c r="F226" s="334" t="s">
        <v>616</v>
      </c>
      <c r="G226" s="1458"/>
      <c r="H226" s="1459"/>
      <c r="I226" s="1459"/>
      <c r="J226" s="1459"/>
      <c r="K226" s="1460"/>
    </row>
    <row r="227" spans="1:20" customHeight="1" ht="13.5" s="100" customFormat="1">
      <c r="A227" s="29"/>
      <c r="B227" s="31"/>
      <c r="C227" s="30"/>
      <c r="D227" s="1471"/>
      <c r="E227" s="1472"/>
      <c r="F227" s="918" t="s">
        <v>281</v>
      </c>
      <c r="G227" s="1458"/>
      <c r="H227" s="1459"/>
      <c r="I227" s="1459"/>
      <c r="J227" s="1459"/>
      <c r="K227" s="1460"/>
      <c r="L227" s="96"/>
      <c r="M227" s="96"/>
      <c r="N227" s="96"/>
      <c r="O227" s="96"/>
      <c r="P227" s="96"/>
      <c r="Q227" s="96"/>
      <c r="R227" s="96"/>
    </row>
    <row r="228" spans="1:20" customHeight="1" ht="14.1" s="100" customFormat="1">
      <c r="C228" s="30"/>
      <c r="D228" s="1471"/>
      <c r="E228" s="1472"/>
      <c r="F228" s="333" t="s">
        <v>282</v>
      </c>
      <c r="G228" s="1458"/>
      <c r="H228" s="1459"/>
      <c r="I228" s="1459"/>
      <c r="J228" s="1459"/>
      <c r="K228" s="1460"/>
    </row>
    <row r="229" spans="1:20" customHeight="1" ht="14.1" s="100" customFormat="1">
      <c r="C229" s="30"/>
      <c r="D229" s="293"/>
      <c r="E229" s="294"/>
      <c r="F229" s="333" t="s">
        <v>1085</v>
      </c>
      <c r="G229" s="1458"/>
      <c r="H229" s="1459"/>
      <c r="I229" s="1459"/>
      <c r="J229" s="1459"/>
      <c r="K229" s="1460"/>
    </row>
    <row r="230" spans="1:20" customHeight="1" ht="14.1" s="100" customFormat="1">
      <c r="A230" s="96" t="s">
        <v>190</v>
      </c>
      <c r="C230" s="30"/>
      <c r="D230" s="912"/>
      <c r="E230" s="913"/>
      <c r="F230" s="404" t="s">
        <v>284</v>
      </c>
      <c r="G230" s="1458"/>
      <c r="H230" s="1459"/>
      <c r="I230" s="1459"/>
      <c r="J230" s="1459"/>
      <c r="K230" s="1460"/>
    </row>
    <row r="231" spans="1:20" customHeight="1" ht="14.1" s="100" customFormat="1">
      <c r="A231" s="124">
        <f>IF(D231="x",C231,IF(D231="n",0,C231))</f>
        <v>15</v>
      </c>
      <c r="B231" s="125">
        <f>IF(D231="x",0,IF(D231="n",0,C231))</f>
        <v>15</v>
      </c>
      <c r="C231" s="40">
        <v>15</v>
      </c>
      <c r="D231" s="1452"/>
      <c r="E231" s="1453"/>
      <c r="F231" s="348" t="s">
        <v>285</v>
      </c>
      <c r="G231" s="1440"/>
      <c r="H231" s="1441"/>
      <c r="I231" s="1441"/>
      <c r="J231" s="1441"/>
      <c r="K231" s="1442"/>
    </row>
    <row r="232" spans="1:20" customHeight="1" ht="15" s="100" customFormat="1">
      <c r="C232" s="61" t="s">
        <v>21</v>
      </c>
      <c r="D232" s="63" t="s">
        <v>21</v>
      </c>
      <c r="E232" s="76">
        <v>26</v>
      </c>
      <c r="F232" s="1077" t="s">
        <v>286</v>
      </c>
      <c r="G232" s="1576"/>
      <c r="H232" s="1548"/>
      <c r="I232" s="1548"/>
      <c r="J232" s="1548"/>
      <c r="K232" s="1549"/>
    </row>
    <row r="233" spans="1:20" customHeight="1" ht="12.75" s="100" customFormat="1">
      <c r="C233" s="42"/>
      <c r="D233" s="1471"/>
      <c r="E233" s="1515"/>
      <c r="F233" s="371" t="s">
        <v>287</v>
      </c>
      <c r="G233" s="1459"/>
      <c r="H233" s="1459"/>
      <c r="I233" s="1459"/>
      <c r="J233" s="1459"/>
      <c r="K233" s="1460"/>
    </row>
    <row r="234" spans="1:20" customHeight="1" ht="12.75" s="100" customFormat="1">
      <c r="C234" s="42"/>
      <c r="D234" s="1471"/>
      <c r="E234" s="1515"/>
      <c r="F234" s="333" t="s">
        <v>288</v>
      </c>
      <c r="G234" s="1459"/>
      <c r="H234" s="1459"/>
      <c r="I234" s="1459"/>
      <c r="J234" s="1459"/>
      <c r="K234" s="1460"/>
    </row>
    <row r="235" spans="1:20" customHeight="1" ht="12.75" s="100" customFormat="1">
      <c r="C235" s="42"/>
      <c r="D235" s="1471"/>
      <c r="E235" s="1515"/>
      <c r="F235" s="333" t="s">
        <v>289</v>
      </c>
      <c r="G235" s="1459"/>
      <c r="H235" s="1459"/>
      <c r="I235" s="1459"/>
      <c r="J235" s="1459"/>
      <c r="K235" s="1460"/>
    </row>
    <row r="236" spans="1:20" customHeight="1" ht="13.5" s="100" customFormat="1">
      <c r="A236" s="124">
        <f>IF(D236="x",C236,IF(D236="n",0,C236))</f>
        <v>15</v>
      </c>
      <c r="B236" s="125">
        <f>IF(D236="x",0,IF(D236="n",0,C236))</f>
        <v>15</v>
      </c>
      <c r="C236" s="45">
        <v>15</v>
      </c>
      <c r="D236" s="1506"/>
      <c r="E236" s="1519"/>
      <c r="F236" s="339" t="s">
        <v>290</v>
      </c>
      <c r="G236" s="1459"/>
      <c r="H236" s="1459"/>
      <c r="I236" s="1459"/>
      <c r="J236" s="1459"/>
      <c r="K236" s="1460"/>
    </row>
    <row r="237" spans="1:20" customHeight="1" ht="15">
      <c r="C237" s="719"/>
      <c r="D237" s="719"/>
      <c r="E237" s="73">
        <v>27</v>
      </c>
      <c r="F237" s="876" t="s">
        <v>618</v>
      </c>
      <c r="G237" s="1434"/>
      <c r="H237" s="1435"/>
      <c r="I237" s="1435"/>
      <c r="J237" s="1435"/>
      <c r="K237" s="1436"/>
    </row>
    <row r="238" spans="1:20" customHeight="1" ht="15">
      <c r="A238" s="96" t="s">
        <v>190</v>
      </c>
      <c r="C238" s="181"/>
      <c r="D238" s="181"/>
      <c r="E238" s="183"/>
      <c r="F238" s="372" t="s">
        <v>619</v>
      </c>
      <c r="G238" s="1458"/>
      <c r="H238" s="1459"/>
      <c r="I238" s="1459"/>
      <c r="J238" s="1459"/>
      <c r="K238" s="1460"/>
    </row>
    <row r="239" spans="1:20" customHeight="1" ht="27.75">
      <c r="A239" s="125">
        <f>IF(D239="x",C239,IF(D239="n",0,C239))</f>
        <v>10</v>
      </c>
      <c r="B239" s="125">
        <f>IF(D239="x",0,IF(D239="n",0,C239))</f>
        <v>10</v>
      </c>
      <c r="C239" s="180">
        <v>10</v>
      </c>
      <c r="D239" s="1577"/>
      <c r="E239" s="1790"/>
      <c r="F239" s="348" t="s">
        <v>620</v>
      </c>
      <c r="G239" s="1440"/>
      <c r="H239" s="1441"/>
      <c r="I239" s="1441"/>
      <c r="J239" s="1441"/>
      <c r="K239" s="1442"/>
    </row>
    <row r="240" spans="1:20" customHeight="1" ht="15" s="100" customFormat="1">
      <c r="A240" s="96"/>
      <c r="B240" s="96"/>
      <c r="C240" s="181"/>
      <c r="D240" s="182"/>
      <c r="E240" s="73">
        <v>28</v>
      </c>
      <c r="F240" s="874" t="s">
        <v>621</v>
      </c>
      <c r="G240" s="1434"/>
      <c r="H240" s="1435"/>
      <c r="I240" s="1435"/>
      <c r="J240" s="1435"/>
      <c r="K240" s="1436"/>
    </row>
    <row r="241" spans="1:20" customHeight="1" ht="25.5" s="100" customFormat="1">
      <c r="A241" s="96"/>
      <c r="B241" s="96"/>
      <c r="C241" s="181"/>
      <c r="D241" s="181"/>
      <c r="E241" s="183"/>
      <c r="F241" s="372" t="s">
        <v>1086</v>
      </c>
      <c r="G241" s="1458"/>
      <c r="H241" s="1459"/>
      <c r="I241" s="1459"/>
      <c r="J241" s="1459"/>
      <c r="K241" s="1460"/>
    </row>
    <row r="242" spans="1:20" customHeight="1" ht="25.5" s="100" customFormat="1">
      <c r="A242" s="96"/>
      <c r="B242" s="96"/>
      <c r="C242" s="181"/>
      <c r="D242" s="181"/>
      <c r="E242" s="183"/>
      <c r="F242" s="333" t="s">
        <v>622</v>
      </c>
      <c r="G242" s="1458"/>
      <c r="H242" s="1459"/>
      <c r="I242" s="1459"/>
      <c r="J242" s="1459"/>
      <c r="K242" s="1460"/>
    </row>
    <row r="243" spans="1:20" customHeight="1" ht="12.75" s="100" customFormat="1">
      <c r="A243" s="96"/>
      <c r="B243" s="96"/>
      <c r="C243" s="181"/>
      <c r="D243" s="181"/>
      <c r="E243" s="183"/>
      <c r="F243" s="333" t="s">
        <v>340</v>
      </c>
      <c r="G243" s="1458"/>
      <c r="H243" s="1459"/>
      <c r="I243" s="1459"/>
      <c r="J243" s="1459"/>
      <c r="K243" s="1460"/>
    </row>
    <row r="244" spans="1:20" customHeight="1" ht="12.75" s="100" customFormat="1">
      <c r="A244" s="96" t="s">
        <v>190</v>
      </c>
      <c r="B244" s="96"/>
      <c r="C244" s="181"/>
      <c r="D244" s="181"/>
      <c r="E244" s="183"/>
      <c r="F244" s="324" t="s">
        <v>1087</v>
      </c>
      <c r="G244" s="1458"/>
      <c r="H244" s="1459"/>
      <c r="I244" s="1459"/>
      <c r="J244" s="1459"/>
      <c r="K244" s="1460"/>
    </row>
    <row r="245" spans="1:20" customHeight="1" ht="15">
      <c r="A245" s="125">
        <f>IF(D245="x",C245,IF(D245="n",0,C245))</f>
        <v>15</v>
      </c>
      <c r="B245" s="125">
        <f>IF(D245="x",0,IF(D245="n",0,C245))</f>
        <v>15</v>
      </c>
      <c r="C245" s="180">
        <v>15</v>
      </c>
      <c r="D245" s="1577"/>
      <c r="E245" s="1790"/>
      <c r="F245" s="348" t="s">
        <v>341</v>
      </c>
      <c r="G245" s="1440"/>
      <c r="H245" s="1441"/>
      <c r="I245" s="1441"/>
      <c r="J245" s="1441"/>
      <c r="K245" s="1442"/>
    </row>
    <row r="246" spans="1:20" customHeight="1" ht="15.75">
      <c r="A246" s="402"/>
      <c r="B246" s="402"/>
      <c r="C246" s="1454" t="s">
        <v>137</v>
      </c>
      <c r="D246" s="1455"/>
      <c r="E246" s="1455"/>
      <c r="F246" s="1455"/>
      <c r="G246" s="1455"/>
      <c r="H246" s="1455"/>
      <c r="I246" s="1455"/>
      <c r="J246" s="1455"/>
      <c r="K246" s="1456"/>
    </row>
    <row r="247" spans="1:20" customHeight="1" ht="15" s="100" customFormat="1">
      <c r="A247" s="402"/>
      <c r="B247" s="402"/>
      <c r="C247" s="697" t="s">
        <v>150</v>
      </c>
      <c r="D247" s="1461" t="s">
        <v>151</v>
      </c>
      <c r="E247" s="1462"/>
      <c r="F247" s="692" t="s">
        <v>152</v>
      </c>
      <c r="G247" s="1461" t="s">
        <v>4</v>
      </c>
      <c r="H247" s="1514"/>
      <c r="I247" s="1514"/>
      <c r="J247" s="1514"/>
      <c r="K247" s="1462"/>
      <c r="M247" s="96"/>
    </row>
    <row r="248" spans="1:20" customHeight="1" ht="14.25">
      <c r="C248" s="182"/>
      <c r="D248" s="182"/>
      <c r="E248" s="73">
        <v>29</v>
      </c>
      <c r="F248" s="826" t="s">
        <v>1088</v>
      </c>
      <c r="G248" s="1434"/>
      <c r="H248" s="1435"/>
      <c r="I248" s="1435"/>
      <c r="J248" s="1435"/>
      <c r="K248" s="1436"/>
    </row>
    <row r="249" spans="1:20" customHeight="1" ht="14.25">
      <c r="C249" s="181"/>
      <c r="D249" s="181"/>
      <c r="E249" s="120"/>
      <c r="F249" s="372" t="s">
        <v>1089</v>
      </c>
      <c r="G249" s="1459"/>
      <c r="H249" s="1459"/>
      <c r="I249" s="1459"/>
      <c r="J249" s="1459"/>
      <c r="K249" s="1460"/>
    </row>
    <row r="250" spans="1:20" customHeight="1" ht="14.25">
      <c r="C250" s="188"/>
      <c r="D250" s="188"/>
      <c r="E250" s="191"/>
      <c r="F250" s="336" t="s">
        <v>1090</v>
      </c>
      <c r="G250" s="1459"/>
      <c r="H250" s="1459"/>
      <c r="I250" s="1459"/>
      <c r="J250" s="1459"/>
      <c r="K250" s="1460"/>
    </row>
    <row r="251" spans="1:20" customHeight="1" ht="14.25">
      <c r="C251" s="188"/>
      <c r="D251" s="188"/>
      <c r="E251" s="191"/>
      <c r="F251" s="333" t="s">
        <v>1091</v>
      </c>
      <c r="G251" s="1459"/>
      <c r="H251" s="1459"/>
      <c r="I251" s="1459"/>
      <c r="J251" s="1459"/>
      <c r="K251" s="1460"/>
    </row>
    <row r="252" spans="1:20" customHeight="1" ht="14.25">
      <c r="A252" s="96" t="s">
        <v>190</v>
      </c>
      <c r="C252" s="181"/>
      <c r="D252" s="181"/>
      <c r="E252" s="120"/>
      <c r="F252" s="333" t="s">
        <v>1092</v>
      </c>
      <c r="G252" s="1459"/>
      <c r="H252" s="1459"/>
      <c r="I252" s="1459"/>
      <c r="J252" s="1459"/>
      <c r="K252" s="1460"/>
    </row>
    <row r="253" spans="1:20" customHeight="1" ht="27" s="100" customFormat="1">
      <c r="A253" s="125">
        <f>IF(D253="x",C253,IF(D253="n",0,C253))</f>
        <v>8</v>
      </c>
      <c r="B253" s="125">
        <f>IF(D253="x",0,IF(D253="n",0,C253))</f>
        <v>8</v>
      </c>
      <c r="C253" s="180">
        <v>8</v>
      </c>
      <c r="D253" s="1577"/>
      <c r="E253" s="1578"/>
      <c r="F253" s="345" t="s">
        <v>1093</v>
      </c>
      <c r="G253" s="1441"/>
      <c r="H253" s="1441"/>
      <c r="I253" s="1441"/>
      <c r="J253" s="1441"/>
      <c r="K253" s="1442"/>
      <c r="M253" s="96"/>
      <c r="N253" s="96"/>
      <c r="O253" s="96"/>
    </row>
    <row r="254" spans="1:20" customHeight="1" ht="14.25" s="100" customFormat="1">
      <c r="A254" s="96"/>
      <c r="B254" s="96"/>
      <c r="C254" s="182"/>
      <c r="D254" s="182"/>
      <c r="E254" s="73">
        <v>30</v>
      </c>
      <c r="F254" s="826" t="s">
        <v>1094</v>
      </c>
      <c r="G254" s="1434"/>
      <c r="H254" s="1435"/>
      <c r="I254" s="1435"/>
      <c r="J254" s="1435"/>
      <c r="K254" s="1436"/>
      <c r="L254" s="96"/>
      <c r="M254" s="96"/>
      <c r="N254" s="359"/>
      <c r="O254" s="96"/>
      <c r="P254" s="96"/>
      <c r="Q254" s="96"/>
      <c r="R254" s="96"/>
      <c r="S254" s="96"/>
      <c r="T254" s="96"/>
    </row>
    <row r="255" spans="1:20" customHeight="1" ht="15">
      <c r="C255" s="181"/>
      <c r="D255" s="181"/>
      <c r="E255" s="120"/>
      <c r="F255" s="372" t="s">
        <v>1095</v>
      </c>
      <c r="G255" s="1438"/>
      <c r="H255" s="1438"/>
      <c r="I255" s="1438"/>
      <c r="J255" s="1438"/>
      <c r="K255" s="1439"/>
      <c r="N255" s="359"/>
    </row>
    <row r="256" spans="1:20" customHeight="1" ht="15">
      <c r="C256" s="181"/>
      <c r="D256" s="181"/>
      <c r="E256" s="120"/>
      <c r="F256" s="334" t="s">
        <v>1096</v>
      </c>
      <c r="G256" s="1438"/>
      <c r="H256" s="1438"/>
      <c r="I256" s="1438"/>
      <c r="J256" s="1438"/>
      <c r="K256" s="1439"/>
    </row>
    <row r="257" spans="1:20" customHeight="1" ht="15">
      <c r="C257" s="181"/>
      <c r="D257" s="181"/>
      <c r="E257" s="120"/>
      <c r="F257" s="334" t="s">
        <v>1097</v>
      </c>
      <c r="G257" s="1438"/>
      <c r="H257" s="1438"/>
      <c r="I257" s="1438"/>
      <c r="J257" s="1438"/>
      <c r="K257" s="1439"/>
    </row>
    <row r="258" spans="1:20" customHeight="1" ht="15">
      <c r="A258" s="96" t="s">
        <v>214</v>
      </c>
      <c r="C258" s="1017"/>
      <c r="D258" s="1017"/>
      <c r="E258" s="120"/>
      <c r="F258" s="915" t="s">
        <v>1098</v>
      </c>
      <c r="G258" s="1438"/>
      <c r="H258" s="1438"/>
      <c r="I258" s="1438"/>
      <c r="J258" s="1438"/>
      <c r="K258" s="1439"/>
    </row>
    <row r="259" spans="1:20" customHeight="1" ht="26.25">
      <c r="A259" s="71">
        <f>IF(D259="x",C259,IF(D259="n",0,C259))</f>
        <v>6</v>
      </c>
      <c r="B259" s="71">
        <f>IF(D259="x",0,IF(D259="n",0,C259))</f>
        <v>6</v>
      </c>
      <c r="C259" s="180">
        <v>6</v>
      </c>
      <c r="D259" s="1873"/>
      <c r="E259" s="1875"/>
      <c r="F259" s="358" t="s">
        <v>1099</v>
      </c>
      <c r="G259" s="1517"/>
      <c r="H259" s="1517"/>
      <c r="I259" s="1517"/>
      <c r="J259" s="1517"/>
      <c r="K259" s="1518"/>
    </row>
    <row r="260" spans="1:20" customHeight="1" ht="15">
      <c r="A260" s="100"/>
      <c r="B260" s="100"/>
      <c r="C260" s="187" t="s">
        <v>21</v>
      </c>
      <c r="D260" s="187"/>
      <c r="E260" s="76">
        <v>31</v>
      </c>
      <c r="F260" s="872" t="s">
        <v>1100</v>
      </c>
      <c r="G260" s="1434"/>
      <c r="H260" s="1435"/>
      <c r="I260" s="1435"/>
      <c r="J260" s="1435"/>
      <c r="K260" s="1436"/>
    </row>
    <row r="261" spans="1:20" customHeight="1" ht="15">
      <c r="A261" s="96" t="s">
        <v>214</v>
      </c>
      <c r="B261" s="100"/>
      <c r="C261" s="944"/>
      <c r="D261" s="944"/>
      <c r="E261" s="368"/>
      <c r="F261" s="869" t="s">
        <v>1101</v>
      </c>
      <c r="G261" s="1438"/>
      <c r="H261" s="1438"/>
      <c r="I261" s="1438"/>
      <c r="J261" s="1438"/>
      <c r="K261" s="1439"/>
    </row>
    <row r="262" spans="1:20" customHeight="1" ht="26.25">
      <c r="A262" s="124">
        <f>IF(D262="x",C262,IF(D262="n",0,C262))</f>
        <v>20</v>
      </c>
      <c r="B262" s="125">
        <f>IF(D262="x",0,IF(D262="n",0,C262))</f>
        <v>20</v>
      </c>
      <c r="C262" s="263">
        <v>20</v>
      </c>
      <c r="D262" s="1577"/>
      <c r="E262" s="1578"/>
      <c r="F262" s="358" t="s">
        <v>1102</v>
      </c>
      <c r="G262" s="1517"/>
      <c r="H262" s="1517"/>
      <c r="I262" s="1517"/>
      <c r="J262" s="1517"/>
      <c r="K262" s="1518"/>
    </row>
    <row r="263" spans="1:20" customHeight="1" ht="15" s="100" customFormat="1">
      <c r="C263" s="49"/>
      <c r="D263" s="38"/>
      <c r="E263" s="73">
        <v>32</v>
      </c>
      <c r="F263" s="733" t="s">
        <v>658</v>
      </c>
      <c r="G263" s="1435"/>
      <c r="H263" s="1435"/>
      <c r="I263" s="1435"/>
      <c r="J263" s="1435"/>
      <c r="K263" s="1436"/>
    </row>
    <row r="264" spans="1:20" customHeight="1" ht="15" s="100" customFormat="1">
      <c r="C264" s="42"/>
      <c r="D264" s="30"/>
      <c r="E264" s="25"/>
      <c r="F264" s="371" t="s">
        <v>350</v>
      </c>
      <c r="G264" s="1459"/>
      <c r="H264" s="1459"/>
      <c r="I264" s="1459"/>
      <c r="J264" s="1459"/>
      <c r="K264" s="1460"/>
    </row>
    <row r="265" spans="1:20" customHeight="1" ht="15" s="100" customFormat="1">
      <c r="C265" s="42"/>
      <c r="D265" s="30"/>
      <c r="E265" s="25"/>
      <c r="F265" s="326" t="s">
        <v>1103</v>
      </c>
      <c r="G265" s="1459"/>
      <c r="H265" s="1459"/>
      <c r="I265" s="1459"/>
      <c r="J265" s="1459"/>
      <c r="K265" s="1460"/>
    </row>
    <row r="266" spans="1:20" customHeight="1" ht="15" s="100" customFormat="1">
      <c r="C266" s="42"/>
      <c r="D266" s="30"/>
      <c r="E266" s="25"/>
      <c r="F266" s="364" t="s">
        <v>1104</v>
      </c>
      <c r="G266" s="1459"/>
      <c r="H266" s="1459"/>
      <c r="I266" s="1459"/>
      <c r="J266" s="1459"/>
      <c r="K266" s="1460"/>
    </row>
    <row r="267" spans="1:20" customHeight="1" ht="15" s="100" customFormat="1">
      <c r="C267" s="42"/>
      <c r="D267" s="30"/>
      <c r="E267" s="25"/>
      <c r="F267" s="364" t="s">
        <v>1105</v>
      </c>
      <c r="G267" s="1459"/>
      <c r="H267" s="1459"/>
      <c r="I267" s="1459"/>
      <c r="J267" s="1459"/>
      <c r="K267" s="1460"/>
    </row>
    <row r="268" spans="1:20" customHeight="1" ht="15" s="100" customFormat="1">
      <c r="A268" s="96" t="s">
        <v>190</v>
      </c>
      <c r="C268" s="42"/>
      <c r="D268" s="30"/>
      <c r="E268" s="25"/>
      <c r="F268" s="364" t="s">
        <v>1106</v>
      </c>
      <c r="G268" s="1459"/>
      <c r="H268" s="1459"/>
      <c r="I268" s="1459"/>
      <c r="J268" s="1459"/>
      <c r="K268" s="1460"/>
    </row>
    <row r="269" spans="1:20" customHeight="1" ht="15" s="100" customFormat="1">
      <c r="A269" s="550">
        <f>IF(D269="x",C269,IF(D269="n",0,C269))</f>
        <v>20</v>
      </c>
      <c r="B269" s="125">
        <f>IF(D269="x",0,IF(D269="n",0,C269))</f>
        <v>20</v>
      </c>
      <c r="C269" s="45">
        <v>20</v>
      </c>
      <c r="D269" s="1452"/>
      <c r="E269" s="1457"/>
      <c r="F269" s="349" t="s">
        <v>355</v>
      </c>
      <c r="G269" s="1441"/>
      <c r="H269" s="1441"/>
      <c r="I269" s="1441"/>
      <c r="J269" s="1441"/>
      <c r="K269" s="1442"/>
    </row>
    <row r="270" spans="1:20" customHeight="1" ht="15">
      <c r="C270" s="192"/>
      <c r="D270" s="192"/>
      <c r="E270" s="73">
        <v>33</v>
      </c>
      <c r="F270" s="878" t="s">
        <v>1107</v>
      </c>
      <c r="G270" s="1434"/>
      <c r="H270" s="1435"/>
      <c r="I270" s="1435"/>
      <c r="J270" s="1435"/>
      <c r="K270" s="1436"/>
    </row>
    <row r="271" spans="1:20" customHeight="1" ht="15">
      <c r="C271" s="193"/>
      <c r="D271" s="193"/>
      <c r="E271" s="120"/>
      <c r="F271" s="371" t="s">
        <v>1108</v>
      </c>
      <c r="G271" s="1438"/>
      <c r="H271" s="1438"/>
      <c r="I271" s="1438"/>
      <c r="J271" s="1438"/>
      <c r="K271" s="1439"/>
    </row>
    <row r="272" spans="1:20" customHeight="1" ht="15">
      <c r="A272" s="96" t="s">
        <v>190</v>
      </c>
      <c r="C272" s="193"/>
      <c r="D272" s="193"/>
      <c r="E272" s="120"/>
      <c r="F272" s="352" t="s">
        <v>1109</v>
      </c>
      <c r="G272" s="1459"/>
      <c r="H272" s="1459"/>
      <c r="I272" s="1459"/>
      <c r="J272" s="1459"/>
      <c r="K272" s="1460"/>
    </row>
    <row r="273" spans="1:20" customHeight="1" ht="15">
      <c r="A273" s="125">
        <f>IF(D273="x",C273,IF(D273="n",0,C273))</f>
        <v>0</v>
      </c>
      <c r="B273" s="125">
        <f>IF(D273="x",0,IF(D273="n",0,C273))</f>
        <v>0</v>
      </c>
      <c r="C273" s="180">
        <v>4</v>
      </c>
      <c r="D273" s="1577" t="s">
        <v>863</v>
      </c>
      <c r="E273" s="1578"/>
      <c r="F273" s="349" t="s">
        <v>1110</v>
      </c>
      <c r="G273" s="1441"/>
      <c r="H273" s="1441"/>
      <c r="I273" s="1441"/>
      <c r="J273" s="1441"/>
      <c r="K273" s="1442"/>
    </row>
    <row r="274" spans="1:20" customHeight="1" ht="15" s="100" customFormat="1">
      <c r="A274" s="96"/>
      <c r="B274" s="96"/>
      <c r="C274" s="192"/>
      <c r="D274" s="192"/>
      <c r="E274" s="73">
        <v>34</v>
      </c>
      <c r="F274" s="879" t="s">
        <v>672</v>
      </c>
      <c r="G274" s="1434"/>
      <c r="H274" s="1435"/>
      <c r="I274" s="1435"/>
      <c r="J274" s="1435"/>
      <c r="K274" s="1436"/>
    </row>
    <row r="275" spans="1:20" customHeight="1" ht="15" s="100" customFormat="1">
      <c r="A275" s="96"/>
      <c r="B275" s="96"/>
      <c r="C275" s="181"/>
      <c r="D275" s="181"/>
      <c r="E275" s="183"/>
      <c r="F275" s="371" t="s">
        <v>674</v>
      </c>
      <c r="G275" s="1458"/>
      <c r="H275" s="1459"/>
      <c r="I275" s="1459"/>
      <c r="J275" s="1459"/>
      <c r="K275" s="1460"/>
    </row>
    <row r="276" spans="1:20" customHeight="1" ht="15" s="100" customFormat="1">
      <c r="A276" s="96"/>
      <c r="B276" s="96"/>
      <c r="C276" s="181"/>
      <c r="D276" s="181"/>
      <c r="E276" s="183"/>
      <c r="F276" s="326" t="s">
        <v>1111</v>
      </c>
      <c r="G276" s="1458"/>
      <c r="H276" s="1459"/>
      <c r="I276" s="1459"/>
      <c r="J276" s="1459"/>
      <c r="K276" s="1460"/>
    </row>
    <row r="277" spans="1:20" customHeight="1" ht="15" s="100" customFormat="1">
      <c r="A277" s="96" t="s">
        <v>190</v>
      </c>
      <c r="B277" s="96"/>
      <c r="C277" s="181"/>
      <c r="D277" s="181"/>
      <c r="E277" s="183"/>
      <c r="F277" s="326" t="s">
        <v>677</v>
      </c>
      <c r="G277" s="1458"/>
      <c r="H277" s="1459"/>
      <c r="I277" s="1459"/>
      <c r="J277" s="1459"/>
      <c r="K277" s="1460"/>
    </row>
    <row r="278" spans="1:20" customHeight="1" ht="15" s="100" customFormat="1">
      <c r="A278" s="125">
        <f>IF(D278="x",C278,IF(D278="n",0,C278))</f>
        <v>20</v>
      </c>
      <c r="B278" s="125">
        <f>IF(D278="x",0,IF(D278="n",0,C278))</f>
        <v>20</v>
      </c>
      <c r="C278" s="180">
        <v>20</v>
      </c>
      <c r="D278" s="1577"/>
      <c r="E278" s="1790"/>
      <c r="F278" s="349" t="s">
        <v>1112</v>
      </c>
      <c r="G278" s="1440"/>
      <c r="H278" s="1441"/>
      <c r="I278" s="1441"/>
      <c r="J278" s="1441"/>
      <c r="K278" s="1442"/>
    </row>
    <row r="279" spans="1:20" customHeight="1" ht="15">
      <c r="C279" s="182"/>
      <c r="D279" s="182"/>
      <c r="E279" s="73">
        <v>35</v>
      </c>
      <c r="F279" s="872" t="s">
        <v>368</v>
      </c>
      <c r="G279" s="1434"/>
      <c r="H279" s="1435"/>
      <c r="I279" s="1435"/>
      <c r="J279" s="1435"/>
      <c r="K279" s="1436"/>
    </row>
    <row r="280" spans="1:20" customHeight="1" ht="15">
      <c r="C280" s="552"/>
      <c r="D280" s="552"/>
      <c r="E280" s="120"/>
      <c r="F280" s="372" t="s">
        <v>369</v>
      </c>
      <c r="G280" s="1438"/>
      <c r="H280" s="1438"/>
      <c r="I280" s="1438"/>
      <c r="J280" s="1438"/>
      <c r="K280" s="1439"/>
    </row>
    <row r="281" spans="1:20" customHeight="1" ht="25.5" s="100" customFormat="1">
      <c r="A281" s="96" t="s">
        <v>190</v>
      </c>
      <c r="B281" s="96"/>
      <c r="C281" s="181"/>
      <c r="D281" s="181"/>
      <c r="E281" s="120"/>
      <c r="F281" s="333" t="s">
        <v>681</v>
      </c>
      <c r="G281" s="1459"/>
      <c r="H281" s="1459"/>
      <c r="I281" s="1459"/>
      <c r="J281" s="1459"/>
      <c r="K281" s="1460"/>
    </row>
    <row r="282" spans="1:20" customHeight="1" ht="15" s="16" customFormat="1">
      <c r="A282" s="125">
        <f>IF(D282="x",C282,IF(D282="n",0,C282))</f>
        <v>0</v>
      </c>
      <c r="B282" s="125">
        <f>IF(D282="x",0,IF(D282="n",0,C282))</f>
        <v>0</v>
      </c>
      <c r="C282" s="180">
        <v>6</v>
      </c>
      <c r="D282" s="1577" t="s">
        <v>863</v>
      </c>
      <c r="E282" s="1578"/>
      <c r="F282" s="349" t="s">
        <v>1113</v>
      </c>
      <c r="G282" s="1441"/>
      <c r="H282" s="1441"/>
      <c r="I282" s="1441"/>
      <c r="J282" s="1441"/>
      <c r="K282" s="1442"/>
    </row>
    <row r="283" spans="1:20" customHeight="1" ht="13.5">
      <c r="C283" s="182"/>
      <c r="D283" s="182"/>
      <c r="E283" s="73">
        <v>36</v>
      </c>
      <c r="F283" s="874" t="s">
        <v>1114</v>
      </c>
      <c r="G283" s="1434"/>
      <c r="H283" s="1435"/>
      <c r="I283" s="1435"/>
      <c r="J283" s="1435"/>
      <c r="K283" s="1436"/>
    </row>
    <row r="284" spans="1:20" customHeight="1" ht="12.75">
      <c r="C284" s="188"/>
      <c r="D284" s="188"/>
      <c r="E284" s="191"/>
      <c r="F284" s="372" t="s">
        <v>1115</v>
      </c>
      <c r="G284" s="1459"/>
      <c r="H284" s="1459"/>
      <c r="I284" s="1459"/>
      <c r="J284" s="1459"/>
      <c r="K284" s="1460"/>
    </row>
    <row r="285" spans="1:20" customHeight="1" ht="26.25">
      <c r="C285" s="181"/>
      <c r="D285" s="181"/>
      <c r="E285" s="191"/>
      <c r="F285" s="336" t="s">
        <v>1116</v>
      </c>
      <c r="G285" s="1459"/>
      <c r="H285" s="1459"/>
      <c r="I285" s="1459"/>
      <c r="J285" s="1459"/>
      <c r="K285" s="1460"/>
    </row>
    <row r="286" spans="1:20" customHeight="1" ht="13.5">
      <c r="C286" s="235"/>
      <c r="D286" s="235"/>
      <c r="E286" s="191"/>
      <c r="F286" s="364" t="s">
        <v>1117</v>
      </c>
      <c r="G286" s="1459"/>
      <c r="H286" s="1459"/>
      <c r="I286" s="1459"/>
      <c r="J286" s="1459"/>
      <c r="K286" s="1460"/>
    </row>
    <row r="287" spans="1:20" customHeight="1" ht="12.75">
      <c r="C287" s="181"/>
      <c r="D287" s="181"/>
      <c r="E287" s="191"/>
      <c r="F287" s="435" t="s">
        <v>1118</v>
      </c>
      <c r="G287" s="1459"/>
      <c r="H287" s="1459"/>
      <c r="I287" s="1459"/>
      <c r="J287" s="1459"/>
      <c r="K287" s="1460"/>
    </row>
    <row r="288" spans="1:20" customHeight="1" ht="25.5">
      <c r="C288" s="188"/>
      <c r="D288" s="188"/>
      <c r="E288" s="191"/>
      <c r="F288" s="333" t="s">
        <v>664</v>
      </c>
      <c r="G288" s="1459"/>
      <c r="H288" s="1459"/>
      <c r="I288" s="1459"/>
      <c r="J288" s="1459"/>
      <c r="K288" s="1460"/>
    </row>
    <row r="289" spans="1:20" customHeight="1" ht="12.75">
      <c r="C289" s="181"/>
      <c r="D289" s="181"/>
      <c r="E289" s="191"/>
      <c r="F289" s="333" t="s">
        <v>1119</v>
      </c>
      <c r="G289" s="1459"/>
      <c r="H289" s="1459"/>
      <c r="I289" s="1459"/>
      <c r="J289" s="1459"/>
      <c r="K289" s="1460"/>
    </row>
    <row r="290" spans="1:20" customHeight="1" ht="13.5">
      <c r="A290" s="96" t="s">
        <v>190</v>
      </c>
      <c r="C290" s="286"/>
      <c r="D290" s="286"/>
      <c r="E290" s="191"/>
      <c r="F290" s="336" t="s">
        <v>1120</v>
      </c>
      <c r="G290" s="1459"/>
      <c r="H290" s="1459"/>
      <c r="I290" s="1459"/>
      <c r="J290" s="1459"/>
      <c r="K290" s="1460"/>
    </row>
    <row r="291" spans="1:20" customHeight="1" ht="15">
      <c r="A291" s="125">
        <f>IF(D291="x",C291,IF(D291="n",0,C291))</f>
        <v>20</v>
      </c>
      <c r="B291" s="125">
        <f>IF(D291="x",0,IF(D291="n",0,C291))</f>
        <v>20</v>
      </c>
      <c r="C291" s="180">
        <v>20</v>
      </c>
      <c r="D291" s="1577"/>
      <c r="E291" s="1578"/>
      <c r="F291" s="544" t="s">
        <v>1121</v>
      </c>
      <c r="G291" s="1441"/>
      <c r="H291" s="1441"/>
      <c r="I291" s="1441"/>
      <c r="J291" s="1441"/>
      <c r="K291" s="1442"/>
    </row>
    <row r="292" spans="1:20" customHeight="1" ht="13.5" s="100" customFormat="1">
      <c r="A292" s="96"/>
      <c r="B292" s="96"/>
      <c r="C292" s="30"/>
      <c r="D292" s="38"/>
      <c r="E292" s="73">
        <v>37</v>
      </c>
      <c r="F292" s="831" t="s">
        <v>372</v>
      </c>
      <c r="G292" s="1576"/>
      <c r="H292" s="1548"/>
      <c r="I292" s="1548"/>
      <c r="J292" s="1548"/>
      <c r="K292" s="1549"/>
    </row>
    <row r="293" spans="1:20" customHeight="1" ht="12.75" s="100" customFormat="1">
      <c r="A293" s="96"/>
      <c r="B293" s="96"/>
      <c r="C293" s="30"/>
      <c r="D293" s="30"/>
      <c r="E293" s="311"/>
      <c r="F293" s="326" t="s">
        <v>373</v>
      </c>
      <c r="G293" s="1459"/>
      <c r="H293" s="1459"/>
      <c r="I293" s="1459"/>
      <c r="J293" s="1459"/>
      <c r="K293" s="1460"/>
    </row>
    <row r="294" spans="1:20" customHeight="1" ht="25.5" s="100" customFormat="1">
      <c r="A294" s="96"/>
      <c r="B294" s="96"/>
      <c r="C294" s="30"/>
      <c r="D294" s="30"/>
      <c r="E294" s="311"/>
      <c r="F294" s="404" t="s">
        <v>374</v>
      </c>
      <c r="G294" s="1459"/>
      <c r="H294" s="1459"/>
      <c r="I294" s="1459"/>
      <c r="J294" s="1459"/>
      <c r="K294" s="1460"/>
    </row>
    <row r="295" spans="1:20" customHeight="1" ht="25.5" s="100" customFormat="1">
      <c r="A295" s="96"/>
      <c r="B295" s="96"/>
      <c r="C295" s="42"/>
      <c r="D295" s="30"/>
      <c r="E295" s="25"/>
      <c r="F295" s="404" t="s">
        <v>375</v>
      </c>
      <c r="G295" s="1459"/>
      <c r="H295" s="1459"/>
      <c r="I295" s="1459"/>
      <c r="J295" s="1459"/>
      <c r="K295" s="1460"/>
    </row>
    <row r="296" spans="1:20" customHeight="1" ht="12.75" s="100" customFormat="1">
      <c r="A296" s="96"/>
      <c r="B296" s="96"/>
      <c r="C296" s="42"/>
      <c r="D296" s="30"/>
      <c r="E296" s="25"/>
      <c r="F296" s="326" t="s">
        <v>376</v>
      </c>
      <c r="G296" s="1459"/>
      <c r="H296" s="1459"/>
      <c r="I296" s="1459"/>
      <c r="J296" s="1459"/>
      <c r="K296" s="1460"/>
    </row>
    <row r="297" spans="1:20" customHeight="1" ht="25.5" s="100" customFormat="1">
      <c r="A297" s="96" t="s">
        <v>190</v>
      </c>
      <c r="B297" s="96"/>
      <c r="C297" s="42"/>
      <c r="D297" s="30"/>
      <c r="E297" s="25"/>
      <c r="F297" s="333" t="s">
        <v>377</v>
      </c>
      <c r="G297" s="1459"/>
      <c r="H297" s="1459"/>
      <c r="I297" s="1459"/>
      <c r="J297" s="1459"/>
      <c r="K297" s="1460"/>
    </row>
    <row r="298" spans="1:20" customHeight="1" ht="27.75" s="100" customFormat="1">
      <c r="A298" s="125">
        <f>IF(D298="x",C298,IF(D298="n",0,C298))</f>
        <v>20</v>
      </c>
      <c r="B298" s="125">
        <f>IF(D298="x",0,IF(D298="n",0,C298))</f>
        <v>20</v>
      </c>
      <c r="C298" s="40">
        <v>20</v>
      </c>
      <c r="D298" s="1452"/>
      <c r="E298" s="1457"/>
      <c r="F298" s="348" t="s">
        <v>378</v>
      </c>
      <c r="G298" s="1441"/>
      <c r="H298" s="1441"/>
      <c r="I298" s="1441"/>
      <c r="J298" s="1441"/>
      <c r="K298" s="1442"/>
    </row>
    <row r="299" spans="1:20" customHeight="1" ht="15">
      <c r="C299" s="1508"/>
      <c r="D299" s="1509"/>
      <c r="E299" s="1509"/>
      <c r="F299" s="1509"/>
      <c r="G299" s="1509"/>
      <c r="H299" s="1509"/>
      <c r="I299" s="1509"/>
      <c r="J299" s="1509"/>
      <c r="K299" s="1510"/>
    </row>
    <row r="300" spans="1:20" customHeight="1" ht="15">
      <c r="C300" s="1511"/>
      <c r="D300" s="1512"/>
      <c r="E300" s="1512"/>
      <c r="F300" s="1512"/>
      <c r="G300" s="1512"/>
      <c r="H300" s="1512"/>
      <c r="I300" s="1512"/>
      <c r="J300" s="1512"/>
      <c r="K300" s="1513"/>
    </row>
    <row r="301" spans="1:20" customHeight="1" ht="15">
      <c r="C301" s="1508"/>
      <c r="D301" s="1509"/>
      <c r="E301" s="1509"/>
      <c r="F301" s="1509"/>
      <c r="G301" s="1509"/>
      <c r="H301" s="1509"/>
      <c r="I301" s="1509"/>
      <c r="J301" s="1509"/>
      <c r="K301" s="1510"/>
    </row>
    <row r="302" spans="1:20" customHeight="1" ht="15">
      <c r="C302" s="1511"/>
      <c r="D302" s="1512"/>
      <c r="E302" s="1512"/>
      <c r="F302" s="1512"/>
      <c r="G302" s="1512"/>
      <c r="H302" s="1512"/>
      <c r="I302" s="1512"/>
      <c r="J302" s="1512"/>
      <c r="K302" s="1513"/>
    </row>
    <row r="303" spans="1:20" customHeight="1" ht="15">
      <c r="C303" s="1508"/>
      <c r="D303" s="1509"/>
      <c r="E303" s="1509"/>
      <c r="F303" s="1509"/>
      <c r="G303" s="1509"/>
      <c r="H303" s="1509"/>
      <c r="I303" s="1509"/>
      <c r="J303" s="1509"/>
      <c r="K303" s="1510"/>
    </row>
    <row r="304" spans="1:20" customHeight="1" ht="15">
      <c r="C304" s="1511"/>
      <c r="D304" s="1512"/>
      <c r="E304" s="1512"/>
      <c r="F304" s="1512"/>
      <c r="G304" s="1512"/>
      <c r="H304" s="1512"/>
      <c r="I304" s="1512"/>
      <c r="J304" s="1512"/>
      <c r="K304" s="1513"/>
    </row>
    <row r="305" spans="1:20" customHeight="1" ht="15" s="100" customFormat="1">
      <c r="A305" s="402"/>
      <c r="B305" s="402"/>
      <c r="C305" s="1454" t="s">
        <v>137</v>
      </c>
      <c r="D305" s="1455"/>
      <c r="E305" s="1455"/>
      <c r="F305" s="1455"/>
      <c r="G305" s="1455"/>
      <c r="H305" s="1455"/>
      <c r="I305" s="1455"/>
      <c r="J305" s="1455"/>
      <c r="K305" s="1456"/>
      <c r="M305" s="96"/>
    </row>
    <row r="306" spans="1:20" customHeight="1" ht="15" s="100" customFormat="1">
      <c r="A306" s="402"/>
      <c r="B306" s="402"/>
      <c r="C306" s="697" t="s">
        <v>150</v>
      </c>
      <c r="D306" s="1461" t="s">
        <v>151</v>
      </c>
      <c r="E306" s="1462"/>
      <c r="F306" s="692" t="s">
        <v>152</v>
      </c>
      <c r="G306" s="1461" t="s">
        <v>4</v>
      </c>
      <c r="H306" s="1514"/>
      <c r="I306" s="1514"/>
      <c r="J306" s="1514"/>
      <c r="K306" s="1462"/>
      <c r="M306" s="96"/>
    </row>
    <row r="307" spans="1:20" customHeight="1" ht="14.25">
      <c r="C307" s="185" t="s">
        <v>21</v>
      </c>
      <c r="D307" s="185"/>
      <c r="E307" s="73">
        <v>38</v>
      </c>
      <c r="F307" s="879" t="s">
        <v>1122</v>
      </c>
      <c r="G307" s="1434"/>
      <c r="H307" s="1435"/>
      <c r="I307" s="1435"/>
      <c r="J307" s="1435"/>
      <c r="K307" s="1436"/>
    </row>
    <row r="308" spans="1:20" customHeight="1" ht="14.25">
      <c r="C308" s="181"/>
      <c r="D308" s="181"/>
      <c r="E308" s="120"/>
      <c r="F308" s="406" t="s">
        <v>1123</v>
      </c>
      <c r="G308" s="1459"/>
      <c r="H308" s="1459"/>
      <c r="I308" s="1459"/>
      <c r="J308" s="1459"/>
      <c r="K308" s="1460"/>
    </row>
    <row r="309" spans="1:20" customHeight="1" ht="12.95">
      <c r="C309" s="284"/>
      <c r="D309" s="284"/>
      <c r="E309" s="120"/>
      <c r="F309" s="404" t="s">
        <v>639</v>
      </c>
      <c r="G309" s="1459"/>
      <c r="H309" s="1459"/>
      <c r="I309" s="1459"/>
      <c r="J309" s="1459"/>
      <c r="K309" s="1460"/>
    </row>
    <row r="310" spans="1:20" customHeight="1" ht="12.95">
      <c r="C310" s="912"/>
      <c r="D310" s="912"/>
      <c r="E310" s="120"/>
      <c r="F310" s="749" t="s">
        <v>326</v>
      </c>
      <c r="G310" s="1459"/>
      <c r="H310" s="1459"/>
      <c r="I310" s="1459"/>
      <c r="J310" s="1459"/>
      <c r="K310" s="1460"/>
    </row>
    <row r="311" spans="1:20" customHeight="1" ht="25.5">
      <c r="C311" s="552"/>
      <c r="D311" s="552"/>
      <c r="E311" s="120"/>
      <c r="F311" s="404" t="s">
        <v>1124</v>
      </c>
      <c r="G311" s="1459"/>
      <c r="H311" s="1459"/>
      <c r="I311" s="1459"/>
      <c r="J311" s="1459"/>
      <c r="K311" s="1460"/>
    </row>
    <row r="312" spans="1:20" customHeight="1" ht="12.75">
      <c r="C312" s="181"/>
      <c r="D312" s="181"/>
      <c r="E312" s="120"/>
      <c r="F312" s="326" t="s">
        <v>328</v>
      </c>
      <c r="G312" s="1459"/>
      <c r="H312" s="1459"/>
      <c r="I312" s="1459"/>
      <c r="J312" s="1459"/>
      <c r="K312" s="1460"/>
    </row>
    <row r="313" spans="1:20" customHeight="1" ht="12.75">
      <c r="A313" s="96" t="s">
        <v>190</v>
      </c>
      <c r="C313" s="181"/>
      <c r="D313" s="181"/>
      <c r="E313" s="120"/>
      <c r="F313" s="326" t="s">
        <v>329</v>
      </c>
      <c r="G313" s="1459"/>
      <c r="H313" s="1459"/>
      <c r="I313" s="1459"/>
      <c r="J313" s="1459"/>
      <c r="K313" s="1460"/>
    </row>
    <row r="314" spans="1:20" customHeight="1" ht="14.25">
      <c r="A314" s="125">
        <f>IF(D314="x",C314,IF(D314="n",0,C314))</f>
        <v>20</v>
      </c>
      <c r="B314" s="125">
        <f>IF(D314="x",0,IF(D314="n",0,C314))</f>
        <v>20</v>
      </c>
      <c r="C314" s="180">
        <v>20</v>
      </c>
      <c r="D314" s="1577"/>
      <c r="E314" s="1578"/>
      <c r="F314" s="358" t="s">
        <v>330</v>
      </c>
      <c r="G314" s="1441"/>
      <c r="H314" s="1441"/>
      <c r="I314" s="1441"/>
      <c r="J314" s="1441"/>
      <c r="K314" s="1442"/>
    </row>
    <row r="315" spans="1:20" customHeight="1" ht="14.25">
      <c r="C315" s="942" t="s">
        <v>21</v>
      </c>
      <c r="D315" s="942"/>
      <c r="E315" s="73">
        <v>39</v>
      </c>
      <c r="F315" s="830" t="s">
        <v>1125</v>
      </c>
      <c r="G315" s="1434"/>
      <c r="H315" s="1435"/>
      <c r="I315" s="1435"/>
      <c r="J315" s="1435"/>
      <c r="K315" s="1436"/>
    </row>
    <row r="316" spans="1:20" customHeight="1" ht="12.75">
      <c r="C316" s="940"/>
      <c r="D316" s="940"/>
      <c r="E316" s="120"/>
      <c r="F316" s="333" t="s">
        <v>1126</v>
      </c>
      <c r="G316" s="1459"/>
      <c r="H316" s="1459"/>
      <c r="I316" s="1459"/>
      <c r="J316" s="1459"/>
      <c r="K316" s="1460"/>
    </row>
    <row r="317" spans="1:20" customHeight="1" ht="14.25">
      <c r="C317" s="940"/>
      <c r="D317" s="940"/>
      <c r="E317" s="120"/>
      <c r="F317" s="845" t="s">
        <v>1127</v>
      </c>
      <c r="G317" s="1459"/>
      <c r="H317" s="1459"/>
      <c r="I317" s="1459"/>
      <c r="J317" s="1459"/>
      <c r="K317" s="1460"/>
    </row>
    <row r="318" spans="1:20" customHeight="1" ht="12.95">
      <c r="C318" s="940"/>
      <c r="D318" s="940"/>
      <c r="E318" s="120"/>
      <c r="F318" s="404" t="s">
        <v>639</v>
      </c>
      <c r="G318" s="1459"/>
      <c r="H318" s="1459"/>
      <c r="I318" s="1459"/>
      <c r="J318" s="1459"/>
      <c r="K318" s="1460"/>
    </row>
    <row r="319" spans="1:20" customHeight="1" ht="12.95">
      <c r="C319" s="940"/>
      <c r="D319" s="940"/>
      <c r="E319" s="120"/>
      <c r="F319" s="749" t="s">
        <v>326</v>
      </c>
      <c r="G319" s="1459"/>
      <c r="H319" s="1459"/>
      <c r="I319" s="1459"/>
      <c r="J319" s="1459"/>
      <c r="K319" s="1460"/>
    </row>
    <row r="320" spans="1:20" customHeight="1" ht="25.5">
      <c r="C320" s="940"/>
      <c r="D320" s="940"/>
      <c r="E320" s="120"/>
      <c r="F320" s="404" t="s">
        <v>1124</v>
      </c>
      <c r="G320" s="1459"/>
      <c r="H320" s="1459"/>
      <c r="I320" s="1459"/>
      <c r="J320" s="1459"/>
      <c r="K320" s="1460"/>
    </row>
    <row r="321" spans="1:20" customHeight="1" ht="12.75">
      <c r="C321" s="940"/>
      <c r="D321" s="940"/>
      <c r="E321" s="120"/>
      <c r="F321" s="326" t="s">
        <v>328</v>
      </c>
      <c r="G321" s="1459"/>
      <c r="H321" s="1459"/>
      <c r="I321" s="1459"/>
      <c r="J321" s="1459"/>
      <c r="K321" s="1460"/>
    </row>
    <row r="322" spans="1:20" customHeight="1" ht="12.75">
      <c r="A322" s="96" t="s">
        <v>190</v>
      </c>
      <c r="C322" s="940"/>
      <c r="D322" s="940"/>
      <c r="E322" s="120"/>
      <c r="F322" s="326" t="s">
        <v>329</v>
      </c>
      <c r="G322" s="1459"/>
      <c r="H322" s="1459"/>
      <c r="I322" s="1459"/>
      <c r="J322" s="1459"/>
      <c r="K322" s="1460"/>
    </row>
    <row r="323" spans="1:20" customHeight="1" ht="14.25">
      <c r="A323" s="125">
        <f>IF(D323="x",C323,IF(D323="n",0,C323))</f>
        <v>0</v>
      </c>
      <c r="B323" s="125">
        <f>IF(D323="x",0,IF(D323="n",0,C323))</f>
        <v>0</v>
      </c>
      <c r="C323" s="941">
        <v>20</v>
      </c>
      <c r="D323" s="1577" t="s">
        <v>863</v>
      </c>
      <c r="E323" s="1578"/>
      <c r="F323" s="358" t="s">
        <v>330</v>
      </c>
      <c r="G323" s="1441"/>
      <c r="H323" s="1441"/>
      <c r="I323" s="1441"/>
      <c r="J323" s="1441"/>
      <c r="K323" s="1442"/>
    </row>
    <row r="324" spans="1:20" customHeight="1" ht="15">
      <c r="A324" s="105" t="s">
        <v>21</v>
      </c>
      <c r="B324" s="105" t="s">
        <v>21</v>
      </c>
      <c r="C324" s="182"/>
      <c r="D324" s="182"/>
      <c r="E324" s="73">
        <v>40</v>
      </c>
      <c r="F324" s="876" t="s">
        <v>1128</v>
      </c>
      <c r="G324" s="1434"/>
      <c r="H324" s="1435"/>
      <c r="I324" s="1435"/>
      <c r="J324" s="1435"/>
      <c r="K324" s="1436"/>
    </row>
    <row r="325" spans="1:20" customHeight="1" ht="15">
      <c r="A325" s="96" t="s">
        <v>190</v>
      </c>
      <c r="C325" s="181"/>
      <c r="D325" s="181"/>
      <c r="E325" s="120"/>
      <c r="F325" s="531" t="s">
        <v>687</v>
      </c>
      <c r="G325" s="1459"/>
      <c r="H325" s="1459"/>
      <c r="I325" s="1459"/>
      <c r="J325" s="1459"/>
      <c r="K325" s="1460"/>
    </row>
    <row r="326" spans="1:20" customHeight="1" ht="26.25" s="100" customFormat="1">
      <c r="A326" s="125">
        <f>IF(D326="x",C326,IF(D326="n",0,C326))</f>
        <v>10</v>
      </c>
      <c r="B326" s="125">
        <f>IF(D326="x",0,IF(D326="n",0,C326))</f>
        <v>10</v>
      </c>
      <c r="C326" s="180">
        <v>10</v>
      </c>
      <c r="D326" s="1577"/>
      <c r="E326" s="1578"/>
      <c r="F326" s="358" t="s">
        <v>1129</v>
      </c>
      <c r="G326" s="1441"/>
      <c r="H326" s="1441"/>
      <c r="I326" s="1441"/>
      <c r="J326" s="1441"/>
      <c r="K326" s="1442"/>
      <c r="L326" s="96"/>
      <c r="M326" s="96"/>
      <c r="N326" s="96"/>
      <c r="O326" s="96"/>
      <c r="P326" s="96"/>
      <c r="Q326" s="96"/>
      <c r="R326" s="96"/>
      <c r="S326" s="96"/>
      <c r="T326" s="96"/>
    </row>
    <row r="327" spans="1:20" customHeight="1" ht="15" s="100" customFormat="1">
      <c r="A327" s="96"/>
      <c r="B327" s="96"/>
      <c r="C327" s="181"/>
      <c r="D327" s="181"/>
      <c r="E327" s="73">
        <v>41</v>
      </c>
      <c r="F327" s="874" t="s">
        <v>1130</v>
      </c>
      <c r="G327" s="1434"/>
      <c r="H327" s="1435"/>
      <c r="I327" s="1435"/>
      <c r="J327" s="1435"/>
      <c r="K327" s="1436"/>
      <c r="M327" s="96"/>
    </row>
    <row r="328" spans="1:20" customHeight="1" ht="12.75" s="100" customFormat="1">
      <c r="A328" s="96"/>
      <c r="B328" s="96"/>
      <c r="C328" s="181"/>
      <c r="D328" s="1471"/>
      <c r="E328" s="1472"/>
      <c r="F328" s="869" t="s">
        <v>1131</v>
      </c>
      <c r="G328" s="1458"/>
      <c r="H328" s="1459"/>
      <c r="I328" s="1459"/>
      <c r="J328" s="1459"/>
      <c r="K328" s="1460"/>
      <c r="M328" s="96"/>
    </row>
    <row r="329" spans="1:20" customHeight="1" ht="15" s="100" customFormat="1">
      <c r="A329" s="96" t="s">
        <v>190</v>
      </c>
      <c r="B329" s="96"/>
      <c r="C329" s="116"/>
      <c r="D329" s="1471"/>
      <c r="E329" s="1472"/>
      <c r="F329" s="404" t="s">
        <v>389</v>
      </c>
      <c r="G329" s="1458"/>
      <c r="H329" s="1459"/>
      <c r="I329" s="1459"/>
      <c r="J329" s="1459"/>
      <c r="K329" s="1460"/>
      <c r="M329" s="96"/>
    </row>
    <row r="330" spans="1:20" customHeight="1" ht="15" s="100" customFormat="1">
      <c r="A330" s="125">
        <f>IF(D330="x",C330,IF(D330="n",0,C330))</f>
        <v>6</v>
      </c>
      <c r="B330" s="125">
        <f>IF(D330="x",0,IF(D330="n",0,C330))</f>
        <v>0</v>
      </c>
      <c r="C330" s="180">
        <v>6</v>
      </c>
      <c r="D330" s="1577" t="s">
        <v>896</v>
      </c>
      <c r="E330" s="1790"/>
      <c r="F330" s="436" t="s">
        <v>933</v>
      </c>
      <c r="G330" s="1440"/>
      <c r="H330" s="1441"/>
      <c r="I330" s="1441"/>
      <c r="J330" s="1441"/>
      <c r="K330" s="1442"/>
      <c r="M330" s="96"/>
    </row>
    <row r="331" spans="1:20" customHeight="1" ht="15" s="100" customFormat="1">
      <c r="A331" s="96"/>
      <c r="B331" s="96"/>
      <c r="C331" s="194"/>
      <c r="D331" s="194"/>
      <c r="E331" s="73">
        <v>42</v>
      </c>
      <c r="F331" s="876" t="s">
        <v>688</v>
      </c>
      <c r="G331" s="1434" t="s">
        <v>1132</v>
      </c>
      <c r="H331" s="1435"/>
      <c r="I331" s="1435"/>
      <c r="J331" s="1435"/>
      <c r="K331" s="1436"/>
      <c r="L331" s="96"/>
      <c r="M331" s="96"/>
      <c r="N331" s="96"/>
      <c r="O331" s="96"/>
      <c r="P331" s="96"/>
      <c r="Q331" s="96"/>
      <c r="R331" s="96"/>
      <c r="S331" s="96"/>
      <c r="T331" s="96"/>
    </row>
    <row r="332" spans="1:20" customHeight="1" ht="15" s="100" customFormat="1">
      <c r="A332" s="96" t="s">
        <v>190</v>
      </c>
      <c r="B332" s="96"/>
      <c r="C332" s="189"/>
      <c r="D332" s="189"/>
      <c r="E332" s="120"/>
      <c r="F332" s="371" t="s">
        <v>1133</v>
      </c>
      <c r="G332" s="1876"/>
      <c r="H332" s="1877"/>
      <c r="I332" s="1877"/>
      <c r="J332" s="1877"/>
      <c r="K332" s="1878"/>
      <c r="L332" s="96"/>
      <c r="M332" s="96"/>
      <c r="N332" s="96"/>
      <c r="O332" s="96"/>
      <c r="P332" s="96"/>
      <c r="Q332" s="96"/>
      <c r="R332" s="96"/>
      <c r="S332" s="96"/>
      <c r="T332" s="96"/>
    </row>
    <row r="333" spans="1:20" customHeight="1" ht="15" s="100" customFormat="1">
      <c r="A333" s="71">
        <f>IF(D333="x",C333,IF(D333="n",0,C333))</f>
        <v>6</v>
      </c>
      <c r="B333" s="71">
        <f>IF(D333="x",0,IF(D333="n",0,C333))</f>
        <v>0</v>
      </c>
      <c r="C333" s="180">
        <v>6</v>
      </c>
      <c r="D333" s="1873" t="s">
        <v>896</v>
      </c>
      <c r="E333" s="1874"/>
      <c r="F333" s="349" t="s">
        <v>397</v>
      </c>
      <c r="G333" s="1879"/>
      <c r="H333" s="1880"/>
      <c r="I333" s="1880"/>
      <c r="J333" s="1880"/>
      <c r="K333" s="1881"/>
      <c r="L333" s="96"/>
      <c r="M333" s="96"/>
      <c r="N333" s="96"/>
      <c r="O333" s="96"/>
      <c r="P333" s="96"/>
      <c r="Q333" s="96"/>
      <c r="R333" s="96"/>
      <c r="S333" s="96"/>
      <c r="T333" s="96"/>
    </row>
    <row r="334" spans="1:20" customHeight="1" ht="15" s="100" customFormat="1">
      <c r="A334" s="138"/>
      <c r="B334" s="96"/>
      <c r="C334" s="49"/>
      <c r="D334" s="38"/>
      <c r="E334" s="73">
        <v>43</v>
      </c>
      <c r="F334" s="876" t="s">
        <v>398</v>
      </c>
      <c r="G334" s="1434"/>
      <c r="H334" s="1435"/>
      <c r="I334" s="1435"/>
      <c r="J334" s="1435"/>
      <c r="K334" s="1436"/>
    </row>
    <row r="335" spans="1:20" customHeight="1" ht="15" s="100" customFormat="1">
      <c r="A335" s="138"/>
      <c r="B335" s="96"/>
      <c r="C335" s="42"/>
      <c r="D335" s="30"/>
      <c r="E335" s="24"/>
      <c r="F335" s="372" t="s">
        <v>399</v>
      </c>
      <c r="G335" s="1458"/>
      <c r="H335" s="1459"/>
      <c r="I335" s="1459"/>
      <c r="J335" s="1459"/>
      <c r="K335" s="1460"/>
    </row>
    <row r="336" spans="1:20" customHeight="1" ht="25.5" s="100" customFormat="1">
      <c r="A336" s="96" t="s">
        <v>190</v>
      </c>
      <c r="B336" s="96"/>
      <c r="C336" s="42"/>
      <c r="D336" s="30"/>
      <c r="E336" s="24"/>
      <c r="F336" s="333" t="s">
        <v>400</v>
      </c>
      <c r="G336" s="1458"/>
      <c r="H336" s="1459"/>
      <c r="I336" s="1459"/>
      <c r="J336" s="1459"/>
      <c r="K336" s="1460"/>
    </row>
    <row r="337" spans="1:20" customHeight="1" ht="27.75" s="100" customFormat="1">
      <c r="A337" s="281">
        <f>IF(D337="x",C337,IF(D337="n",0,C337))</f>
        <v>20</v>
      </c>
      <c r="B337" s="125">
        <f>IF(D337="x",0,IF(D337="n",0,C337))</f>
        <v>20</v>
      </c>
      <c r="C337" s="45">
        <v>20</v>
      </c>
      <c r="D337" s="1452"/>
      <c r="E337" s="1453"/>
      <c r="F337" s="348" t="s">
        <v>690</v>
      </c>
      <c r="G337" s="1440"/>
      <c r="H337" s="1441"/>
      <c r="I337" s="1441"/>
      <c r="J337" s="1441"/>
      <c r="K337" s="1442"/>
    </row>
    <row r="338" spans="1:20" customHeight="1" ht="15" s="100" customFormat="1">
      <c r="A338" s="402"/>
      <c r="B338" s="402"/>
      <c r="C338" s="1454" t="s">
        <v>137</v>
      </c>
      <c r="D338" s="1455"/>
      <c r="E338" s="1455"/>
      <c r="F338" s="1455"/>
      <c r="G338" s="1455"/>
      <c r="H338" s="1455"/>
      <c r="I338" s="1455"/>
      <c r="J338" s="1455"/>
      <c r="K338" s="1456"/>
      <c r="M338" s="96"/>
    </row>
    <row r="339" spans="1:20" customHeight="1" ht="15">
      <c r="C339" s="1882" t="s">
        <v>1134</v>
      </c>
      <c r="D339" s="1883"/>
      <c r="E339" s="1883"/>
      <c r="F339" s="1883"/>
      <c r="G339" s="1883"/>
      <c r="H339" s="1883"/>
      <c r="I339" s="1883"/>
      <c r="J339" s="1883"/>
      <c r="K339" s="1884"/>
    </row>
    <row r="340" spans="1:20" customHeight="1" ht="12.75">
      <c r="C340" s="1885"/>
      <c r="D340" s="1886"/>
      <c r="E340" s="1886"/>
      <c r="F340" s="1886"/>
      <c r="G340" s="1886"/>
      <c r="H340" s="1886"/>
      <c r="I340" s="1886"/>
      <c r="J340" s="1886"/>
      <c r="K340" s="1887"/>
    </row>
    <row r="341" spans="1:20" customHeight="1" ht="15">
      <c r="C341" s="1489"/>
      <c r="D341" s="1490"/>
      <c r="E341" s="1490"/>
      <c r="F341" s="1490"/>
      <c r="G341" s="1490"/>
      <c r="H341" s="1490"/>
      <c r="I341" s="1490"/>
      <c r="J341" s="1490"/>
      <c r="K341" s="1491"/>
    </row>
    <row r="342" spans="1:20" customHeight="1" ht="15">
      <c r="C342" s="1492"/>
      <c r="D342" s="1493"/>
      <c r="E342" s="1493"/>
      <c r="F342" s="1493"/>
      <c r="G342" s="1493"/>
      <c r="H342" s="1493"/>
      <c r="I342" s="1493"/>
      <c r="J342" s="1493"/>
      <c r="K342" s="1494"/>
    </row>
    <row r="343" spans="1:20" customHeight="1" ht="15">
      <c r="C343" s="1489"/>
      <c r="D343" s="1490"/>
      <c r="E343" s="1490"/>
      <c r="F343" s="1490"/>
      <c r="G343" s="1490"/>
      <c r="H343" s="1490"/>
      <c r="I343" s="1490"/>
      <c r="J343" s="1490"/>
      <c r="K343" s="1491"/>
    </row>
    <row r="344" spans="1:20" customHeight="1" ht="15">
      <c r="C344" s="1492"/>
      <c r="D344" s="1493"/>
      <c r="E344" s="1493"/>
      <c r="F344" s="1493"/>
      <c r="G344" s="1493"/>
      <c r="H344" s="1493"/>
      <c r="I344" s="1493"/>
      <c r="J344" s="1493"/>
      <c r="K344" s="1494"/>
    </row>
    <row r="345" spans="1:20" customHeight="1" ht="15">
      <c r="C345" s="1867"/>
      <c r="D345" s="1868"/>
      <c r="E345" s="1868"/>
      <c r="F345" s="1868"/>
      <c r="G345" s="1868"/>
      <c r="H345" s="1868"/>
      <c r="I345" s="1868"/>
      <c r="J345" s="1868"/>
      <c r="K345" s="1869"/>
    </row>
    <row r="346" spans="1:20" customHeight="1" ht="15">
      <c r="C346" s="1870"/>
      <c r="D346" s="1871"/>
      <c r="E346" s="1871"/>
      <c r="F346" s="1871"/>
      <c r="G346" s="1871"/>
      <c r="H346" s="1871"/>
      <c r="I346" s="1871"/>
      <c r="J346" s="1871"/>
      <c r="K346" s="1872"/>
    </row>
    <row r="347" spans="1:20" customHeight="1" ht="15">
      <c r="C347" s="1489"/>
      <c r="D347" s="1490"/>
      <c r="E347" s="1490"/>
      <c r="F347" s="1490"/>
      <c r="G347" s="1490"/>
      <c r="H347" s="1490"/>
      <c r="I347" s="1490"/>
      <c r="J347" s="1490"/>
      <c r="K347" s="1491"/>
    </row>
    <row r="348" spans="1:20" customHeight="1" ht="15">
      <c r="C348" s="1492"/>
      <c r="D348" s="1493"/>
      <c r="E348" s="1493"/>
      <c r="F348" s="1493"/>
      <c r="G348" s="1493"/>
      <c r="H348" s="1493"/>
      <c r="I348" s="1493"/>
      <c r="J348" s="1493"/>
      <c r="K348" s="1494"/>
    </row>
    <row r="349" spans="1:20" customHeight="1" ht="15">
      <c r="C349" s="1590" t="s">
        <v>1135</v>
      </c>
      <c r="D349" s="1591"/>
      <c r="E349" s="1591"/>
      <c r="F349" s="1591"/>
      <c r="G349" s="1591"/>
      <c r="H349" s="1591"/>
      <c r="I349" s="1591"/>
      <c r="J349" s="1591"/>
      <c r="K349" s="1592"/>
    </row>
    <row r="350" spans="1:20" customHeight="1" ht="15">
      <c r="C350" s="1593"/>
      <c r="D350" s="1594"/>
      <c r="E350" s="1594"/>
      <c r="F350" s="1594"/>
      <c r="G350" s="1594"/>
      <c r="H350" s="1594"/>
      <c r="I350" s="1594"/>
      <c r="J350" s="1594"/>
      <c r="K350" s="1595"/>
    </row>
    <row r="351" spans="1:20" customHeight="1" ht="15">
      <c r="C351" s="1467" t="s">
        <v>404</v>
      </c>
      <c r="D351" s="1468"/>
      <c r="E351" s="1468"/>
      <c r="F351" s="1468" t="s">
        <v>405</v>
      </c>
      <c r="G351" s="1468" t="s">
        <v>406</v>
      </c>
      <c r="H351" s="1468"/>
      <c r="I351" s="1468" t="s">
        <v>407</v>
      </c>
      <c r="J351" s="1468"/>
      <c r="K351" s="1483" t="s">
        <v>408</v>
      </c>
    </row>
    <row r="352" spans="1:20" customHeight="1" ht="15">
      <c r="C352" s="1469"/>
      <c r="D352" s="1470"/>
      <c r="E352" s="1470"/>
      <c r="F352" s="1470"/>
      <c r="G352" s="1470"/>
      <c r="H352" s="1470"/>
      <c r="I352" s="1470"/>
      <c r="J352" s="1470"/>
      <c r="K352" s="1484"/>
    </row>
    <row r="353" spans="1:20" customHeight="1" ht="15">
      <c r="C353" s="1485"/>
      <c r="D353" s="1486"/>
      <c r="E353" s="1487"/>
      <c r="F353" s="230"/>
      <c r="G353" s="1488">
        <v>0.0</v>
      </c>
      <c r="H353" s="1487"/>
      <c r="I353" s="1488">
        <v>0.0</v>
      </c>
      <c r="J353" s="1487"/>
      <c r="K353" s="231">
        <f>G353-I353</f>
        <v>0</v>
      </c>
    </row>
    <row r="354" spans="1:20" customHeight="1" ht="15">
      <c r="C354" s="1473"/>
      <c r="D354" s="1474"/>
      <c r="E354" s="1475"/>
      <c r="F354" s="228"/>
      <c r="G354" s="1476">
        <v>0.0</v>
      </c>
      <c r="H354" s="1475"/>
      <c r="I354" s="1476">
        <v>0.0</v>
      </c>
      <c r="J354" s="1475"/>
      <c r="K354" s="229">
        <f>G354-I354</f>
        <v>0</v>
      </c>
    </row>
    <row r="355" spans="1:20" customHeight="1" ht="15">
      <c r="C355" s="1473"/>
      <c r="D355" s="1474"/>
      <c r="E355" s="1475"/>
      <c r="F355" s="228"/>
      <c r="G355" s="1476">
        <v>0.0</v>
      </c>
      <c r="H355" s="1475"/>
      <c r="I355" s="1476">
        <v>0.0</v>
      </c>
      <c r="J355" s="1475"/>
      <c r="K355" s="229">
        <f>G355-I355</f>
        <v>0</v>
      </c>
    </row>
    <row r="356" spans="1:20" customHeight="1" ht="15">
      <c r="C356" s="1473"/>
      <c r="D356" s="1474"/>
      <c r="E356" s="1475"/>
      <c r="F356" s="228"/>
      <c r="G356" s="1476">
        <v>0.0</v>
      </c>
      <c r="H356" s="1475"/>
      <c r="I356" s="1476">
        <v>0.0</v>
      </c>
      <c r="J356" s="1475"/>
      <c r="K356" s="229">
        <f>G356-I356</f>
        <v>0</v>
      </c>
    </row>
    <row r="357" spans="1:20" customHeight="1" ht="15">
      <c r="C357" s="1473"/>
      <c r="D357" s="1474"/>
      <c r="E357" s="1475"/>
      <c r="F357" s="228"/>
      <c r="G357" s="1476">
        <v>0.0</v>
      </c>
      <c r="H357" s="1475"/>
      <c r="I357" s="1476">
        <v>0.0</v>
      </c>
      <c r="J357" s="1475"/>
      <c r="K357" s="229">
        <f>G357-I357</f>
        <v>0</v>
      </c>
    </row>
    <row r="358" spans="1:20" customHeight="1" ht="15">
      <c r="C358" s="1473"/>
      <c r="D358" s="1474"/>
      <c r="E358" s="1475"/>
      <c r="F358" s="228"/>
      <c r="G358" s="1476">
        <v>0.0</v>
      </c>
      <c r="H358" s="1475"/>
      <c r="I358" s="1476">
        <v>0.0</v>
      </c>
      <c r="J358" s="1475"/>
      <c r="K358" s="229">
        <f>G358-I358</f>
        <v>0</v>
      </c>
    </row>
    <row r="359" spans="1:20" customHeight="1" ht="15">
      <c r="C359" s="1473"/>
      <c r="D359" s="1474"/>
      <c r="E359" s="1475"/>
      <c r="F359" s="228"/>
      <c r="G359" s="1476">
        <v>0.0</v>
      </c>
      <c r="H359" s="1475"/>
      <c r="I359" s="1476">
        <v>0.0</v>
      </c>
      <c r="J359" s="1475"/>
      <c r="K359" s="229">
        <f>G359-I359</f>
        <v>0</v>
      </c>
    </row>
    <row r="360" spans="1:20" customHeight="1" ht="15">
      <c r="C360" s="1473"/>
      <c r="D360" s="1474"/>
      <c r="E360" s="1475"/>
      <c r="F360" s="228"/>
      <c r="G360" s="1476">
        <v>0.0</v>
      </c>
      <c r="H360" s="1475"/>
      <c r="I360" s="1476">
        <v>0.0</v>
      </c>
      <c r="J360" s="1475"/>
      <c r="K360" s="229">
        <f>G360-I360</f>
        <v>0</v>
      </c>
    </row>
    <row r="361" spans="1:20" customHeight="1" ht="15">
      <c r="C361" s="1473"/>
      <c r="D361" s="1474"/>
      <c r="E361" s="1475"/>
      <c r="F361" s="228"/>
      <c r="G361" s="1476">
        <v>0.0</v>
      </c>
      <c r="H361" s="1475"/>
      <c r="I361" s="1476">
        <v>0.0</v>
      </c>
      <c r="J361" s="1475"/>
      <c r="K361" s="229">
        <f>G361-I361</f>
        <v>0</v>
      </c>
    </row>
    <row r="362" spans="1:20" customHeight="1" ht="15">
      <c r="C362" s="1473"/>
      <c r="D362" s="1474"/>
      <c r="E362" s="1475"/>
      <c r="F362" s="228"/>
      <c r="G362" s="1476">
        <v>0.0</v>
      </c>
      <c r="H362" s="1475"/>
      <c r="I362" s="1476">
        <v>0.0</v>
      </c>
      <c r="J362" s="1475"/>
      <c r="K362" s="229">
        <f>G362-I362</f>
        <v>0</v>
      </c>
    </row>
    <row r="363" spans="1:20" customHeight="1" ht="15">
      <c r="C363" s="1473"/>
      <c r="D363" s="1474"/>
      <c r="E363" s="1475"/>
      <c r="F363" s="228"/>
      <c r="G363" s="1476">
        <v>0.0</v>
      </c>
      <c r="H363" s="1475"/>
      <c r="I363" s="1476">
        <v>0.0</v>
      </c>
      <c r="J363" s="1475"/>
      <c r="K363" s="229">
        <f>G363-I363</f>
        <v>0</v>
      </c>
    </row>
    <row r="364" spans="1:20" customHeight="1" ht="15">
      <c r="C364" s="1473"/>
      <c r="D364" s="1474"/>
      <c r="E364" s="1475"/>
      <c r="F364" s="228"/>
      <c r="G364" s="1476">
        <v>0.0</v>
      </c>
      <c r="H364" s="1475"/>
      <c r="I364" s="1476">
        <v>0.0</v>
      </c>
      <c r="J364" s="1475"/>
      <c r="K364" s="229">
        <f>G364-I364</f>
        <v>0</v>
      </c>
    </row>
    <row r="365" spans="1:20" customHeight="1" ht="15">
      <c r="C365" s="1473"/>
      <c r="D365" s="1474"/>
      <c r="E365" s="1475"/>
      <c r="F365" s="228"/>
      <c r="G365" s="1476">
        <v>0.0</v>
      </c>
      <c r="H365" s="1475"/>
      <c r="I365" s="1476">
        <v>0.0</v>
      </c>
      <c r="J365" s="1475"/>
      <c r="K365" s="229">
        <f>G365-I365</f>
        <v>0</v>
      </c>
    </row>
    <row r="366" spans="1:20" customHeight="1" ht="15">
      <c r="C366" s="1473"/>
      <c r="D366" s="1474"/>
      <c r="E366" s="1475"/>
      <c r="F366" s="228"/>
      <c r="G366" s="1476">
        <v>0.0</v>
      </c>
      <c r="H366" s="1475"/>
      <c r="I366" s="1476">
        <v>0.0</v>
      </c>
      <c r="J366" s="1475"/>
      <c r="K366" s="229">
        <f>G366-I366</f>
        <v>0</v>
      </c>
    </row>
  </sheetData>
  <sheetProtection password="CC59" sheet="true" objects="true" scenarios="true" formatCells="true" formatColumns="true" formatRows="true" insertColumns="true" insertRows="true" insertHyperlinks="true" deleteColumns="true" deleteRows="true" selectLockedCells="true" sort="true" autoFilter="true" pivotTables="true" selectUnlockedCells="false"/>
  <mergeCells>
    <mergeCell ref="D233:E235"/>
    <mergeCell ref="D236:E236"/>
    <mergeCell ref="C301:K302"/>
    <mergeCell ref="C303:K304"/>
    <mergeCell ref="C359:E359"/>
    <mergeCell ref="C341:K342"/>
    <mergeCell ref="I355:J355"/>
    <mergeCell ref="C356:E356"/>
    <mergeCell ref="G356:H356"/>
    <mergeCell ref="I356:J356"/>
    <mergeCell ref="C363:E363"/>
    <mergeCell ref="G223:K231"/>
    <mergeCell ref="G334:K337"/>
    <mergeCell ref="G240:K245"/>
    <mergeCell ref="G237:K239"/>
    <mergeCell ref="G274:K278"/>
    <mergeCell ref="D273:E273"/>
    <mergeCell ref="G232:K236"/>
    <mergeCell ref="G360:H360"/>
    <mergeCell ref="I363:J363"/>
    <mergeCell ref="G366:H366"/>
    <mergeCell ref="I366:J366"/>
    <mergeCell ref="G365:H365"/>
    <mergeCell ref="C364:E364"/>
    <mergeCell ref="G364:H364"/>
    <mergeCell ref="I361:J361"/>
    <mergeCell ref="I362:J362"/>
    <mergeCell ref="I365:J365"/>
    <mergeCell ref="C361:E361"/>
    <mergeCell ref="G361:H361"/>
    <mergeCell ref="C366:E366"/>
    <mergeCell ref="D330:E330"/>
    <mergeCell ref="D282:E282"/>
    <mergeCell ref="C362:E362"/>
    <mergeCell ref="G362:H362"/>
    <mergeCell ref="G331:K333"/>
    <mergeCell ref="G327:K330"/>
    <mergeCell ref="G306:K306"/>
    <mergeCell ref="C339:K340"/>
    <mergeCell ref="G363:H363"/>
    <mergeCell ref="D333:E333"/>
    <mergeCell ref="D259:E259"/>
    <mergeCell ref="G254:K259"/>
    <mergeCell ref="G260:K262"/>
    <mergeCell ref="G283:K291"/>
    <mergeCell ref="G324:K326"/>
    <mergeCell ref="D262:E262"/>
    <mergeCell ref="D314:E314"/>
    <mergeCell ref="D298:E298"/>
    <mergeCell ref="I364:J364"/>
    <mergeCell ref="C365:E365"/>
    <mergeCell ref="G143:K165"/>
    <mergeCell ref="G307:K314"/>
    <mergeCell ref="D185:E185"/>
    <mergeCell ref="G185:K185"/>
    <mergeCell ref="G279:K282"/>
    <mergeCell ref="D278:E278"/>
    <mergeCell ref="C355:E355"/>
    <mergeCell ref="G355:H355"/>
    <mergeCell ref="I360:J360"/>
    <mergeCell ref="C357:E357"/>
    <mergeCell ref="G357:H357"/>
    <mergeCell ref="I357:J357"/>
    <mergeCell ref="C358:E358"/>
    <mergeCell ref="G358:H358"/>
    <mergeCell ref="I358:J358"/>
    <mergeCell ref="G359:H359"/>
    <mergeCell ref="I359:J359"/>
    <mergeCell ref="C360:E360"/>
    <mergeCell ref="C349:K350"/>
    <mergeCell ref="C351:E352"/>
    <mergeCell ref="F351:F352"/>
    <mergeCell ref="G351:H352"/>
    <mergeCell ref="I351:J352"/>
    <mergeCell ref="K351:K352"/>
    <mergeCell ref="C353:E353"/>
    <mergeCell ref="G353:H353"/>
    <mergeCell ref="I353:J353"/>
    <mergeCell ref="C354:E354"/>
    <mergeCell ref="G354:H354"/>
    <mergeCell ref="I354:J354"/>
    <mergeCell ref="C338:K338"/>
    <mergeCell ref="D306:E306"/>
    <mergeCell ref="D231:E231"/>
    <mergeCell ref="D328:E329"/>
    <mergeCell ref="D245:E245"/>
    <mergeCell ref="D247:E247"/>
    <mergeCell ref="G247:K247"/>
    <mergeCell ref="G270:K273"/>
    <mergeCell ref="G263:K269"/>
    <mergeCell ref="D269:E269"/>
    <mergeCell ref="C246:K246"/>
    <mergeCell ref="G292:K298"/>
    <mergeCell ref="D326:E326"/>
    <mergeCell ref="G315:K323"/>
    <mergeCell ref="D323:E323"/>
    <mergeCell ref="C299:K300"/>
    <mergeCell ref="C343:K344"/>
    <mergeCell ref="C345:K346"/>
    <mergeCell ref="C347:K348"/>
    <mergeCell ref="G209:K222"/>
    <mergeCell ref="D253:E253"/>
    <mergeCell ref="D239:E239"/>
    <mergeCell ref="C305:K305"/>
    <mergeCell ref="D337:E337"/>
    <mergeCell ref="D224:E228"/>
    <mergeCell ref="G248:K253"/>
    <mergeCell ref="D208:E208"/>
    <mergeCell ref="D181:E181"/>
    <mergeCell ref="D165:E165"/>
    <mergeCell ref="D188:E188"/>
    <mergeCell ref="G166:K167"/>
    <mergeCell ref="C182:K183"/>
    <mergeCell ref="G174:K181"/>
    <mergeCell ref="G192:K208"/>
    <mergeCell ref="G186:K188"/>
    <mergeCell ref="G168:K173"/>
    <mergeCell ref="D173:E173"/>
    <mergeCell ref="C184:K184"/>
    <mergeCell ref="G69:H69"/>
    <mergeCell ref="D191:E191"/>
    <mergeCell ref="G141:K142"/>
    <mergeCell ref="G189:K191"/>
    <mergeCell ref="G128:K134"/>
    <mergeCell ref="G138:K140"/>
    <mergeCell ref="C126:K126"/>
    <mergeCell ref="D127:E127"/>
    <mergeCell ref="H7:K7"/>
    <mergeCell ref="C6:K6"/>
    <mergeCell ref="C4:E5"/>
    <mergeCell ref="C2:E3"/>
    <mergeCell ref="C7:E11"/>
    <mergeCell ref="D142:E142"/>
    <mergeCell ref="J54:K54"/>
    <mergeCell ref="J53:K53"/>
    <mergeCell ref="G46:H46"/>
    <mergeCell ref="G43:K43"/>
    <mergeCell ref="G1:H1"/>
    <mergeCell ref="G2:H2"/>
    <mergeCell ref="G4:H4"/>
    <mergeCell ref="D14:E14"/>
    <mergeCell ref="G14:K14"/>
    <mergeCell ref="C1:E1"/>
    <mergeCell ref="G5:H5"/>
    <mergeCell ref="G3:H3"/>
    <mergeCell ref="C12:K12"/>
    <mergeCell ref="C13:K13"/>
    <mergeCell ref="G57:K57"/>
    <mergeCell ref="G56:K56"/>
    <mergeCell ref="J51:K51"/>
    <mergeCell ref="I46:K46"/>
    <mergeCell ref="G48:K48"/>
    <mergeCell ref="I50:K50"/>
    <mergeCell ref="G50:H50"/>
    <mergeCell ref="D42:E42"/>
    <mergeCell ref="G58:K58"/>
    <mergeCell ref="I59:K59"/>
    <mergeCell ref="D222:E222"/>
    <mergeCell ref="D291:E291"/>
    <mergeCell ref="D35:E35"/>
    <mergeCell ref="G33:K42"/>
    <mergeCell ref="G44:K44"/>
    <mergeCell ref="G49:K49"/>
    <mergeCell ref="J52:K52"/>
    <mergeCell ref="G127:K127"/>
    <mergeCell ref="D134:E134"/>
    <mergeCell ref="I32:K32"/>
    <mergeCell ref="H9:K9"/>
    <mergeCell ref="H10:K10"/>
    <mergeCell ref="H11:K11"/>
    <mergeCell ref="I31:K31"/>
    <mergeCell ref="I17:K17"/>
    <mergeCell ref="G19:K29"/>
    <mergeCell ref="G30:K30"/>
    <mergeCell ref="G16:K16"/>
    <mergeCell ref="H8:K8"/>
    <mergeCell ref="D20:E20"/>
    <mergeCell ref="D22:E22"/>
    <mergeCell ref="D29:E29"/>
    <mergeCell ref="I18:K18"/>
    <mergeCell ref="D23:E23"/>
    <mergeCell ref="D28:E28"/>
    <mergeCell ref="I75:K75"/>
    <mergeCell ref="G76:H76"/>
    <mergeCell ref="I76:K76"/>
    <mergeCell ref="I69:K69"/>
    <mergeCell ref="G73:K73"/>
    <mergeCell ref="G66:K66"/>
    <mergeCell ref="G67:K67"/>
    <mergeCell ref="G75:H75"/>
    <mergeCell ref="G68:H68"/>
    <mergeCell ref="C64:K64"/>
    <mergeCell ref="D56:E56"/>
    <mergeCell ref="J55:K55"/>
    <mergeCell ref="G45:H45"/>
    <mergeCell ref="D65:E65"/>
    <mergeCell ref="G65:K65"/>
    <mergeCell ref="G62:H62"/>
    <mergeCell ref="I62:K62"/>
    <mergeCell ref="D63:E63"/>
    <mergeCell ref="G63:K63"/>
    <mergeCell ref="D100:E100"/>
    <mergeCell ref="D84:E84"/>
    <mergeCell ref="D123:E123"/>
    <mergeCell ref="G114:K123"/>
    <mergeCell ref="D90:E90"/>
    <mergeCell ref="I45:K45"/>
    <mergeCell ref="G60:H60"/>
    <mergeCell ref="I60:K60"/>
    <mergeCell ref="G61:K61"/>
    <mergeCell ref="G59:H59"/>
    <mergeCell ref="D72:E72"/>
    <mergeCell ref="G74:K74"/>
    <mergeCell ref="I68:K68"/>
    <mergeCell ref="C124:K125"/>
    <mergeCell ref="G110:K113"/>
    <mergeCell ref="D113:E113"/>
    <mergeCell ref="C85:E85"/>
    <mergeCell ref="G91:K100"/>
    <mergeCell ref="G77:K77"/>
    <mergeCell ref="G70:K72"/>
    <mergeCell ref="D77:E77"/>
    <mergeCell ref="D167:E167"/>
    <mergeCell ref="G135:K137"/>
    <mergeCell ref="D137:E137"/>
    <mergeCell ref="D140:E140"/>
    <mergeCell ref="D109:E109"/>
    <mergeCell ref="G86:K90"/>
    <mergeCell ref="G85:K85"/>
    <mergeCell ref="G78:K84"/>
    <mergeCell ref="G101:K109"/>
  </mergeCells>
  <dataValidations count="1">
    <dataValidation type="none" errorStyle="stop" operator="between" allowBlank="1" showDropDown="0" showInputMessage="1" showErrorMessage="1" prompt="Enter Self-Audit Date Here" sqref="F1"/>
  </dataValidations>
  <printOptions gridLines="false" gridLinesSet="true" horizontalCentered="true"/>
  <pageMargins left="0" right="0" top="0.75" bottom="0.25" header="0" footer="0"/>
  <pageSetup paperSize="1" orientation="portrait" scale="75" fitToHeight="0" fitToWidth="1"/>
  <headerFooter differentOddEven="false" differentFirst="false" scaleWithDoc="true" alignWithMargins="true">
    <oddHeader>&amp;C&amp;16&amp;A</oddHeader>
    <oddFooter>&amp;L_________/__________           Brodley&amp;CPage &amp;P of &amp;N&amp;R&amp;F</oddFooter>
    <evenHeader>&amp;C&amp;16&amp;A</evenHeader>
    <evenFooter>&amp;L_________/__________           Brodley&amp;CPage &amp;P of &amp;N&amp;R&amp;F</evenFooter>
    <firstHeader/>
    <firstFooter/>
  </headerFooter>
  <rowBreaks count="5" manualBreakCount="5">
    <brk id="64" man="1"/>
    <brk id="126" man="1"/>
    <brk id="184" man="1"/>
    <brk id="246" man="1"/>
    <brk id="305" man="1"/>
  </rowBreaks>
  <legacyDrawing r:id="rId_comments_vml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pageSetUpPr fitToPage="1"/>
  </sheetPr>
  <dimension ref="A1:K124"/>
  <sheetViews>
    <sheetView tabSelected="0" workbookViewId="0" showGridLines="false" showRowColHeaders="1">
      <pane ySplit="4" topLeftCell="A44" activePane="bottomLeft" state="frozen"/>
      <selection pane="bottomLeft" activeCell="A44" sqref="A44"/>
    </sheetView>
  </sheetViews>
  <sheetFormatPr customHeight="true" defaultRowHeight="15" defaultColWidth="9.140625" outlineLevelRow="0" outlineLevelCol="0"/>
  <cols>
    <col min="1" max="1" width="9.140625" hidden="true" style="451"/>
    <col min="2" max="2" width="9.140625" hidden="true" style="451"/>
    <col min="3" max="3" width="4.7109375" customWidth="true" style="468"/>
    <col min="4" max="4" width="4.7109375" customWidth="true" style="468"/>
    <col min="5" max="5" width="4.7109375" customWidth="true" style="469"/>
    <col min="6" max="6" width="87.7109375" customWidth="true" style="470"/>
    <col min="7" max="7" width="6.7109375" customWidth="true" style="451"/>
    <col min="8" max="8" width="8.7109375" customWidth="true" style="451"/>
    <col min="9" max="9" width="6.7109375" customWidth="true" style="451"/>
    <col min="10" max="10" width="6.7109375" customWidth="true" style="451"/>
    <col min="11" max="11" width="6.7109375" customWidth="true" style="451"/>
  </cols>
  <sheetData>
    <row r="1" spans="1:11" customHeight="1" ht="15" s="450" customFormat="1">
      <c r="C1" s="1919">
        <v>44183</v>
      </c>
      <c r="D1" s="1920"/>
      <c r="E1" s="1921"/>
      <c r="F1" s="771" t="s">
        <v>132</v>
      </c>
      <c r="G1" s="1922" t="s">
        <v>133</v>
      </c>
      <c r="H1" s="1923"/>
      <c r="I1" s="668" t="s">
        <v>76</v>
      </c>
      <c r="J1" s="669" t="s">
        <v>77</v>
      </c>
      <c r="K1" s="670" t="s">
        <v>69</v>
      </c>
    </row>
    <row r="2" spans="1:11" customHeight="1" ht="15" s="450" customFormat="1">
      <c r="C2" s="1924">
        <f>TODAY()</f>
        <v>44200</v>
      </c>
      <c r="D2" s="1925"/>
      <c r="E2" s="1926"/>
      <c r="F2" s="772" t="s">
        <v>114</v>
      </c>
      <c r="G2" s="1927" t="s">
        <v>67</v>
      </c>
      <c r="H2" s="1928"/>
      <c r="I2" s="665">
        <f>A12+A17+A21+A25+A28+A30+A33+A36+A40+A43+A52+A67+A73</f>
        <v>106</v>
      </c>
      <c r="J2" s="666">
        <f>B12+B17+B21+B25+B28+B30+B33+B36+B40+B43+B52+B67+B73</f>
        <v>76</v>
      </c>
      <c r="K2" s="667">
        <f>J2/I2</f>
        <v>0.71698113207547</v>
      </c>
    </row>
    <row r="3" spans="1:11" customHeight="1" ht="15" s="450" customFormat="1">
      <c r="C3" s="1929" t="str">
        <f>TEXT((C2-DATEVALUE("1/1/"&amp;TEXT(C2,"yy"))+1),"000")</f>
        <v>7289</v>
      </c>
      <c r="D3" s="1925"/>
      <c r="E3" s="1926"/>
      <c r="F3" s="770" t="s">
        <v>135</v>
      </c>
      <c r="G3" s="1936" t="s">
        <v>60</v>
      </c>
      <c r="H3" s="1937"/>
      <c r="I3" s="664">
        <f>I2</f>
        <v>106</v>
      </c>
      <c r="J3" s="662">
        <f>J2</f>
        <v>76</v>
      </c>
      <c r="K3" s="663">
        <f>J2/I2</f>
        <v>0.71698113207547</v>
      </c>
    </row>
    <row r="4" spans="1:11" customHeight="1" ht="15" s="450" customFormat="1">
      <c r="C4" s="1930"/>
      <c r="D4" s="1931"/>
      <c r="E4" s="1932"/>
      <c r="F4" s="773" t="s">
        <v>1136</v>
      </c>
      <c r="G4" s="1004"/>
      <c r="H4" s="1005"/>
      <c r="I4" s="1005"/>
      <c r="J4" s="1005"/>
      <c r="K4" s="1006"/>
    </row>
    <row r="5" spans="1:11" customHeight="1" ht="15" s="0" customFormat="1">
      <c r="C5" s="1520" t="s">
        <v>148</v>
      </c>
      <c r="D5" s="1521"/>
      <c r="E5" s="1521"/>
      <c r="F5" s="1521"/>
      <c r="G5" s="1521"/>
      <c r="H5" s="1521"/>
      <c r="I5" s="1521"/>
      <c r="J5" s="1521"/>
      <c r="K5" s="1522"/>
    </row>
    <row r="6" spans="1:11" customHeight="1" ht="15" s="0" customFormat="1">
      <c r="C6" s="1545" t="s">
        <v>149</v>
      </c>
      <c r="D6" s="1546"/>
      <c r="E6" s="1546"/>
      <c r="F6" s="1546"/>
      <c r="G6" s="1546"/>
      <c r="H6" s="1546"/>
      <c r="I6" s="1546"/>
      <c r="J6" s="1546"/>
      <c r="K6" s="1547"/>
    </row>
    <row r="7" spans="1:11" customHeight="1" ht="16.5">
      <c r="C7" s="1915"/>
      <c r="D7" s="1916"/>
      <c r="E7" s="1916"/>
      <c r="F7" s="452" t="s">
        <v>1137</v>
      </c>
      <c r="G7" s="1007"/>
      <c r="H7" s="1007"/>
      <c r="I7" s="1007"/>
      <c r="J7" s="1007"/>
      <c r="K7" s="1008"/>
    </row>
    <row r="8" spans="1:11" customHeight="1" ht="21">
      <c r="C8" s="1938" t="s">
        <v>1138</v>
      </c>
      <c r="D8" s="1939"/>
      <c r="E8" s="1939"/>
      <c r="F8" s="1939"/>
      <c r="G8" s="1939"/>
      <c r="H8" s="1939"/>
      <c r="I8" s="1939"/>
      <c r="J8" s="1939"/>
      <c r="K8" s="1940"/>
    </row>
    <row r="9" spans="1:11" customHeight="1" ht="14.45">
      <c r="C9" s="453" t="s">
        <v>150</v>
      </c>
      <c r="D9" s="453" t="s">
        <v>151</v>
      </c>
      <c r="E9" s="454">
        <v>1</v>
      </c>
      <c r="F9" s="885" t="s">
        <v>1139</v>
      </c>
      <c r="G9" s="1897" t="s">
        <v>1140</v>
      </c>
      <c r="H9" s="1898"/>
      <c r="I9" s="1898"/>
      <c r="J9" s="1898"/>
      <c r="K9" s="1899"/>
    </row>
    <row r="10" spans="1:11" customHeight="1" ht="14.45">
      <c r="C10" s="477"/>
      <c r="D10" s="473"/>
      <c r="E10" s="474"/>
      <c r="F10" s="372" t="s">
        <v>1141</v>
      </c>
      <c r="G10" s="1933"/>
      <c r="H10" s="1934"/>
      <c r="I10" s="1934"/>
      <c r="J10" s="1934"/>
      <c r="K10" s="1935"/>
    </row>
    <row r="11" spans="1:11" customHeight="1" ht="14.45">
      <c r="C11" s="479"/>
      <c r="D11" s="775"/>
      <c r="E11" s="776"/>
      <c r="F11" s="333" t="s">
        <v>1142</v>
      </c>
      <c r="G11" s="1900"/>
      <c r="H11" s="1901"/>
      <c r="I11" s="1901"/>
      <c r="J11" s="1901"/>
      <c r="K11" s="1902"/>
    </row>
    <row r="12" spans="1:11" customHeight="1" ht="14.45">
      <c r="A12" s="455">
        <f>IF(D12="x",C12,IF(D12="n",0,C12))</f>
        <v>18</v>
      </c>
      <c r="B12" s="456">
        <f>IF(D12="x",0,IF(D12="n",0,C12))</f>
        <v>0</v>
      </c>
      <c r="C12" s="478">
        <v>18</v>
      </c>
      <c r="D12" s="1905" t="s">
        <v>896</v>
      </c>
      <c r="E12" s="1941"/>
      <c r="F12" s="358" t="s">
        <v>1143</v>
      </c>
      <c r="G12" s="1903"/>
      <c r="H12" s="1903"/>
      <c r="I12" s="1903"/>
      <c r="J12" s="1903"/>
      <c r="K12" s="1904"/>
    </row>
    <row r="13" spans="1:11" customHeight="1" ht="15">
      <c r="C13" s="477"/>
      <c r="D13" s="473"/>
      <c r="E13" s="463">
        <v>2</v>
      </c>
      <c r="F13" s="886" t="s">
        <v>1144</v>
      </c>
      <c r="G13" s="1897"/>
      <c r="H13" s="1898"/>
      <c r="I13" s="1898"/>
      <c r="J13" s="1898"/>
      <c r="K13" s="1899"/>
    </row>
    <row r="14" spans="1:11" customHeight="1" ht="14.45">
      <c r="C14" s="465"/>
      <c r="D14" s="475"/>
      <c r="E14" s="460"/>
      <c r="F14" s="372" t="s">
        <v>1145</v>
      </c>
      <c r="G14" s="1900"/>
      <c r="H14" s="1901"/>
      <c r="I14" s="1901"/>
      <c r="J14" s="1901"/>
      <c r="K14" s="1902"/>
    </row>
    <row r="15" spans="1:11" customHeight="1" ht="14.45">
      <c r="C15" s="465"/>
      <c r="D15" s="475"/>
      <c r="E15" s="460"/>
      <c r="F15" s="333" t="s">
        <v>1146</v>
      </c>
      <c r="G15" s="1900"/>
      <c r="H15" s="1901"/>
      <c r="I15" s="1901"/>
      <c r="J15" s="1901"/>
      <c r="K15" s="1902"/>
    </row>
    <row r="16" spans="1:11" customHeight="1" ht="14.45">
      <c r="C16" s="465"/>
      <c r="D16" s="475"/>
      <c r="E16" s="460"/>
      <c r="F16" s="347" t="s">
        <v>1147</v>
      </c>
      <c r="G16" s="1900"/>
      <c r="H16" s="1901"/>
      <c r="I16" s="1901"/>
      <c r="J16" s="1901"/>
      <c r="K16" s="1902"/>
    </row>
    <row r="17" spans="1:11" customHeight="1" ht="14.45">
      <c r="A17" s="455">
        <f>IF(D17="x",C17,IF(D17="n",0,C17))</f>
        <v>6</v>
      </c>
      <c r="B17" s="456">
        <f>IF(D17="x",0,IF(D17="n",0,C17))</f>
        <v>6</v>
      </c>
      <c r="C17" s="478">
        <v>6</v>
      </c>
      <c r="D17" s="1905"/>
      <c r="E17" s="1941"/>
      <c r="F17" s="348" t="s">
        <v>1148</v>
      </c>
      <c r="G17" s="1903"/>
      <c r="H17" s="1903"/>
      <c r="I17" s="1903"/>
      <c r="J17" s="1903"/>
      <c r="K17" s="1904"/>
    </row>
    <row r="18" spans="1:11" customHeight="1" ht="14.45">
      <c r="C18" s="461"/>
      <c r="D18" s="459"/>
      <c r="E18" s="476">
        <v>3</v>
      </c>
      <c r="F18" s="887" t="s">
        <v>1149</v>
      </c>
      <c r="G18" s="1897" t="s">
        <v>1150</v>
      </c>
      <c r="H18" s="1898"/>
      <c r="I18" s="1898"/>
      <c r="J18" s="1898"/>
      <c r="K18" s="1899"/>
    </row>
    <row r="19" spans="1:11" customHeight="1" ht="14.45">
      <c r="C19" s="459"/>
      <c r="D19" s="459"/>
      <c r="E19" s="462"/>
      <c r="F19" s="371" t="s">
        <v>1151</v>
      </c>
      <c r="G19" s="1900"/>
      <c r="H19" s="1901"/>
      <c r="I19" s="1901"/>
      <c r="J19" s="1901"/>
      <c r="K19" s="1902"/>
    </row>
    <row r="20" spans="1:11" customHeight="1" ht="14.45">
      <c r="C20" s="459"/>
      <c r="D20" s="459"/>
      <c r="E20" s="462"/>
      <c r="F20" s="326" t="s">
        <v>1152</v>
      </c>
      <c r="G20" s="1900"/>
      <c r="H20" s="1901"/>
      <c r="I20" s="1901"/>
      <c r="J20" s="1901"/>
      <c r="K20" s="1902"/>
    </row>
    <row r="21" spans="1:11" customHeight="1" ht="14.45">
      <c r="A21" s="455">
        <f>IF(D21="x",C21,IF(D21="n",0,C21))</f>
        <v>6</v>
      </c>
      <c r="B21" s="456">
        <f>IF(D21="x",0,IF(D21="n",0,C21))</f>
        <v>0</v>
      </c>
      <c r="C21" s="457">
        <v>6</v>
      </c>
      <c r="D21" s="1905" t="s">
        <v>896</v>
      </c>
      <c r="E21" s="1906"/>
      <c r="F21" s="740" t="s">
        <v>1153</v>
      </c>
      <c r="G21" s="1903"/>
      <c r="H21" s="1903"/>
      <c r="I21" s="1903"/>
      <c r="J21" s="1903"/>
      <c r="K21" s="1904"/>
    </row>
    <row r="22" spans="1:11" customHeight="1" ht="14.45">
      <c r="C22" s="461"/>
      <c r="D22" s="461"/>
      <c r="E22" s="463">
        <v>4</v>
      </c>
      <c r="F22" s="887" t="s">
        <v>1154</v>
      </c>
      <c r="G22" s="1897"/>
      <c r="H22" s="1898"/>
      <c r="I22" s="1898"/>
      <c r="J22" s="1898"/>
      <c r="K22" s="1899"/>
    </row>
    <row r="23" spans="1:11" customHeight="1" ht="14.45">
      <c r="C23" s="459"/>
      <c r="D23" s="459"/>
      <c r="E23" s="471"/>
      <c r="F23" s="371" t="s">
        <v>1155</v>
      </c>
      <c r="G23" s="1933"/>
      <c r="H23" s="1934"/>
      <c r="I23" s="1934"/>
      <c r="J23" s="1934"/>
      <c r="K23" s="1935"/>
    </row>
    <row r="24" spans="1:11" customHeight="1" ht="14.45">
      <c r="C24" s="459"/>
      <c r="D24" s="459"/>
      <c r="E24" s="462"/>
      <c r="F24" s="352" t="s">
        <v>1156</v>
      </c>
      <c r="G24" s="1900"/>
      <c r="H24" s="1901"/>
      <c r="I24" s="1901"/>
      <c r="J24" s="1901"/>
      <c r="K24" s="1902"/>
    </row>
    <row r="25" spans="1:11" customHeight="1" ht="14.45">
      <c r="A25" s="455">
        <f>IF(D25="x",C25,IF(D25="n",0,C25))</f>
        <v>8</v>
      </c>
      <c r="B25" s="456">
        <f>IF(D25="x",0,IF(D25="n",0,C25))</f>
        <v>8</v>
      </c>
      <c r="C25" s="457">
        <v>8</v>
      </c>
      <c r="D25" s="1905"/>
      <c r="E25" s="1906"/>
      <c r="F25" s="349" t="s">
        <v>1157</v>
      </c>
      <c r="G25" s="1903"/>
      <c r="H25" s="1903"/>
      <c r="I25" s="1903"/>
      <c r="J25" s="1903"/>
      <c r="K25" s="1904"/>
    </row>
    <row r="26" spans="1:11" customHeight="1" ht="14.45">
      <c r="C26" s="461"/>
      <c r="D26" s="461"/>
      <c r="E26" s="463">
        <v>5</v>
      </c>
      <c r="F26" s="887" t="s">
        <v>1158</v>
      </c>
      <c r="G26" s="1897" t="s">
        <v>1159</v>
      </c>
      <c r="H26" s="1898"/>
      <c r="I26" s="1898"/>
      <c r="J26" s="1898"/>
      <c r="K26" s="1899"/>
    </row>
    <row r="27" spans="1:11" customHeight="1" ht="14.45">
      <c r="C27" s="459"/>
      <c r="D27" s="459"/>
      <c r="E27" s="462"/>
      <c r="F27" s="372" t="s">
        <v>1160</v>
      </c>
      <c r="G27" s="1900"/>
      <c r="H27" s="1901"/>
      <c r="I27" s="1901"/>
      <c r="J27" s="1901"/>
      <c r="K27" s="1902"/>
    </row>
    <row r="28" spans="1:11" customHeight="1" ht="14.45">
      <c r="A28" s="455">
        <f>IF(D28="x",C28,IF(D28="n",0,C28))</f>
        <v>6</v>
      </c>
      <c r="B28" s="456">
        <f>IF(D28="x",0,IF(D28="n",0,C28))</f>
        <v>0</v>
      </c>
      <c r="C28" s="457">
        <v>6</v>
      </c>
      <c r="D28" s="1905" t="s">
        <v>896</v>
      </c>
      <c r="E28" s="1906"/>
      <c r="F28" s="348" t="s">
        <v>1161</v>
      </c>
      <c r="G28" s="1903"/>
      <c r="H28" s="1903"/>
      <c r="I28" s="1903"/>
      <c r="J28" s="1903"/>
      <c r="K28" s="1904"/>
    </row>
    <row r="29" spans="1:11" customHeight="1" ht="14.45">
      <c r="C29" s="461"/>
      <c r="D29" s="461"/>
      <c r="E29" s="458">
        <v>6</v>
      </c>
      <c r="F29" s="887" t="s">
        <v>1162</v>
      </c>
      <c r="G29" s="1897"/>
      <c r="H29" s="1898"/>
      <c r="I29" s="1898"/>
      <c r="J29" s="1898"/>
      <c r="K29" s="1899"/>
    </row>
    <row r="30" spans="1:11" customHeight="1" ht="26.25">
      <c r="A30" s="455">
        <f>IF(D30="x",C30,IF(D30="n",0,C30))</f>
        <v>6</v>
      </c>
      <c r="B30" s="456">
        <f>IF(D30="x",0,IF(D30="n",0,C30))</f>
        <v>6</v>
      </c>
      <c r="C30" s="457">
        <v>6</v>
      </c>
      <c r="D30" s="1905"/>
      <c r="E30" s="1906"/>
      <c r="F30" s="472" t="s">
        <v>1163</v>
      </c>
      <c r="G30" s="1903"/>
      <c r="H30" s="1903"/>
      <c r="I30" s="1903"/>
      <c r="J30" s="1903"/>
      <c r="K30" s="1904"/>
    </row>
    <row r="31" spans="1:11" customHeight="1" ht="14.45">
      <c r="C31" s="464" t="s">
        <v>21</v>
      </c>
      <c r="D31" s="464"/>
      <c r="E31" s="463">
        <v>7</v>
      </c>
      <c r="F31" s="887" t="s">
        <v>1164</v>
      </c>
      <c r="G31" s="1897"/>
      <c r="H31" s="1898"/>
      <c r="I31" s="1898"/>
      <c r="J31" s="1898"/>
      <c r="K31" s="1899"/>
    </row>
    <row r="32" spans="1:11" customHeight="1" ht="14.45">
      <c r="C32" s="459"/>
      <c r="D32" s="459"/>
      <c r="E32" s="462"/>
      <c r="F32" s="372" t="s">
        <v>1165</v>
      </c>
      <c r="G32" s="1900"/>
      <c r="H32" s="1901"/>
      <c r="I32" s="1901"/>
      <c r="J32" s="1901"/>
      <c r="K32" s="1902"/>
    </row>
    <row r="33" spans="1:11" customHeight="1" ht="14.45">
      <c r="A33" s="455">
        <f>IF(D33="x",C33,IF(D33="n",0,C33))</f>
        <v>4</v>
      </c>
      <c r="B33" s="456">
        <f>IF(D33="x",0,IF(D33="n",0,C33))</f>
        <v>4</v>
      </c>
      <c r="C33" s="457">
        <v>4</v>
      </c>
      <c r="D33" s="1905"/>
      <c r="E33" s="1906"/>
      <c r="F33" s="348" t="s">
        <v>1166</v>
      </c>
      <c r="G33" s="1903"/>
      <c r="H33" s="1903"/>
      <c r="I33" s="1903"/>
      <c r="J33" s="1903"/>
      <c r="K33" s="1904"/>
    </row>
    <row r="34" spans="1:11" customHeight="1" ht="14.45">
      <c r="C34" s="461"/>
      <c r="D34" s="461"/>
      <c r="E34" s="463">
        <v>8</v>
      </c>
      <c r="F34" s="887" t="s">
        <v>1167</v>
      </c>
      <c r="G34" s="1897" t="s">
        <v>1168</v>
      </c>
      <c r="H34" s="1898"/>
      <c r="I34" s="1898"/>
      <c r="J34" s="1898"/>
      <c r="K34" s="1899"/>
    </row>
    <row r="35" spans="1:11" customHeight="1" ht="12.75">
      <c r="C35" s="459"/>
      <c r="D35" s="459"/>
      <c r="E35" s="462"/>
      <c r="F35" s="372" t="s">
        <v>1169</v>
      </c>
      <c r="G35" s="1900"/>
      <c r="H35" s="1901"/>
      <c r="I35" s="1901"/>
      <c r="J35" s="1901"/>
      <c r="K35" s="1902"/>
    </row>
    <row r="36" spans="1:11" customHeight="1" ht="14.45">
      <c r="A36" s="455">
        <f>IF(D36="x",C36,IF(D36="n",0,C36))</f>
        <v>6</v>
      </c>
      <c r="B36" s="456">
        <f>IF(D36="x",0,IF(D36="n",0,C36))</f>
        <v>6</v>
      </c>
      <c r="C36" s="457">
        <v>6</v>
      </c>
      <c r="D36" s="1905"/>
      <c r="E36" s="1906"/>
      <c r="F36" s="348" t="s">
        <v>1170</v>
      </c>
      <c r="G36" s="1903"/>
      <c r="H36" s="1903"/>
      <c r="I36" s="1903"/>
      <c r="J36" s="1903"/>
      <c r="K36" s="1904"/>
    </row>
    <row r="37" spans="1:11" customHeight="1" ht="14.45">
      <c r="C37" s="461"/>
      <c r="D37" s="461"/>
      <c r="E37" s="458">
        <v>9</v>
      </c>
      <c r="F37" s="887" t="s">
        <v>1171</v>
      </c>
      <c r="G37" s="1897"/>
      <c r="H37" s="1898"/>
      <c r="I37" s="1898"/>
      <c r="J37" s="1898"/>
      <c r="K37" s="1899"/>
    </row>
    <row r="38" spans="1:11" customHeight="1" ht="25.5">
      <c r="C38" s="459"/>
      <c r="D38" s="459"/>
      <c r="E38" s="462"/>
      <c r="F38" s="372" t="s">
        <v>1172</v>
      </c>
      <c r="G38" s="1900"/>
      <c r="H38" s="1901"/>
      <c r="I38" s="1901"/>
      <c r="J38" s="1901"/>
      <c r="K38" s="1902"/>
    </row>
    <row r="39" spans="1:11" customHeight="1" ht="25.5">
      <c r="C39" s="459"/>
      <c r="D39" s="459"/>
      <c r="E39" s="462"/>
      <c r="F39" s="333" t="s">
        <v>1173</v>
      </c>
      <c r="G39" s="1900"/>
      <c r="H39" s="1901"/>
      <c r="I39" s="1901"/>
      <c r="J39" s="1901"/>
      <c r="K39" s="1902"/>
    </row>
    <row r="40" spans="1:11" customHeight="1" ht="15">
      <c r="A40" s="455">
        <f>IF(D40="x",C40,IF(D40="n",0,C40))</f>
        <v>6</v>
      </c>
      <c r="B40" s="456">
        <f>IF(D40="x",0,IF(D40="n",0,C40))</f>
        <v>6</v>
      </c>
      <c r="C40" s="457">
        <v>6</v>
      </c>
      <c r="D40" s="1905"/>
      <c r="E40" s="1906"/>
      <c r="F40" s="348" t="s">
        <v>1174</v>
      </c>
      <c r="G40" s="1903"/>
      <c r="H40" s="1903"/>
      <c r="I40" s="1903"/>
      <c r="J40" s="1903"/>
      <c r="K40" s="1904"/>
    </row>
    <row r="41" spans="1:11" customHeight="1" ht="13.5">
      <c r="C41" s="461"/>
      <c r="D41" s="461"/>
      <c r="E41" s="463">
        <v>10</v>
      </c>
      <c r="F41" s="886" t="s">
        <v>1175</v>
      </c>
      <c r="G41" s="1907"/>
      <c r="H41" s="1898"/>
      <c r="I41" s="1898"/>
      <c r="J41" s="1898"/>
      <c r="K41" s="1899"/>
    </row>
    <row r="42" spans="1:11" customHeight="1" ht="25.5">
      <c r="C42" s="459"/>
      <c r="D42" s="459"/>
      <c r="E42" s="462"/>
      <c r="F42" s="372" t="s">
        <v>1176</v>
      </c>
      <c r="G42" s="1900"/>
      <c r="H42" s="1901"/>
      <c r="I42" s="1901"/>
      <c r="J42" s="1901"/>
      <c r="K42" s="1902"/>
    </row>
    <row r="43" spans="1:11" customHeight="1" ht="14.45">
      <c r="A43" s="455">
        <f>IF(D43="x",C43,IF(D43="n",0,C43))</f>
        <v>6</v>
      </c>
      <c r="B43" s="456">
        <f>IF(D43="x",0,IF(D43="n",0,C43))</f>
        <v>6</v>
      </c>
      <c r="C43" s="457">
        <v>6</v>
      </c>
      <c r="D43" s="1905"/>
      <c r="E43" s="1906"/>
      <c r="F43" s="348" t="s">
        <v>1177</v>
      </c>
      <c r="G43" s="1903"/>
      <c r="H43" s="1903"/>
      <c r="I43" s="1903"/>
      <c r="J43" s="1903"/>
      <c r="K43" s="1904"/>
    </row>
    <row r="44" spans="1:11" customHeight="1" ht="13.5">
      <c r="C44" s="461"/>
      <c r="D44" s="461"/>
      <c r="E44" s="463">
        <v>11</v>
      </c>
      <c r="F44" s="888" t="s">
        <v>1178</v>
      </c>
      <c r="G44" s="1907"/>
      <c r="H44" s="1898"/>
      <c r="I44" s="1898"/>
      <c r="J44" s="1898"/>
      <c r="K44" s="1899"/>
    </row>
    <row r="45" spans="1:11" customHeight="1" ht="14.45">
      <c r="C45" s="459"/>
      <c r="D45" s="459"/>
      <c r="E45" s="462"/>
      <c r="F45" s="372" t="s">
        <v>1179</v>
      </c>
      <c r="G45" s="1900"/>
      <c r="H45" s="1901"/>
      <c r="I45" s="1901"/>
      <c r="J45" s="1901"/>
      <c r="K45" s="1902"/>
    </row>
    <row r="46" spans="1:11" customHeight="1" ht="14.45">
      <c r="C46" s="459"/>
      <c r="D46" s="459"/>
      <c r="E46" s="462"/>
      <c r="F46" s="336" t="s">
        <v>1180</v>
      </c>
      <c r="G46" s="1900"/>
      <c r="H46" s="1901"/>
      <c r="I46" s="1901"/>
      <c r="J46" s="1901"/>
      <c r="K46" s="1902"/>
    </row>
    <row r="47" spans="1:11" customHeight="1" ht="14.45">
      <c r="C47" s="459"/>
      <c r="D47" s="459"/>
      <c r="E47" s="462"/>
      <c r="F47" s="336" t="s">
        <v>1181</v>
      </c>
      <c r="G47" s="1900"/>
      <c r="H47" s="1901"/>
      <c r="I47" s="1901"/>
      <c r="J47" s="1901"/>
      <c r="K47" s="1902"/>
    </row>
    <row r="48" spans="1:11" customHeight="1" ht="14.45">
      <c r="C48" s="465"/>
      <c r="D48" s="459"/>
      <c r="E48" s="462"/>
      <c r="F48" s="336" t="s">
        <v>1182</v>
      </c>
      <c r="G48" s="1900"/>
      <c r="H48" s="1901"/>
      <c r="I48" s="1901"/>
      <c r="J48" s="1901"/>
      <c r="K48" s="1902"/>
    </row>
    <row r="49" spans="1:11" customHeight="1" ht="12.75">
      <c r="C49" s="459"/>
      <c r="D49" s="459"/>
      <c r="E49" s="462"/>
      <c r="F49" s="326" t="s">
        <v>1183</v>
      </c>
      <c r="G49" s="1900"/>
      <c r="H49" s="1901"/>
      <c r="I49" s="1901"/>
      <c r="J49" s="1901"/>
      <c r="K49" s="1902"/>
    </row>
    <row r="50" spans="1:11" customHeight="1" ht="14.45">
      <c r="C50" s="459"/>
      <c r="D50" s="459"/>
      <c r="E50" s="462"/>
      <c r="F50" s="333" t="s">
        <v>1184</v>
      </c>
      <c r="G50" s="1900"/>
      <c r="H50" s="1901"/>
      <c r="I50" s="1901"/>
      <c r="J50" s="1901"/>
      <c r="K50" s="1902"/>
    </row>
    <row r="51" spans="1:11" customHeight="1" ht="25.5">
      <c r="C51" s="459"/>
      <c r="D51" s="459"/>
      <c r="E51" s="462"/>
      <c r="F51" s="333" t="s">
        <v>1185</v>
      </c>
      <c r="G51" s="1900"/>
      <c r="H51" s="1901"/>
      <c r="I51" s="1901"/>
      <c r="J51" s="1901"/>
      <c r="K51" s="1902"/>
    </row>
    <row r="52" spans="1:11" customHeight="1" ht="26.25">
      <c r="A52" s="455">
        <f>IF(D52="x",C52,IF(D52="n",0,C52))</f>
        <v>8</v>
      </c>
      <c r="B52" s="456">
        <f>IF(D52="x",0,IF(D52="n",0,C52))</f>
        <v>8</v>
      </c>
      <c r="C52" s="457">
        <v>8</v>
      </c>
      <c r="D52" s="1905"/>
      <c r="E52" s="1906"/>
      <c r="F52" s="358" t="s">
        <v>1186</v>
      </c>
      <c r="G52" s="1903"/>
      <c r="H52" s="1903"/>
      <c r="I52" s="1903"/>
      <c r="J52" s="1903"/>
      <c r="K52" s="1904"/>
    </row>
    <row r="53" spans="1:11" customHeight="1" ht="15">
      <c r="C53" s="1508"/>
      <c r="D53" s="1509"/>
      <c r="E53" s="1509"/>
      <c r="F53" s="1509"/>
      <c r="G53" s="1509"/>
      <c r="H53" s="1509"/>
      <c r="I53" s="1509"/>
      <c r="J53" s="1509"/>
      <c r="K53" s="1910"/>
    </row>
    <row r="54" spans="1:11" customHeight="1" ht="15">
      <c r="C54" s="1511"/>
      <c r="D54" s="1512"/>
      <c r="E54" s="1512"/>
      <c r="F54" s="1512"/>
      <c r="G54" s="1512"/>
      <c r="H54" s="1512"/>
      <c r="I54" s="1512"/>
      <c r="J54" s="1512"/>
      <c r="K54" s="1911"/>
    </row>
    <row r="55" spans="1:11" customHeight="1" ht="15">
      <c r="C55" s="1508"/>
      <c r="D55" s="1509"/>
      <c r="E55" s="1509"/>
      <c r="F55" s="1509"/>
      <c r="G55" s="1509"/>
      <c r="H55" s="1509"/>
      <c r="I55" s="1509"/>
      <c r="J55" s="1509"/>
      <c r="K55" s="1910"/>
    </row>
    <row r="56" spans="1:11" customHeight="1" ht="15">
      <c r="C56" s="1511"/>
      <c r="D56" s="1512"/>
      <c r="E56" s="1512"/>
      <c r="F56" s="1512"/>
      <c r="G56" s="1512"/>
      <c r="H56" s="1512"/>
      <c r="I56" s="1512"/>
      <c r="J56" s="1512"/>
      <c r="K56" s="1911"/>
    </row>
    <row r="57" spans="1:11" customHeight="1" ht="15">
      <c r="C57" s="1508"/>
      <c r="D57" s="1509"/>
      <c r="E57" s="1509"/>
      <c r="F57" s="1509"/>
      <c r="G57" s="1509"/>
      <c r="H57" s="1509"/>
      <c r="I57" s="1509"/>
      <c r="J57" s="1509"/>
      <c r="K57" s="1910"/>
    </row>
    <row r="58" spans="1:11" customHeight="1" ht="15">
      <c r="C58" s="1511"/>
      <c r="D58" s="1512"/>
      <c r="E58" s="1512"/>
      <c r="F58" s="1512"/>
      <c r="G58" s="1512"/>
      <c r="H58" s="1512"/>
      <c r="I58" s="1512"/>
      <c r="J58" s="1512"/>
      <c r="K58" s="1911"/>
    </row>
    <row r="59" spans="1:11" customHeight="1" ht="15">
      <c r="C59" s="1508"/>
      <c r="D59" s="1509"/>
      <c r="E59" s="1509"/>
      <c r="F59" s="1509"/>
      <c r="G59" s="1509"/>
      <c r="H59" s="1509"/>
      <c r="I59" s="1509"/>
      <c r="J59" s="1509"/>
      <c r="K59" s="1910"/>
    </row>
    <row r="60" spans="1:11" customHeight="1" ht="15.75">
      <c r="C60" s="1912"/>
      <c r="D60" s="1913"/>
      <c r="E60" s="1913"/>
      <c r="F60" s="1913"/>
      <c r="G60" s="1913"/>
      <c r="H60" s="1913"/>
      <c r="I60" s="1913"/>
      <c r="J60" s="1913"/>
      <c r="K60" s="1914"/>
    </row>
    <row r="61" spans="1:11" customHeight="1" ht="16.5">
      <c r="C61" s="1908"/>
      <c r="D61" s="1909"/>
      <c r="E61" s="1909"/>
      <c r="F61" s="452" t="s">
        <v>1137</v>
      </c>
      <c r="G61" s="1007"/>
      <c r="H61" s="1007"/>
      <c r="I61" s="1007"/>
      <c r="J61" s="1007"/>
      <c r="K61" s="1008"/>
    </row>
    <row r="62" spans="1:11" customHeight="1" ht="16.5">
      <c r="C62" s="1915"/>
      <c r="D62" s="1916"/>
      <c r="E62" s="1916"/>
      <c r="F62" s="452" t="s">
        <v>1137</v>
      </c>
      <c r="G62" s="1007"/>
      <c r="H62" s="1007"/>
      <c r="I62" s="1007"/>
      <c r="J62" s="1007"/>
      <c r="K62" s="1008"/>
    </row>
    <row r="63" spans="1:11" customHeight="1" ht="13.5">
      <c r="C63" s="461"/>
      <c r="D63" s="461"/>
      <c r="E63" s="463">
        <v>12</v>
      </c>
      <c r="F63" s="1081" t="s">
        <v>1187</v>
      </c>
      <c r="G63" s="1907"/>
      <c r="H63" s="1898"/>
      <c r="I63" s="1898"/>
      <c r="J63" s="1898"/>
      <c r="K63" s="1899"/>
    </row>
    <row r="64" spans="1:11" customHeight="1" ht="14.45">
      <c r="C64" s="459"/>
      <c r="D64" s="1917"/>
      <c r="E64" s="1918"/>
      <c r="F64" s="371" t="s">
        <v>1188</v>
      </c>
      <c r="G64" s="1900"/>
      <c r="H64" s="1901"/>
      <c r="I64" s="1901"/>
      <c r="J64" s="1901"/>
      <c r="K64" s="1902"/>
    </row>
    <row r="65" spans="1:11" customHeight="1" ht="14.45">
      <c r="C65" s="459"/>
      <c r="D65" s="1917"/>
      <c r="E65" s="1918"/>
      <c r="F65" s="326" t="s">
        <v>1189</v>
      </c>
      <c r="G65" s="1900"/>
      <c r="H65" s="1901"/>
      <c r="I65" s="1901"/>
      <c r="J65" s="1901"/>
      <c r="K65" s="1902"/>
    </row>
    <row r="66" spans="1:11" customHeight="1" ht="14.45" s="466" customFormat="1">
      <c r="C66" s="467"/>
      <c r="D66" s="1917"/>
      <c r="E66" s="1918"/>
      <c r="F66" s="326" t="s">
        <v>1190</v>
      </c>
      <c r="G66" s="1900"/>
      <c r="H66" s="1901"/>
      <c r="I66" s="1901"/>
      <c r="J66" s="1901"/>
      <c r="K66" s="1902"/>
    </row>
    <row r="67" spans="1:11" customHeight="1" ht="14.45" s="466" customFormat="1">
      <c r="A67" s="455">
        <f>IF(D67="x",C67,IF(D67="n",0,C67))</f>
        <v>6</v>
      </c>
      <c r="B67" s="456">
        <f>IF(D67="x",0,IF(D67="n",0,C67))</f>
        <v>6</v>
      </c>
      <c r="C67" s="457">
        <v>6</v>
      </c>
      <c r="D67" s="1905"/>
      <c r="E67" s="1906"/>
      <c r="F67" s="349" t="s">
        <v>1191</v>
      </c>
      <c r="G67" s="1903"/>
      <c r="H67" s="1903"/>
      <c r="I67" s="1903"/>
      <c r="J67" s="1903"/>
      <c r="K67" s="1904"/>
    </row>
    <row r="68" spans="1:11" customHeight="1" ht="13.5">
      <c r="C68" s="461"/>
      <c r="D68" s="461"/>
      <c r="E68" s="458">
        <v>13</v>
      </c>
      <c r="F68" s="887" t="s">
        <v>1192</v>
      </c>
      <c r="G68" s="1907"/>
      <c r="H68" s="1898"/>
      <c r="I68" s="1898"/>
      <c r="J68" s="1898"/>
      <c r="K68" s="1899"/>
    </row>
    <row r="69" spans="1:11" customHeight="1" ht="12.75">
      <c r="C69" s="459"/>
      <c r="D69" s="459"/>
      <c r="E69" s="462"/>
      <c r="F69" s="372" t="s">
        <v>1193</v>
      </c>
      <c r="G69" s="1900"/>
      <c r="H69" s="1901"/>
      <c r="I69" s="1901"/>
      <c r="J69" s="1901"/>
      <c r="K69" s="1902"/>
    </row>
    <row r="70" spans="1:11" customHeight="1" ht="25.5">
      <c r="C70" s="459"/>
      <c r="D70" s="459"/>
      <c r="E70" s="462"/>
      <c r="F70" s="333" t="s">
        <v>1194</v>
      </c>
      <c r="G70" s="1900"/>
      <c r="H70" s="1901"/>
      <c r="I70" s="1901"/>
      <c r="J70" s="1901"/>
      <c r="K70" s="1902"/>
    </row>
    <row r="71" spans="1:11" customHeight="1" ht="12.75">
      <c r="C71" s="459"/>
      <c r="D71" s="459"/>
      <c r="E71" s="462"/>
      <c r="F71" s="333" t="s">
        <v>1195</v>
      </c>
      <c r="G71" s="1900"/>
      <c r="H71" s="1901"/>
      <c r="I71" s="1901"/>
      <c r="J71" s="1901"/>
      <c r="K71" s="1902"/>
    </row>
    <row r="72" spans="1:11" customHeight="1" ht="25.5">
      <c r="C72" s="459"/>
      <c r="D72" s="459"/>
      <c r="E72" s="462"/>
      <c r="F72" s="333" t="s">
        <v>1196</v>
      </c>
      <c r="G72" s="1900"/>
      <c r="H72" s="1901"/>
      <c r="I72" s="1901"/>
      <c r="J72" s="1901"/>
      <c r="K72" s="1902"/>
    </row>
    <row r="73" spans="1:11" customHeight="1" ht="26.25">
      <c r="A73" s="455">
        <f>IF(D73="x",C73,IF(D73="n",0,C73))</f>
        <v>20</v>
      </c>
      <c r="B73" s="456">
        <f>IF(D73="x",0,IF(D73="n",0,C73))</f>
        <v>20</v>
      </c>
      <c r="C73" s="457">
        <v>20</v>
      </c>
      <c r="D73" s="1905"/>
      <c r="E73" s="1906"/>
      <c r="F73" s="358" t="s">
        <v>1197</v>
      </c>
      <c r="G73" s="1903"/>
      <c r="H73" s="1903"/>
      <c r="I73" s="1903"/>
      <c r="J73" s="1903"/>
      <c r="K73" s="1904"/>
    </row>
    <row r="74" spans="1:11" customHeight="1" ht="15">
      <c r="C74" s="1942" t="s">
        <v>1198</v>
      </c>
      <c r="D74" s="1943"/>
      <c r="E74" s="1943"/>
      <c r="F74" s="1943"/>
      <c r="G74" s="1943"/>
      <c r="H74" s="1943"/>
      <c r="I74" s="1943"/>
      <c r="J74" s="1943"/>
      <c r="K74" s="1944"/>
    </row>
    <row r="75" spans="1:11" customHeight="1" ht="15">
      <c r="C75" s="1888"/>
      <c r="D75" s="1889"/>
      <c r="E75" s="1889"/>
      <c r="F75" s="1889"/>
      <c r="G75" s="1889"/>
      <c r="H75" s="1889"/>
      <c r="I75" s="1889"/>
      <c r="J75" s="1889"/>
      <c r="K75" s="1890"/>
    </row>
    <row r="76" spans="1:11" customHeight="1" ht="15">
      <c r="C76" s="1891"/>
      <c r="D76" s="1892"/>
      <c r="E76" s="1892"/>
      <c r="F76" s="1892"/>
      <c r="G76" s="1892"/>
      <c r="H76" s="1892"/>
      <c r="I76" s="1892"/>
      <c r="J76" s="1892"/>
      <c r="K76" s="1893"/>
    </row>
    <row r="77" spans="1:11" customHeight="1" ht="15">
      <c r="C77" s="1888"/>
      <c r="D77" s="1889"/>
      <c r="E77" s="1889"/>
      <c r="F77" s="1889"/>
      <c r="G77" s="1889"/>
      <c r="H77" s="1889"/>
      <c r="I77" s="1889"/>
      <c r="J77" s="1889"/>
      <c r="K77" s="1890"/>
    </row>
    <row r="78" spans="1:11" customHeight="1" ht="15">
      <c r="C78" s="1891"/>
      <c r="D78" s="1892"/>
      <c r="E78" s="1892"/>
      <c r="F78" s="1892"/>
      <c r="G78" s="1892"/>
      <c r="H78" s="1892"/>
      <c r="I78" s="1892"/>
      <c r="J78" s="1892"/>
      <c r="K78" s="1893"/>
    </row>
    <row r="79" spans="1:11" customHeight="1" ht="15">
      <c r="C79" s="1888"/>
      <c r="D79" s="1889"/>
      <c r="E79" s="1889"/>
      <c r="F79" s="1889"/>
      <c r="G79" s="1889"/>
      <c r="H79" s="1889"/>
      <c r="I79" s="1889"/>
      <c r="J79" s="1889"/>
      <c r="K79" s="1890"/>
    </row>
    <row r="80" spans="1:11" customHeight="1" ht="15">
      <c r="C80" s="1891"/>
      <c r="D80" s="1892"/>
      <c r="E80" s="1892"/>
      <c r="F80" s="1892"/>
      <c r="G80" s="1892"/>
      <c r="H80" s="1892"/>
      <c r="I80" s="1892"/>
      <c r="J80" s="1892"/>
      <c r="K80" s="1893"/>
    </row>
    <row r="81" spans="1:11" customHeight="1" ht="15">
      <c r="C81" s="1888"/>
      <c r="D81" s="1889"/>
      <c r="E81" s="1889"/>
      <c r="F81" s="1889"/>
      <c r="G81" s="1889"/>
      <c r="H81" s="1889"/>
      <c r="I81" s="1889"/>
      <c r="J81" s="1889"/>
      <c r="K81" s="1890"/>
    </row>
    <row r="82" spans="1:11" customHeight="1" ht="15">
      <c r="C82" s="1894"/>
      <c r="D82" s="1895"/>
      <c r="E82" s="1895"/>
      <c r="F82" s="1895"/>
      <c r="G82" s="1895"/>
      <c r="H82" s="1895"/>
      <c r="I82" s="1895"/>
      <c r="J82" s="1895"/>
      <c r="K82" s="1896"/>
    </row>
    <row r="83" spans="1:11" customHeight="1" ht="15">
      <c r="C83" s="1888"/>
      <c r="D83" s="1889"/>
      <c r="E83" s="1889"/>
      <c r="F83" s="1889"/>
      <c r="G83" s="1889"/>
      <c r="H83" s="1889"/>
      <c r="I83" s="1889"/>
      <c r="J83" s="1889"/>
      <c r="K83" s="1890"/>
    </row>
    <row r="84" spans="1:11" customHeight="1" ht="15">
      <c r="C84" s="1891"/>
      <c r="D84" s="1892"/>
      <c r="E84" s="1892"/>
      <c r="F84" s="1892"/>
      <c r="G84" s="1892"/>
      <c r="H84" s="1892"/>
      <c r="I84" s="1892"/>
      <c r="J84" s="1892"/>
      <c r="K84" s="1893"/>
    </row>
    <row r="85" spans="1:11" customHeight="1" ht="15">
      <c r="C85" s="1888"/>
      <c r="D85" s="1889"/>
      <c r="E85" s="1889"/>
      <c r="F85" s="1889"/>
      <c r="G85" s="1889"/>
      <c r="H85" s="1889"/>
      <c r="I85" s="1889"/>
      <c r="J85" s="1889"/>
      <c r="K85" s="1890"/>
    </row>
    <row r="86" spans="1:11" customHeight="1" ht="15">
      <c r="C86" s="1891"/>
      <c r="D86" s="1892"/>
      <c r="E86" s="1892"/>
      <c r="F86" s="1892"/>
      <c r="G86" s="1892"/>
      <c r="H86" s="1892"/>
      <c r="I86" s="1892"/>
      <c r="J86" s="1892"/>
      <c r="K86" s="1893"/>
    </row>
    <row r="87" spans="1:11" customHeight="1" ht="15">
      <c r="C87" s="1888"/>
      <c r="D87" s="1889"/>
      <c r="E87" s="1889"/>
      <c r="F87" s="1889"/>
      <c r="G87" s="1889"/>
      <c r="H87" s="1889"/>
      <c r="I87" s="1889"/>
      <c r="J87" s="1889"/>
      <c r="K87" s="1890"/>
    </row>
    <row r="88" spans="1:11" customHeight="1" ht="15">
      <c r="C88" s="1891"/>
      <c r="D88" s="1892"/>
      <c r="E88" s="1892"/>
      <c r="F88" s="1892"/>
      <c r="G88" s="1892"/>
      <c r="H88" s="1892"/>
      <c r="I88" s="1892"/>
      <c r="J88" s="1892"/>
      <c r="K88" s="1893"/>
    </row>
    <row r="89" spans="1:11" customHeight="1" ht="15">
      <c r="C89" s="1888"/>
      <c r="D89" s="1889"/>
      <c r="E89" s="1889"/>
      <c r="F89" s="1889"/>
      <c r="G89" s="1889"/>
      <c r="H89" s="1889"/>
      <c r="I89" s="1889"/>
      <c r="J89" s="1889"/>
      <c r="K89" s="1890"/>
    </row>
    <row r="90" spans="1:11" customHeight="1" ht="15">
      <c r="C90" s="1894"/>
      <c r="D90" s="1895"/>
      <c r="E90" s="1895"/>
      <c r="F90" s="1895"/>
      <c r="G90" s="1895"/>
      <c r="H90" s="1895"/>
      <c r="I90" s="1895"/>
      <c r="J90" s="1895"/>
      <c r="K90" s="1896"/>
    </row>
    <row r="91" spans="1:11" customHeight="1" ht="15">
      <c r="C91" s="1888"/>
      <c r="D91" s="1889"/>
      <c r="E91" s="1889"/>
      <c r="F91" s="1889"/>
      <c r="G91" s="1889"/>
      <c r="H91" s="1889"/>
      <c r="I91" s="1889"/>
      <c r="J91" s="1889"/>
      <c r="K91" s="1890"/>
    </row>
    <row r="92" spans="1:11" customHeight="1" ht="15">
      <c r="C92" s="1891"/>
      <c r="D92" s="1892"/>
      <c r="E92" s="1892"/>
      <c r="F92" s="1892"/>
      <c r="G92" s="1892"/>
      <c r="H92" s="1892"/>
      <c r="I92" s="1892"/>
      <c r="J92" s="1892"/>
      <c r="K92" s="1893"/>
    </row>
    <row r="93" spans="1:11" customHeight="1" ht="15">
      <c r="C93" s="1888"/>
      <c r="D93" s="1889"/>
      <c r="E93" s="1889"/>
      <c r="F93" s="1889"/>
      <c r="G93" s="1889"/>
      <c r="H93" s="1889"/>
      <c r="I93" s="1889"/>
      <c r="J93" s="1889"/>
      <c r="K93" s="1890"/>
    </row>
    <row r="94" spans="1:11" customHeight="1" ht="15">
      <c r="C94" s="1891"/>
      <c r="D94" s="1892"/>
      <c r="E94" s="1892"/>
      <c r="F94" s="1892"/>
      <c r="G94" s="1892"/>
      <c r="H94" s="1892"/>
      <c r="I94" s="1892"/>
      <c r="J94" s="1892"/>
      <c r="K94" s="1893"/>
    </row>
    <row r="95" spans="1:11" customHeight="1" ht="15">
      <c r="C95" s="1888"/>
      <c r="D95" s="1889"/>
      <c r="E95" s="1889"/>
      <c r="F95" s="1889"/>
      <c r="G95" s="1889"/>
      <c r="H95" s="1889"/>
      <c r="I95" s="1889"/>
      <c r="J95" s="1889"/>
      <c r="K95" s="1890"/>
    </row>
    <row r="96" spans="1:11" customHeight="1" ht="15">
      <c r="C96" s="1891"/>
      <c r="D96" s="1892"/>
      <c r="E96" s="1892"/>
      <c r="F96" s="1892"/>
      <c r="G96" s="1892"/>
      <c r="H96" s="1892"/>
      <c r="I96" s="1892"/>
      <c r="J96" s="1892"/>
      <c r="K96" s="1893"/>
    </row>
    <row r="97" spans="1:11" customHeight="1" ht="15">
      <c r="C97" s="1888"/>
      <c r="D97" s="1889"/>
      <c r="E97" s="1889"/>
      <c r="F97" s="1889"/>
      <c r="G97" s="1889"/>
      <c r="H97" s="1889"/>
      <c r="I97" s="1889"/>
      <c r="J97" s="1889"/>
      <c r="K97" s="1890"/>
    </row>
    <row r="98" spans="1:11" customHeight="1" ht="15">
      <c r="C98" s="1894"/>
      <c r="D98" s="1895"/>
      <c r="E98" s="1895"/>
      <c r="F98" s="1895"/>
      <c r="G98" s="1895"/>
      <c r="H98" s="1895"/>
      <c r="I98" s="1895"/>
      <c r="J98" s="1895"/>
      <c r="K98" s="1896"/>
    </row>
    <row r="99" spans="1:11" customHeight="1" ht="15">
      <c r="C99" s="1888"/>
      <c r="D99" s="1889"/>
      <c r="E99" s="1889"/>
      <c r="F99" s="1889"/>
      <c r="G99" s="1889"/>
      <c r="H99" s="1889"/>
      <c r="I99" s="1889"/>
      <c r="J99" s="1889"/>
      <c r="K99" s="1890"/>
    </row>
    <row r="100" spans="1:11" customHeight="1" ht="15">
      <c r="C100" s="1891"/>
      <c r="D100" s="1892"/>
      <c r="E100" s="1892"/>
      <c r="F100" s="1892"/>
      <c r="G100" s="1892"/>
      <c r="H100" s="1892"/>
      <c r="I100" s="1892"/>
      <c r="J100" s="1892"/>
      <c r="K100" s="1893"/>
    </row>
    <row r="101" spans="1:11" customHeight="1" ht="15">
      <c r="C101" s="1888"/>
      <c r="D101" s="1889"/>
      <c r="E101" s="1889"/>
      <c r="F101" s="1889"/>
      <c r="G101" s="1889"/>
      <c r="H101" s="1889"/>
      <c r="I101" s="1889"/>
      <c r="J101" s="1889"/>
      <c r="K101" s="1890"/>
    </row>
    <row r="102" spans="1:11" customHeight="1" ht="15">
      <c r="C102" s="1891"/>
      <c r="D102" s="1892"/>
      <c r="E102" s="1892"/>
      <c r="F102" s="1892"/>
      <c r="G102" s="1892"/>
      <c r="H102" s="1892"/>
      <c r="I102" s="1892"/>
      <c r="J102" s="1892"/>
      <c r="K102" s="1893"/>
    </row>
    <row r="103" spans="1:11" customHeight="1" ht="15">
      <c r="C103" s="1888"/>
      <c r="D103" s="1889"/>
      <c r="E103" s="1889"/>
      <c r="F103" s="1889"/>
      <c r="G103" s="1889"/>
      <c r="H103" s="1889"/>
      <c r="I103" s="1889"/>
      <c r="J103" s="1889"/>
      <c r="K103" s="1890"/>
    </row>
    <row r="104" spans="1:11" customHeight="1" ht="15">
      <c r="C104" s="1891"/>
      <c r="D104" s="1892"/>
      <c r="E104" s="1892"/>
      <c r="F104" s="1892"/>
      <c r="G104" s="1892"/>
      <c r="H104" s="1892"/>
      <c r="I104" s="1892"/>
      <c r="J104" s="1892"/>
      <c r="K104" s="1893"/>
    </row>
    <row r="105" spans="1:11" customHeight="1" ht="15">
      <c r="C105" s="1888"/>
      <c r="D105" s="1889"/>
      <c r="E105" s="1889"/>
      <c r="F105" s="1889"/>
      <c r="G105" s="1889"/>
      <c r="H105" s="1889"/>
      <c r="I105" s="1889"/>
      <c r="J105" s="1889"/>
      <c r="K105" s="1890"/>
    </row>
    <row r="106" spans="1:11" customHeight="1" ht="15">
      <c r="C106" s="1894"/>
      <c r="D106" s="1895"/>
      <c r="E106" s="1895"/>
      <c r="F106" s="1895"/>
      <c r="G106" s="1895"/>
      <c r="H106" s="1895"/>
      <c r="I106" s="1895"/>
      <c r="J106" s="1895"/>
      <c r="K106" s="1896"/>
    </row>
    <row r="107" spans="1:11" customHeight="1" ht="15">
      <c r="C107" s="1888"/>
      <c r="D107" s="1889"/>
      <c r="E107" s="1889"/>
      <c r="F107" s="1889"/>
      <c r="G107" s="1889"/>
      <c r="H107" s="1889"/>
      <c r="I107" s="1889"/>
      <c r="J107" s="1889"/>
      <c r="K107" s="1890"/>
    </row>
    <row r="108" spans="1:11" customHeight="1" ht="15">
      <c r="C108" s="1891"/>
      <c r="D108" s="1892"/>
      <c r="E108" s="1892"/>
      <c r="F108" s="1892"/>
      <c r="G108" s="1892"/>
      <c r="H108" s="1892"/>
      <c r="I108" s="1892"/>
      <c r="J108" s="1892"/>
      <c r="K108" s="1893"/>
    </row>
    <row r="109" spans="1:11" customHeight="1" ht="15">
      <c r="C109" s="1888"/>
      <c r="D109" s="1889"/>
      <c r="E109" s="1889"/>
      <c r="F109" s="1889"/>
      <c r="G109" s="1889"/>
      <c r="H109" s="1889"/>
      <c r="I109" s="1889"/>
      <c r="J109" s="1889"/>
      <c r="K109" s="1890"/>
    </row>
    <row r="110" spans="1:11" customHeight="1" ht="15">
      <c r="C110" s="1891"/>
      <c r="D110" s="1892"/>
      <c r="E110" s="1892"/>
      <c r="F110" s="1892"/>
      <c r="G110" s="1892"/>
      <c r="H110" s="1892"/>
      <c r="I110" s="1892"/>
      <c r="J110" s="1892"/>
      <c r="K110" s="1893"/>
    </row>
    <row r="111" spans="1:11" customHeight="1" ht="15">
      <c r="C111" s="1888"/>
      <c r="D111" s="1889"/>
      <c r="E111" s="1889"/>
      <c r="F111" s="1889"/>
      <c r="G111" s="1889"/>
      <c r="H111" s="1889"/>
      <c r="I111" s="1889"/>
      <c r="J111" s="1889"/>
      <c r="K111" s="1890"/>
    </row>
    <row r="112" spans="1:11" customHeight="1" ht="15">
      <c r="C112" s="1891"/>
      <c r="D112" s="1892"/>
      <c r="E112" s="1892"/>
      <c r="F112" s="1892"/>
      <c r="G112" s="1892"/>
      <c r="H112" s="1892"/>
      <c r="I112" s="1892"/>
      <c r="J112" s="1892"/>
      <c r="K112" s="1893"/>
    </row>
    <row r="113" spans="1:11" customHeight="1" ht="15">
      <c r="C113" s="1888"/>
      <c r="D113" s="1889"/>
      <c r="E113" s="1889"/>
      <c r="F113" s="1889"/>
      <c r="G113" s="1889"/>
      <c r="H113" s="1889"/>
      <c r="I113" s="1889"/>
      <c r="J113" s="1889"/>
      <c r="K113" s="1890"/>
    </row>
    <row r="114" spans="1:11" customHeight="1" ht="15">
      <c r="C114" s="1894"/>
      <c r="D114" s="1895"/>
      <c r="E114" s="1895"/>
      <c r="F114" s="1895"/>
      <c r="G114" s="1895"/>
      <c r="H114" s="1895"/>
      <c r="I114" s="1895"/>
      <c r="J114" s="1895"/>
      <c r="K114" s="1896"/>
    </row>
    <row r="115" spans="1:11" customHeight="1" ht="15">
      <c r="C115" s="1888"/>
      <c r="D115" s="1889"/>
      <c r="E115" s="1889"/>
      <c r="F115" s="1889"/>
      <c r="G115" s="1889"/>
      <c r="H115" s="1889"/>
      <c r="I115" s="1889"/>
      <c r="J115" s="1889"/>
      <c r="K115" s="1890"/>
    </row>
    <row r="116" spans="1:11" customHeight="1" ht="15">
      <c r="C116" s="1891"/>
      <c r="D116" s="1892"/>
      <c r="E116" s="1892"/>
      <c r="F116" s="1892"/>
      <c r="G116" s="1892"/>
      <c r="H116" s="1892"/>
      <c r="I116" s="1892"/>
      <c r="J116" s="1892"/>
      <c r="K116" s="1893"/>
    </row>
    <row r="117" spans="1:11" customHeight="1" ht="15">
      <c r="C117" s="1888"/>
      <c r="D117" s="1889"/>
      <c r="E117" s="1889"/>
      <c r="F117" s="1889"/>
      <c r="G117" s="1889"/>
      <c r="H117" s="1889"/>
      <c r="I117" s="1889"/>
      <c r="J117" s="1889"/>
      <c r="K117" s="1890"/>
    </row>
    <row r="118" spans="1:11" customHeight="1" ht="15">
      <c r="C118" s="1891"/>
      <c r="D118" s="1892"/>
      <c r="E118" s="1892"/>
      <c r="F118" s="1892"/>
      <c r="G118" s="1892"/>
      <c r="H118" s="1892"/>
      <c r="I118" s="1892"/>
      <c r="J118" s="1892"/>
      <c r="K118" s="1893"/>
    </row>
    <row r="119" spans="1:11" customHeight="1" ht="15">
      <c r="C119" s="1888"/>
      <c r="D119" s="1889"/>
      <c r="E119" s="1889"/>
      <c r="F119" s="1889"/>
      <c r="G119" s="1889"/>
      <c r="H119" s="1889"/>
      <c r="I119" s="1889"/>
      <c r="J119" s="1889"/>
      <c r="K119" s="1890"/>
    </row>
    <row r="120" spans="1:11" customHeight="1" ht="15">
      <c r="C120" s="1891"/>
      <c r="D120" s="1892"/>
      <c r="E120" s="1892"/>
      <c r="F120" s="1892"/>
      <c r="G120" s="1892"/>
      <c r="H120" s="1892"/>
      <c r="I120" s="1892"/>
      <c r="J120" s="1892"/>
      <c r="K120" s="1893"/>
    </row>
    <row r="121" spans="1:11" customHeight="1" ht="15">
      <c r="C121" s="1888"/>
      <c r="D121" s="1889"/>
      <c r="E121" s="1889"/>
      <c r="F121" s="1889"/>
      <c r="G121" s="1889"/>
      <c r="H121" s="1889"/>
      <c r="I121" s="1889"/>
      <c r="J121" s="1889"/>
      <c r="K121" s="1890"/>
    </row>
    <row r="122" spans="1:11" customHeight="1" ht="15">
      <c r="C122" s="1891"/>
      <c r="D122" s="1892"/>
      <c r="E122" s="1892"/>
      <c r="F122" s="1892"/>
      <c r="G122" s="1892"/>
      <c r="H122" s="1892"/>
      <c r="I122" s="1892"/>
      <c r="J122" s="1892"/>
      <c r="K122" s="1893"/>
    </row>
    <row r="123" spans="1:11" customHeight="1" ht="15">
      <c r="C123" s="1888"/>
      <c r="D123" s="1889"/>
      <c r="E123" s="1889"/>
      <c r="F123" s="1889"/>
      <c r="G123" s="1889"/>
      <c r="H123" s="1889"/>
      <c r="I123" s="1889"/>
      <c r="J123" s="1889"/>
      <c r="K123" s="1890"/>
    </row>
    <row r="124" spans="1:11" customHeight="1" ht="15">
      <c r="C124" s="1891"/>
      <c r="D124" s="1892"/>
      <c r="E124" s="1892"/>
      <c r="F124" s="1892"/>
      <c r="G124" s="1892"/>
      <c r="H124" s="1892"/>
      <c r="I124" s="1892"/>
      <c r="J124" s="1892"/>
      <c r="K124" s="1893"/>
    </row>
  </sheetData>
  <sheetProtection password="CC59" sheet="true" objects="true" scenarios="true" formatCells="true" formatColumns="true" formatRows="true" insertColumns="true" insertRows="true" insertHyperlinks="true" deleteColumns="true" deleteRows="true" selectLockedCells="true" sort="true" autoFilter="true" pivotTables="true" selectUnlockedCells="false"/>
  <mergeCells>
    <mergeCell ref="G3:H3"/>
    <mergeCell ref="C99:K100"/>
    <mergeCell ref="C101:K102"/>
    <mergeCell ref="C103:K104"/>
    <mergeCell ref="C8:K8"/>
    <mergeCell ref="G9:K12"/>
    <mergeCell ref="D12:E12"/>
    <mergeCell ref="G13:K17"/>
    <mergeCell ref="D17:E17"/>
    <mergeCell ref="C74:K74"/>
    <mergeCell ref="C5:K5"/>
    <mergeCell ref="G22:K25"/>
    <mergeCell ref="D25:E25"/>
    <mergeCell ref="G26:K28"/>
    <mergeCell ref="D28:E28"/>
    <mergeCell ref="G37:K40"/>
    <mergeCell ref="D40:E40"/>
    <mergeCell ref="D21:E21"/>
    <mergeCell ref="G29:K30"/>
    <mergeCell ref="D30:E30"/>
    <mergeCell ref="C1:E1"/>
    <mergeCell ref="G1:H1"/>
    <mergeCell ref="C2:E2"/>
    <mergeCell ref="G2:H2"/>
    <mergeCell ref="C3:E4"/>
    <mergeCell ref="G34:K36"/>
    <mergeCell ref="D36:E36"/>
    <mergeCell ref="C6:K6"/>
    <mergeCell ref="C7:E7"/>
    <mergeCell ref="G18:K21"/>
    <mergeCell ref="D67:E67"/>
    <mergeCell ref="C61:E61"/>
    <mergeCell ref="C53:K54"/>
    <mergeCell ref="C55:K56"/>
    <mergeCell ref="C57:K58"/>
    <mergeCell ref="C59:K60"/>
    <mergeCell ref="C62:E62"/>
    <mergeCell ref="G63:K67"/>
    <mergeCell ref="D64:E66"/>
    <mergeCell ref="G31:K33"/>
    <mergeCell ref="D33:E33"/>
    <mergeCell ref="C91:K92"/>
    <mergeCell ref="C93:K94"/>
    <mergeCell ref="G68:K73"/>
    <mergeCell ref="D73:E73"/>
    <mergeCell ref="G41:K43"/>
    <mergeCell ref="D43:E43"/>
    <mergeCell ref="G44:K52"/>
    <mergeCell ref="D52:E52"/>
    <mergeCell ref="C95:K96"/>
    <mergeCell ref="C97:K98"/>
    <mergeCell ref="C75:K76"/>
    <mergeCell ref="C77:K78"/>
    <mergeCell ref="C79:K80"/>
    <mergeCell ref="C81:K82"/>
    <mergeCell ref="C83:K84"/>
    <mergeCell ref="C85:K86"/>
    <mergeCell ref="C87:K88"/>
    <mergeCell ref="C89:K90"/>
    <mergeCell ref="C115:K116"/>
    <mergeCell ref="C117:K118"/>
    <mergeCell ref="C119:K120"/>
    <mergeCell ref="C121:K122"/>
    <mergeCell ref="C123:K124"/>
    <mergeCell ref="C105:K106"/>
    <mergeCell ref="C107:K108"/>
    <mergeCell ref="C109:K110"/>
    <mergeCell ref="C111:K112"/>
    <mergeCell ref="C113:K114"/>
  </mergeCells>
  <dataValidations count="1">
    <dataValidation type="none" errorStyle="stop" operator="between" allowBlank="1" showDropDown="0" showInputMessage="1" showErrorMessage="1" prompt="Enter Self-Audit Date Here" sqref="F1"/>
  </dataValidations>
  <printOptions gridLines="false" gridLinesSet="true" horizontalCentered="true"/>
  <pageMargins left="0" right="0" top="0.75" bottom="0" header="0" footer="0"/>
  <pageSetup paperSize="1" orientation="portrait" scale="76" fitToHeight="0" fitToWidth="1"/>
  <headerFooter differentOddEven="false" differentFirst="false" scaleWithDoc="true" alignWithMargins="true">
    <oddHeader>&amp;C&amp;16&amp;A</oddHeader>
    <oddFooter>&amp;L__________/__________          Brodley&amp;CPage &amp;P of &amp;N    &amp;D&amp;R&amp;F</oddFooter>
    <evenHeader>&amp;C&amp;16&amp;A</evenHeader>
    <evenFooter>&amp;L__________/__________          Brodley&amp;CPage &amp;P of &amp;N    &amp;D&amp;R&amp;F</evenFooter>
    <firstHeader/>
    <firstFooter/>
  </headerFooter>
  <rowBreaks count="1" manualBreakCount="1">
    <brk id="61" man="1"/>
  </rowBreaks>
  <legacyDrawing r:id="rId_comments_vml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pageSetUpPr fitToPage="1"/>
  </sheetPr>
  <dimension ref="A1:M347"/>
  <sheetViews>
    <sheetView tabSelected="0" workbookViewId="0" showGridLines="false" showRowColHeaders="1">
      <pane ySplit="4" topLeftCell="A284" activePane="bottomLeft" state="frozen"/>
      <selection pane="bottomLeft" activeCell="A284" sqref="A284"/>
    </sheetView>
  </sheetViews>
  <sheetFormatPr customHeight="true" defaultRowHeight="15" defaultColWidth="9.140625" outlineLevelRow="0" outlineLevelCol="0"/>
  <cols>
    <col min="1" max="1" width="9.140625" hidden="true" style="96"/>
    <col min="2" max="2" width="9.140625" hidden="true" style="96"/>
    <col min="3" max="3" width="4.7109375" customWidth="true" style="3"/>
    <col min="4" max="4" width="4.7109375" customWidth="true" style="3"/>
    <col min="5" max="5" width="4.7109375" customWidth="true" style="20"/>
    <col min="6" max="6" width="87.7109375" customWidth="true" style="2"/>
    <col min="7" max="7" width="6.7109375" customWidth="true" style="794"/>
    <col min="8" max="8" width="8.7109375" customWidth="true" style="769"/>
    <col min="9" max="9" width="6.7109375" customWidth="true" style="2"/>
    <col min="10" max="10" width="6.7109375" customWidth="true" style="769"/>
    <col min="11" max="11" width="6.7109375" customWidth="true" style="2"/>
  </cols>
  <sheetData>
    <row r="1" spans="1:13" customHeight="1" ht="15" s="100" customFormat="1">
      <c r="A1" s="115"/>
      <c r="B1" s="209"/>
      <c r="C1" s="1532">
        <v>44183</v>
      </c>
      <c r="D1" s="1533"/>
      <c r="E1" s="1534"/>
      <c r="F1" s="771" t="s">
        <v>132</v>
      </c>
      <c r="G1" s="1967" t="s">
        <v>133</v>
      </c>
      <c r="H1" s="1968"/>
      <c r="I1" s="660" t="s">
        <v>76</v>
      </c>
      <c r="J1" s="621" t="s">
        <v>77</v>
      </c>
      <c r="K1" s="622" t="s">
        <v>69</v>
      </c>
    </row>
    <row r="2" spans="1:13" customHeight="1" ht="15" s="100" customFormat="1">
      <c r="A2" s="248"/>
      <c r="B2" s="96"/>
      <c r="C2" s="1978">
        <f>TODAY()</f>
        <v>44200</v>
      </c>
      <c r="D2" s="1979"/>
      <c r="E2" s="1980"/>
      <c r="F2" s="772" t="s">
        <v>1199</v>
      </c>
      <c r="G2" s="1537" t="s">
        <v>28</v>
      </c>
      <c r="H2" s="1538"/>
      <c r="I2" s="644">
        <f>A12+A18+A24+A32+A39+A44+A51+A58+A66+A76+A85+A98+A107+A111+A118+A125+A135+A139+A150+A165+A187+A197+A203+A226+A219+A241+A246+A255+A267+A280+A283+A286+A296+A304+A310+A317+A327+A334</f>
        <v>481</v>
      </c>
      <c r="J2" s="645">
        <f>B12+B18+B24+B32+B39+B44+B51+B58+B66+B76+B85+B98+B107+B111+B118+B125+B135+B139+B150+B165+B187+B197+B203+B226+B219+B241+B246+B255+B267+B280+B283+B286+B296+B304+B310+B317+B327+B334</f>
        <v>465</v>
      </c>
      <c r="K2" s="653">
        <f>J2/I2</f>
        <v>0.96673596673597</v>
      </c>
    </row>
    <row r="3" spans="1:13" customHeight="1" ht="15" s="100" customFormat="1">
      <c r="A3" s="248"/>
      <c r="B3" s="96"/>
      <c r="C3" s="1567" t="str">
        <f>TEXT((C2-DATEVALUE("1/1/"&amp;TEXT(C2,"yy"))+1),"000")</f>
        <v>7289</v>
      </c>
      <c r="D3" s="1568"/>
      <c r="E3" s="1569"/>
      <c r="F3" s="770" t="s">
        <v>135</v>
      </c>
      <c r="G3" s="1523" t="s">
        <v>60</v>
      </c>
      <c r="H3" s="1524"/>
      <c r="I3" s="656">
        <f>I2</f>
        <v>481</v>
      </c>
      <c r="J3" s="657">
        <f>J2</f>
        <v>465</v>
      </c>
      <c r="K3" s="659">
        <f>J3/I3</f>
        <v>0.96673596673597</v>
      </c>
    </row>
    <row r="4" spans="1:13" customHeight="1" ht="15" s="100" customFormat="1">
      <c r="A4" s="248"/>
      <c r="B4" s="96"/>
      <c r="C4" s="1570"/>
      <c r="D4" s="1571"/>
      <c r="E4" s="1572"/>
      <c r="F4" s="773" t="s">
        <v>1200</v>
      </c>
      <c r="G4" s="1000"/>
      <c r="H4" s="1001"/>
      <c r="I4" s="1002"/>
      <c r="J4" s="1001"/>
      <c r="K4" s="1003"/>
    </row>
    <row r="5" spans="1:13" customHeight="1" ht="15" s="0" customFormat="1">
      <c r="C5" s="1520" t="s">
        <v>148</v>
      </c>
      <c r="D5" s="1521"/>
      <c r="E5" s="1521"/>
      <c r="F5" s="1521"/>
      <c r="G5" s="1521"/>
      <c r="H5" s="1521"/>
      <c r="I5" s="1521"/>
      <c r="J5" s="1521"/>
      <c r="K5" s="1522"/>
    </row>
    <row r="6" spans="1:13" customHeight="1" ht="15" s="0" customFormat="1">
      <c r="C6" s="1545" t="s">
        <v>149</v>
      </c>
      <c r="D6" s="1546"/>
      <c r="E6" s="1546"/>
      <c r="F6" s="1546"/>
      <c r="G6" s="1546"/>
      <c r="H6" s="1546"/>
      <c r="I6" s="1546"/>
      <c r="J6" s="1546"/>
      <c r="K6" s="1547"/>
    </row>
    <row r="7" spans="1:13" customHeight="1" ht="15" s="100" customFormat="1">
      <c r="C7" s="695" t="s">
        <v>150</v>
      </c>
      <c r="D7" s="1952" t="s">
        <v>151</v>
      </c>
      <c r="E7" s="1953"/>
      <c r="F7" s="696" t="s">
        <v>1201</v>
      </c>
      <c r="G7" s="1730" t="s">
        <v>4</v>
      </c>
      <c r="H7" s="1731"/>
      <c r="I7" s="1731"/>
      <c r="J7" s="1731"/>
      <c r="K7" s="1732"/>
    </row>
    <row r="8" spans="1:13" customHeight="1" ht="15">
      <c r="A8" s="248"/>
      <c r="C8" s="46" t="s">
        <v>150</v>
      </c>
      <c r="D8" s="46" t="s">
        <v>151</v>
      </c>
      <c r="E8" s="75">
        <v>1</v>
      </c>
      <c r="F8" s="879" t="s">
        <v>1202</v>
      </c>
      <c r="G8" s="1576"/>
      <c r="H8" s="1548"/>
      <c r="I8" s="1548"/>
      <c r="J8" s="1548"/>
      <c r="K8" s="1549"/>
    </row>
    <row r="9" spans="1:13" customHeight="1" ht="25.5">
      <c r="A9" s="248"/>
      <c r="C9" s="30"/>
      <c r="D9" s="30"/>
      <c r="E9" s="25"/>
      <c r="F9" s="372" t="s">
        <v>1203</v>
      </c>
      <c r="G9" s="1458"/>
      <c r="H9" s="1459"/>
      <c r="I9" s="1459"/>
      <c r="J9" s="1459"/>
      <c r="K9" s="1460"/>
    </row>
    <row r="10" spans="1:13" customHeight="1" ht="25.5">
      <c r="A10" s="248"/>
      <c r="C10" s="30"/>
      <c r="D10" s="30"/>
      <c r="E10" s="25"/>
      <c r="F10" s="333" t="s">
        <v>1204</v>
      </c>
      <c r="G10" s="1458"/>
      <c r="H10" s="1459"/>
      <c r="I10" s="1459"/>
      <c r="J10" s="1459"/>
      <c r="K10" s="1460"/>
    </row>
    <row r="11" spans="1:13" customHeight="1" ht="12.75">
      <c r="A11" s="248"/>
      <c r="C11" s="30"/>
      <c r="D11" s="30"/>
      <c r="E11" s="25"/>
      <c r="F11" s="326" t="s">
        <v>1205</v>
      </c>
      <c r="G11" s="1458"/>
      <c r="H11" s="1459"/>
      <c r="I11" s="1459"/>
      <c r="J11" s="1459"/>
      <c r="K11" s="1460"/>
    </row>
    <row r="12" spans="1:13" customHeight="1" ht="26.25">
      <c r="A12" s="124">
        <f>IF(D12="x",C12,IF(D12="n",0,C12))</f>
        <v>4</v>
      </c>
      <c r="B12" s="125">
        <f>IF(D12="x",0,IF(D12="n",0,C12))</f>
        <v>4</v>
      </c>
      <c r="C12" s="40">
        <v>4</v>
      </c>
      <c r="D12" s="1452"/>
      <c r="E12" s="1457"/>
      <c r="F12" s="358" t="s">
        <v>1206</v>
      </c>
      <c r="G12" s="1440"/>
      <c r="H12" s="1441"/>
      <c r="I12" s="1441"/>
      <c r="J12" s="1441"/>
      <c r="K12" s="1442"/>
    </row>
    <row r="13" spans="1:13" customHeight="1" ht="15">
      <c r="A13" s="248"/>
      <c r="C13" s="49"/>
      <c r="D13" s="50"/>
      <c r="E13" s="73">
        <v>2</v>
      </c>
      <c r="F13" s="876" t="s">
        <v>1207</v>
      </c>
      <c r="G13" s="1576"/>
      <c r="H13" s="1548"/>
      <c r="I13" s="1548"/>
      <c r="J13" s="1548"/>
      <c r="K13" s="1549"/>
    </row>
    <row r="14" spans="1:13" customHeight="1" ht="12.75">
      <c r="A14" s="248"/>
      <c r="C14" s="42"/>
      <c r="D14" s="33"/>
      <c r="E14" s="25"/>
      <c r="F14" s="372" t="s">
        <v>1208</v>
      </c>
      <c r="G14" s="1458"/>
      <c r="H14" s="1459"/>
      <c r="I14" s="1459"/>
      <c r="J14" s="1459"/>
      <c r="K14" s="1460"/>
    </row>
    <row r="15" spans="1:13" customHeight="1" ht="12.75">
      <c r="A15" s="248"/>
      <c r="C15" s="42"/>
      <c r="D15" s="33"/>
      <c r="E15" s="25"/>
      <c r="F15" s="333" t="s">
        <v>1209</v>
      </c>
      <c r="G15" s="1458"/>
      <c r="H15" s="1459"/>
      <c r="I15" s="1459"/>
      <c r="J15" s="1459"/>
      <c r="K15" s="1460"/>
    </row>
    <row r="16" spans="1:13" customHeight="1" ht="12.75">
      <c r="A16" s="248"/>
      <c r="C16" s="42"/>
      <c r="D16" s="33"/>
      <c r="E16" s="25"/>
      <c r="F16" s="333" t="s">
        <v>1210</v>
      </c>
      <c r="G16" s="1458"/>
      <c r="H16" s="1459"/>
      <c r="I16" s="1459"/>
      <c r="J16" s="1459"/>
      <c r="K16" s="1460"/>
    </row>
    <row r="17" spans="1:13" customHeight="1" ht="25.5">
      <c r="A17" s="248"/>
      <c r="C17" s="42"/>
      <c r="D17" s="33"/>
      <c r="E17" s="25"/>
      <c r="F17" s="333" t="s">
        <v>1211</v>
      </c>
      <c r="G17" s="1458"/>
      <c r="H17" s="1459"/>
      <c r="I17" s="1459"/>
      <c r="J17" s="1459"/>
      <c r="K17" s="1460"/>
    </row>
    <row r="18" spans="1:13" customHeight="1" ht="26.25">
      <c r="A18" s="124">
        <f>IF(D18="x",C18,IF(D18="n",0,C18))</f>
        <v>4</v>
      </c>
      <c r="B18" s="125">
        <f>IF(D18="x",0,IF(D18="n",0,C18))</f>
        <v>4</v>
      </c>
      <c r="C18" s="45">
        <v>4</v>
      </c>
      <c r="D18" s="1457"/>
      <c r="E18" s="1457"/>
      <c r="F18" s="358" t="s">
        <v>1212</v>
      </c>
      <c r="G18" s="1440"/>
      <c r="H18" s="1441"/>
      <c r="I18" s="1441"/>
      <c r="J18" s="1441"/>
      <c r="K18" s="1442"/>
    </row>
    <row r="19" spans="1:13" customHeight="1" ht="15">
      <c r="A19" s="248"/>
      <c r="C19" s="5"/>
      <c r="D19" s="94"/>
      <c r="E19" s="79">
        <v>3</v>
      </c>
      <c r="F19" s="882" t="s">
        <v>1213</v>
      </c>
      <c r="G19" s="1975" t="s">
        <v>1214</v>
      </c>
      <c r="H19" s="1976"/>
      <c r="I19" s="1976"/>
      <c r="J19" s="1976"/>
      <c r="K19" s="1977"/>
    </row>
    <row r="20" spans="1:13" customHeight="1" ht="12.75">
      <c r="A20" s="248"/>
      <c r="C20" s="6"/>
      <c r="D20" s="33"/>
      <c r="E20" s="25"/>
      <c r="F20" s="411" t="s">
        <v>1215</v>
      </c>
      <c r="G20" s="1972"/>
      <c r="H20" s="1973"/>
      <c r="I20" s="1973"/>
      <c r="J20" s="1973"/>
      <c r="K20" s="1974"/>
    </row>
    <row r="21" spans="1:13" customHeight="1" ht="12.75">
      <c r="A21" s="248"/>
      <c r="C21" s="6"/>
      <c r="D21" s="33"/>
      <c r="E21" s="25"/>
      <c r="F21" s="409" t="s">
        <v>1216</v>
      </c>
      <c r="G21" s="1972"/>
      <c r="H21" s="1973"/>
      <c r="I21" s="1973"/>
      <c r="J21" s="1973"/>
      <c r="K21" s="1974"/>
    </row>
    <row r="22" spans="1:13" customHeight="1" ht="13.5">
      <c r="A22" s="248"/>
      <c r="C22" s="6"/>
      <c r="D22" s="33"/>
      <c r="E22" s="25"/>
      <c r="F22" s="409" t="s">
        <v>1217</v>
      </c>
      <c r="G22" s="1972"/>
      <c r="H22" s="1973"/>
      <c r="I22" s="1973"/>
      <c r="J22" s="1973"/>
      <c r="K22" s="1974"/>
    </row>
    <row r="23" spans="1:13" customHeight="1" ht="12.75">
      <c r="A23" s="248"/>
      <c r="C23" s="6"/>
      <c r="D23" s="33"/>
      <c r="E23" s="25"/>
      <c r="F23" s="409" t="s">
        <v>1218</v>
      </c>
      <c r="G23" s="1576"/>
      <c r="H23" s="1548"/>
      <c r="I23" s="1548"/>
      <c r="J23" s="1548"/>
      <c r="K23" s="1549"/>
    </row>
    <row r="24" spans="1:13" customHeight="1" ht="39.75">
      <c r="A24" s="124">
        <f>IF(D24="x",C24,IF(D24="n",0,C24))</f>
        <v>6</v>
      </c>
      <c r="B24" s="125">
        <f>IF(D24="x",0,IF(D24="n",0,C24))</f>
        <v>6</v>
      </c>
      <c r="C24" s="40">
        <v>6</v>
      </c>
      <c r="D24" s="1452"/>
      <c r="E24" s="1457"/>
      <c r="F24" s="540" t="s">
        <v>1219</v>
      </c>
      <c r="G24" s="1440"/>
      <c r="H24" s="1441"/>
      <c r="I24" s="1441"/>
      <c r="J24" s="1441"/>
      <c r="K24" s="1442"/>
    </row>
    <row r="25" spans="1:13" customHeight="1" ht="15">
      <c r="A25" s="248"/>
      <c r="C25" s="5"/>
      <c r="D25" s="94"/>
      <c r="E25" s="78">
        <v>4</v>
      </c>
      <c r="F25" s="881" t="s">
        <v>1220</v>
      </c>
      <c r="G25" s="1972" t="s">
        <v>1214</v>
      </c>
      <c r="H25" s="1973"/>
      <c r="I25" s="1973"/>
      <c r="J25" s="1973"/>
      <c r="K25" s="1974"/>
    </row>
    <row r="26" spans="1:13" customHeight="1" ht="12.75">
      <c r="A26" s="248"/>
      <c r="C26" s="6"/>
      <c r="D26" s="33"/>
      <c r="E26" s="25"/>
      <c r="F26" s="372" t="s">
        <v>1221</v>
      </c>
      <c r="G26" s="1973"/>
      <c r="H26" s="1973"/>
      <c r="I26" s="1973"/>
      <c r="J26" s="1973"/>
      <c r="K26" s="1974"/>
    </row>
    <row r="27" spans="1:13" customHeight="1" ht="25.5">
      <c r="A27" s="248"/>
      <c r="C27" s="6"/>
      <c r="D27" s="33"/>
      <c r="E27" s="25"/>
      <c r="F27" s="333" t="s">
        <v>1222</v>
      </c>
      <c r="G27" s="1973"/>
      <c r="H27" s="1973"/>
      <c r="I27" s="1973"/>
      <c r="J27" s="1973"/>
      <c r="K27" s="1974"/>
    </row>
    <row r="28" spans="1:13" customHeight="1" ht="13.5">
      <c r="A28" s="248"/>
      <c r="C28" s="6"/>
      <c r="D28" s="33"/>
      <c r="E28" s="25"/>
      <c r="F28" s="333" t="s">
        <v>1216</v>
      </c>
      <c r="G28" s="1973"/>
      <c r="H28" s="1973"/>
      <c r="I28" s="1973"/>
      <c r="J28" s="1973"/>
      <c r="K28" s="1974"/>
    </row>
    <row r="29" spans="1:13" customHeight="1" ht="12.75">
      <c r="A29" s="248"/>
      <c r="C29" s="6"/>
      <c r="D29" s="33"/>
      <c r="E29" s="25"/>
      <c r="F29" s="333" t="s">
        <v>1223</v>
      </c>
      <c r="G29" s="1576"/>
      <c r="H29" s="1548"/>
      <c r="I29" s="1548"/>
      <c r="J29" s="1548"/>
      <c r="K29" s="1549"/>
    </row>
    <row r="30" spans="1:13" customHeight="1" ht="13.5">
      <c r="A30" s="248"/>
      <c r="C30" s="6"/>
      <c r="D30" s="33"/>
      <c r="E30" s="25"/>
      <c r="F30" s="334" t="s">
        <v>1224</v>
      </c>
      <c r="G30" s="1458"/>
      <c r="H30" s="1459"/>
      <c r="I30" s="1459"/>
      <c r="J30" s="1459"/>
      <c r="K30" s="1460"/>
    </row>
    <row r="31" spans="1:13" customHeight="1" ht="13.5">
      <c r="A31" s="248"/>
      <c r="C31" s="6"/>
      <c r="D31" s="33"/>
      <c r="E31" s="25"/>
      <c r="F31" s="340" t="s">
        <v>1225</v>
      </c>
      <c r="G31" s="1458"/>
      <c r="H31" s="1459"/>
      <c r="I31" s="1459"/>
      <c r="J31" s="1459"/>
      <c r="K31" s="1460"/>
    </row>
    <row r="32" spans="1:13" customHeight="1" ht="27">
      <c r="A32" s="124">
        <f>IF(D32="x",C32,IF(D32="n",0,C32))</f>
        <v>10</v>
      </c>
      <c r="B32" s="125">
        <f>IF(D32="x",0,IF(D32="n",0,C32))</f>
        <v>10</v>
      </c>
      <c r="C32" s="40">
        <v>10</v>
      </c>
      <c r="D32" s="1452"/>
      <c r="E32" s="1457"/>
      <c r="F32" s="345" t="s">
        <v>1226</v>
      </c>
      <c r="G32" s="1440"/>
      <c r="H32" s="1441"/>
      <c r="I32" s="1441"/>
      <c r="J32" s="1441"/>
      <c r="K32" s="1442"/>
    </row>
    <row r="33" spans="1:13" customHeight="1" ht="15">
      <c r="A33" s="248"/>
      <c r="C33" s="5"/>
      <c r="D33" s="94"/>
      <c r="E33" s="79">
        <v>5</v>
      </c>
      <c r="F33" s="882" t="s">
        <v>1227</v>
      </c>
      <c r="G33" s="1975" t="s">
        <v>1214</v>
      </c>
      <c r="H33" s="1976"/>
      <c r="I33" s="1976"/>
      <c r="J33" s="1976"/>
      <c r="K33" s="1977"/>
    </row>
    <row r="34" spans="1:13" customHeight="1" ht="15">
      <c r="A34" s="248"/>
      <c r="C34" s="6"/>
      <c r="D34" s="33"/>
      <c r="E34" s="25"/>
      <c r="F34" s="411" t="s">
        <v>1228</v>
      </c>
      <c r="G34" s="1972"/>
      <c r="H34" s="1973"/>
      <c r="I34" s="1973"/>
      <c r="J34" s="1973"/>
      <c r="K34" s="1974"/>
    </row>
    <row r="35" spans="1:13" customHeight="1" ht="15">
      <c r="A35" s="248"/>
      <c r="C35" s="6"/>
      <c r="D35" s="33"/>
      <c r="E35" s="25"/>
      <c r="F35" s="409" t="s">
        <v>1229</v>
      </c>
      <c r="G35" s="1972"/>
      <c r="H35" s="1973"/>
      <c r="I35" s="1973"/>
      <c r="J35" s="1973"/>
      <c r="K35" s="1974"/>
    </row>
    <row r="36" spans="1:13" customHeight="1" ht="15">
      <c r="A36" s="248"/>
      <c r="C36" s="6"/>
      <c r="D36" s="33"/>
      <c r="E36" s="25"/>
      <c r="F36" s="409" t="s">
        <v>1230</v>
      </c>
      <c r="G36" s="1972"/>
      <c r="H36" s="1973"/>
      <c r="I36" s="1973"/>
      <c r="J36" s="1973"/>
      <c r="K36" s="1974"/>
    </row>
    <row r="37" spans="1:13" customHeight="1" ht="15">
      <c r="A37" s="248"/>
      <c r="C37" s="6"/>
      <c r="D37" s="33"/>
      <c r="E37" s="25"/>
      <c r="F37" s="410" t="s">
        <v>1231</v>
      </c>
      <c r="G37" s="1576"/>
      <c r="H37" s="1548"/>
      <c r="I37" s="1548"/>
      <c r="J37" s="1548"/>
      <c r="K37" s="1549"/>
    </row>
    <row r="38" spans="1:13" customHeight="1" ht="15">
      <c r="A38" s="248"/>
      <c r="C38" s="6"/>
      <c r="D38" s="33"/>
      <c r="E38" s="25"/>
      <c r="F38" s="410" t="s">
        <v>1232</v>
      </c>
      <c r="G38" s="1458"/>
      <c r="H38" s="1459"/>
      <c r="I38" s="1459"/>
      <c r="J38" s="1459"/>
      <c r="K38" s="1460"/>
    </row>
    <row r="39" spans="1:13" customHeight="1" ht="15">
      <c r="A39" s="124">
        <f>IF(D39="x",C39,IF(D39="n",0,C39))</f>
        <v>6</v>
      </c>
      <c r="B39" s="125">
        <f>IF(D39="x",0,IF(D39="n",0,C39))</f>
        <v>6</v>
      </c>
      <c r="C39" s="40">
        <v>6</v>
      </c>
      <c r="D39" s="1452"/>
      <c r="E39" s="1457"/>
      <c r="F39" s="539" t="s">
        <v>1233</v>
      </c>
      <c r="G39" s="1440"/>
      <c r="H39" s="1441"/>
      <c r="I39" s="1441"/>
      <c r="J39" s="1441"/>
      <c r="K39" s="1442"/>
    </row>
    <row r="40" spans="1:13" customHeight="1" ht="15">
      <c r="A40" s="248"/>
      <c r="C40" s="5"/>
      <c r="E40" s="77">
        <v>6</v>
      </c>
      <c r="F40" s="742" t="s">
        <v>1234</v>
      </c>
      <c r="G40" s="1576"/>
      <c r="H40" s="1548"/>
      <c r="I40" s="1548"/>
      <c r="J40" s="1548"/>
      <c r="K40" s="1549"/>
    </row>
    <row r="41" spans="1:13" customHeight="1" ht="25.5">
      <c r="A41" s="248"/>
      <c r="C41" s="6"/>
      <c r="D41" s="33"/>
      <c r="E41" s="25"/>
      <c r="F41" s="372" t="s">
        <v>1235</v>
      </c>
      <c r="G41" s="1458"/>
      <c r="H41" s="1459"/>
      <c r="I41" s="1459"/>
      <c r="J41" s="1459"/>
      <c r="K41" s="1460"/>
    </row>
    <row r="42" spans="1:13" customHeight="1" ht="15">
      <c r="A42" s="248"/>
      <c r="C42" s="6"/>
      <c r="D42" s="33"/>
      <c r="E42" s="25"/>
      <c r="F42" s="336" t="s">
        <v>1236</v>
      </c>
      <c r="G42" s="1458"/>
      <c r="H42" s="1459"/>
      <c r="I42" s="1459"/>
      <c r="J42" s="1459"/>
      <c r="K42" s="1460"/>
      <c r="M42" s="96" t="s">
        <v>21</v>
      </c>
    </row>
    <row r="43" spans="1:13" customHeight="1" ht="15.75">
      <c r="A43" s="248"/>
      <c r="C43" s="6"/>
      <c r="D43" s="33"/>
      <c r="E43" s="25"/>
      <c r="F43" s="336" t="s">
        <v>1237</v>
      </c>
      <c r="G43" s="1458"/>
      <c r="H43" s="1459"/>
      <c r="I43" s="1459"/>
      <c r="J43" s="1459"/>
      <c r="K43" s="1460"/>
    </row>
    <row r="44" spans="1:13" customHeight="1" ht="15">
      <c r="A44" s="124">
        <f>IF(D44="x",C44,IF(D44="n",0,C44))</f>
        <v>10</v>
      </c>
      <c r="B44" s="125">
        <f>IF(D44="x",0,IF(D44="n",0,C44))</f>
        <v>10</v>
      </c>
      <c r="C44" s="45">
        <v>10</v>
      </c>
      <c r="D44" s="1457"/>
      <c r="E44" s="1457"/>
      <c r="F44" s="333" t="s">
        <v>1238</v>
      </c>
      <c r="G44" s="1440"/>
      <c r="H44" s="1441"/>
      <c r="I44" s="1441"/>
      <c r="J44" s="1441"/>
      <c r="K44" s="1442"/>
    </row>
    <row r="45" spans="1:13" customHeight="1" ht="15">
      <c r="A45" s="248"/>
      <c r="C45" s="5"/>
      <c r="D45" s="94"/>
      <c r="E45" s="79">
        <v>7</v>
      </c>
      <c r="F45" s="1047" t="s">
        <v>1239</v>
      </c>
      <c r="G45" s="1576"/>
      <c r="H45" s="1548"/>
      <c r="I45" s="1548"/>
      <c r="J45" s="1548"/>
      <c r="K45" s="1549"/>
    </row>
    <row r="46" spans="1:13" customHeight="1" ht="12.75">
      <c r="A46" s="248"/>
      <c r="C46" s="6"/>
      <c r="D46" s="33"/>
      <c r="E46" s="25"/>
      <c r="F46" s="372" t="s">
        <v>1240</v>
      </c>
      <c r="G46" s="1458"/>
      <c r="H46" s="1459"/>
      <c r="I46" s="1459"/>
      <c r="J46" s="1459"/>
      <c r="K46" s="1460"/>
    </row>
    <row r="47" spans="1:13" customHeight="1" ht="12.75">
      <c r="A47" s="248"/>
      <c r="C47" s="6"/>
      <c r="D47" s="33"/>
      <c r="E47" s="25"/>
      <c r="F47" s="333" t="s">
        <v>1241</v>
      </c>
      <c r="G47" s="1458"/>
      <c r="H47" s="1459"/>
      <c r="I47" s="1459"/>
      <c r="J47" s="1459"/>
      <c r="K47" s="1460"/>
    </row>
    <row r="48" spans="1:13" customHeight="1" ht="12.75">
      <c r="A48" s="248"/>
      <c r="C48" s="6"/>
      <c r="D48" s="33"/>
      <c r="E48" s="25"/>
      <c r="F48" s="333" t="s">
        <v>1242</v>
      </c>
      <c r="G48" s="1458"/>
      <c r="H48" s="1459"/>
      <c r="I48" s="1459"/>
      <c r="J48" s="1459"/>
      <c r="K48" s="1460"/>
    </row>
    <row r="49" spans="1:13" customHeight="1" ht="25.5">
      <c r="A49" s="248"/>
      <c r="C49" s="6"/>
      <c r="D49" s="33"/>
      <c r="E49" s="25"/>
      <c r="F49" s="333" t="s">
        <v>1243</v>
      </c>
      <c r="G49" s="1458"/>
      <c r="H49" s="1459"/>
      <c r="I49" s="1459"/>
      <c r="J49" s="1459"/>
      <c r="K49" s="1460"/>
    </row>
    <row r="50" spans="1:13" customHeight="1" ht="12.75">
      <c r="A50" s="248"/>
      <c r="C50" s="6"/>
      <c r="D50" s="33"/>
      <c r="E50" s="25"/>
      <c r="F50" s="333" t="s">
        <v>1244</v>
      </c>
      <c r="G50" s="1458"/>
      <c r="H50" s="1459"/>
      <c r="I50" s="1459"/>
      <c r="J50" s="1459"/>
      <c r="K50" s="1460"/>
    </row>
    <row r="51" spans="1:13" customHeight="1" ht="15">
      <c r="A51" s="124">
        <f>IF(D51="x",C51,IF(D51="n",0,C51))</f>
        <v>6</v>
      </c>
      <c r="B51" s="125">
        <f>IF(D51="x",0,IF(D51="n",0,C51))</f>
        <v>6</v>
      </c>
      <c r="C51" s="45">
        <v>6</v>
      </c>
      <c r="D51" s="1457"/>
      <c r="E51" s="1457"/>
      <c r="F51" s="348" t="s">
        <v>1245</v>
      </c>
      <c r="G51" s="1440"/>
      <c r="H51" s="1441"/>
      <c r="I51" s="1441"/>
      <c r="J51" s="1441"/>
      <c r="K51" s="1442"/>
    </row>
    <row r="52" spans="1:13" customHeight="1" ht="15">
      <c r="A52" s="248"/>
      <c r="C52" s="11"/>
      <c r="D52" s="19"/>
      <c r="E52" s="79">
        <v>8</v>
      </c>
      <c r="F52" s="850" t="s">
        <v>1246</v>
      </c>
      <c r="G52" s="1981"/>
      <c r="H52" s="1982"/>
      <c r="I52" s="83" t="s">
        <v>1247</v>
      </c>
      <c r="J52" s="779"/>
      <c r="K52" s="83" t="s">
        <v>1247</v>
      </c>
    </row>
    <row r="53" spans="1:13" customHeight="1" ht="12.75">
      <c r="A53" s="248"/>
      <c r="C53" s="10"/>
      <c r="D53" s="52"/>
      <c r="E53" s="27"/>
      <c r="F53" s="372" t="s">
        <v>1248</v>
      </c>
      <c r="G53" s="1954" t="s">
        <v>1249</v>
      </c>
      <c r="H53" s="1615"/>
      <c r="I53" s="84" t="s">
        <v>1250</v>
      </c>
      <c r="J53" s="780" t="s">
        <v>1251</v>
      </c>
      <c r="K53" s="84" t="s">
        <v>1250</v>
      </c>
    </row>
    <row r="54" spans="1:13" customHeight="1" ht="12.75">
      <c r="A54" s="248"/>
      <c r="C54" s="10"/>
      <c r="D54" s="52"/>
      <c r="E54" s="27"/>
      <c r="F54" s="326" t="s">
        <v>1252</v>
      </c>
      <c r="G54" s="1954" t="s">
        <v>1253</v>
      </c>
      <c r="H54" s="1615"/>
      <c r="I54" s="84" t="s">
        <v>1254</v>
      </c>
      <c r="J54" s="780" t="s">
        <v>1255</v>
      </c>
      <c r="K54" s="84" t="s">
        <v>1254</v>
      </c>
    </row>
    <row r="55" spans="1:13" customHeight="1" ht="13.5">
      <c r="A55" s="248"/>
      <c r="C55" s="6"/>
      <c r="D55" s="33"/>
      <c r="E55" s="27"/>
      <c r="F55" s="364" t="s">
        <v>1256</v>
      </c>
      <c r="G55" s="1954" t="s">
        <v>128</v>
      </c>
      <c r="H55" s="1615"/>
      <c r="I55" s="84" t="s">
        <v>1254</v>
      </c>
      <c r="J55" s="780" t="s">
        <v>1257</v>
      </c>
      <c r="K55" s="84" t="s">
        <v>1254</v>
      </c>
    </row>
    <row r="56" spans="1:13" customHeight="1" ht="26.25">
      <c r="A56" s="248"/>
      <c r="C56" s="6"/>
      <c r="D56" s="33"/>
      <c r="E56" s="27"/>
      <c r="F56" s="333" t="s">
        <v>1258</v>
      </c>
      <c r="G56" s="1956" t="s">
        <v>1259</v>
      </c>
      <c r="H56" s="1957"/>
      <c r="I56" s="159" t="s">
        <v>1254</v>
      </c>
      <c r="J56" s="781" t="s">
        <v>1260</v>
      </c>
      <c r="K56" s="159"/>
    </row>
    <row r="57" spans="1:13" customHeight="1" ht="12.75">
      <c r="A57" s="248"/>
      <c r="C57" s="6"/>
      <c r="D57" s="33"/>
      <c r="E57" s="25"/>
      <c r="F57" s="333" t="s">
        <v>1261</v>
      </c>
      <c r="G57" s="1576"/>
      <c r="H57" s="1548"/>
      <c r="I57" s="1548"/>
      <c r="J57" s="1548"/>
      <c r="K57" s="1549"/>
    </row>
    <row r="58" spans="1:13" customHeight="1" ht="15">
      <c r="A58" s="124">
        <f>IF(D58="x",C58,IF(D58="n",0,C58))</f>
        <v>8</v>
      </c>
      <c r="B58" s="125">
        <f>IF(D58="x",0,IF(D58="n",0,C58))</f>
        <v>8</v>
      </c>
      <c r="C58" s="40">
        <v>8</v>
      </c>
      <c r="D58" s="1452"/>
      <c r="E58" s="1457"/>
      <c r="F58" s="348" t="s">
        <v>1262</v>
      </c>
      <c r="G58" s="1440"/>
      <c r="H58" s="1441"/>
      <c r="I58" s="1441"/>
      <c r="J58" s="1441"/>
      <c r="K58" s="1442"/>
    </row>
    <row r="59" spans="1:13" customHeight="1" ht="15" s="100" customFormat="1">
      <c r="C59" s="1730" t="s">
        <v>1263</v>
      </c>
      <c r="D59" s="1731"/>
      <c r="E59" s="1731"/>
      <c r="F59" s="1731"/>
      <c r="G59" s="1731"/>
      <c r="H59" s="1731"/>
      <c r="I59" s="1731"/>
      <c r="J59" s="1731"/>
      <c r="K59" s="1732"/>
    </row>
    <row r="60" spans="1:13" customHeight="1" ht="15" s="100" customFormat="1">
      <c r="C60" s="695" t="s">
        <v>150</v>
      </c>
      <c r="D60" s="1952" t="s">
        <v>151</v>
      </c>
      <c r="E60" s="1953"/>
      <c r="F60" s="696" t="s">
        <v>1201</v>
      </c>
      <c r="G60" s="1730" t="s">
        <v>4</v>
      </c>
      <c r="H60" s="1731"/>
      <c r="I60" s="1731"/>
      <c r="J60" s="1731"/>
      <c r="K60" s="1732"/>
    </row>
    <row r="61" spans="1:13" customHeight="1" ht="15">
      <c r="A61" s="248"/>
      <c r="C61" s="11"/>
      <c r="D61" s="19"/>
      <c r="E61" s="79">
        <v>9</v>
      </c>
      <c r="F61" s="850" t="s">
        <v>1264</v>
      </c>
      <c r="G61" s="1981"/>
      <c r="H61" s="1982"/>
      <c r="I61" s="83" t="s">
        <v>1247</v>
      </c>
      <c r="J61" s="782"/>
      <c r="K61" s="541" t="s">
        <v>1247</v>
      </c>
    </row>
    <row r="62" spans="1:13" customHeight="1" ht="15">
      <c r="A62" s="248"/>
      <c r="C62" s="6"/>
      <c r="D62" s="33"/>
      <c r="E62" s="25"/>
      <c r="F62" s="372" t="s">
        <v>1265</v>
      </c>
      <c r="G62" s="1951" t="s">
        <v>1266</v>
      </c>
      <c r="H62" s="1615"/>
      <c r="I62" s="84" t="s">
        <v>1250</v>
      </c>
      <c r="J62" s="780" t="s">
        <v>95</v>
      </c>
      <c r="K62" s="84" t="s">
        <v>1250</v>
      </c>
    </row>
    <row r="63" spans="1:13" customHeight="1" ht="15">
      <c r="A63" s="248"/>
      <c r="C63" s="6"/>
      <c r="D63" s="33"/>
      <c r="E63" s="25"/>
      <c r="F63" s="333" t="s">
        <v>1267</v>
      </c>
      <c r="G63" s="1955" t="s">
        <v>1268</v>
      </c>
      <c r="H63" s="1951"/>
      <c r="I63" s="84" t="s">
        <v>1254</v>
      </c>
      <c r="J63" s="783" t="s">
        <v>1253</v>
      </c>
      <c r="K63" s="84" t="s">
        <v>1254</v>
      </c>
    </row>
    <row r="64" spans="1:13" customHeight="1" ht="15">
      <c r="A64" s="248"/>
      <c r="C64" s="6"/>
      <c r="D64" s="33"/>
      <c r="E64" s="25"/>
      <c r="F64" s="333" t="s">
        <v>1269</v>
      </c>
      <c r="G64" s="1955" t="s">
        <v>1249</v>
      </c>
      <c r="H64" s="1951"/>
      <c r="I64" s="84" t="s">
        <v>1254</v>
      </c>
      <c r="J64" s="783" t="s">
        <v>1270</v>
      </c>
      <c r="K64" s="84" t="s">
        <v>1254</v>
      </c>
    </row>
    <row r="65" spans="1:13" customHeight="1" ht="15">
      <c r="A65" s="248"/>
      <c r="C65" s="6"/>
      <c r="D65" s="33"/>
      <c r="E65" s="25"/>
      <c r="F65" s="333" t="s">
        <v>1271</v>
      </c>
      <c r="G65" s="1960" t="s">
        <v>1272</v>
      </c>
      <c r="H65" s="1957"/>
      <c r="I65" s="159" t="s">
        <v>1254</v>
      </c>
      <c r="J65" s="781" t="s">
        <v>1273</v>
      </c>
      <c r="K65" s="159" t="s">
        <v>1274</v>
      </c>
    </row>
    <row r="66" spans="1:13" customHeight="1" ht="15">
      <c r="A66" s="124">
        <f>IF(D66="x",C66,IF(D66="n",0,C66))</f>
        <v>8</v>
      </c>
      <c r="B66" s="125">
        <f>IF(D66="x",0,IF(D66="n",0,C66))</f>
        <v>8</v>
      </c>
      <c r="C66" s="40">
        <v>8</v>
      </c>
      <c r="D66" s="1452"/>
      <c r="E66" s="1457"/>
      <c r="F66" s="348" t="s">
        <v>1262</v>
      </c>
      <c r="G66" s="1797"/>
      <c r="H66" s="1798"/>
      <c r="I66" s="1798"/>
      <c r="J66" s="1798"/>
      <c r="K66" s="1799"/>
    </row>
    <row r="67" spans="1:13" customHeight="1" ht="15">
      <c r="A67" s="248"/>
      <c r="C67" s="68" t="s">
        <v>150</v>
      </c>
      <c r="D67" s="68" t="s">
        <v>151</v>
      </c>
      <c r="E67" s="78">
        <v>10</v>
      </c>
      <c r="F67" s="881" t="s">
        <v>1275</v>
      </c>
      <c r="G67" s="1969" t="s">
        <v>1276</v>
      </c>
      <c r="H67" s="1970"/>
      <c r="I67" s="1970"/>
      <c r="J67" s="1970"/>
      <c r="K67" s="1971"/>
    </row>
    <row r="68" spans="1:13" customHeight="1" ht="12.75">
      <c r="A68" s="248"/>
      <c r="C68" s="5"/>
      <c r="D68" s="33"/>
      <c r="E68" s="25"/>
      <c r="F68" s="372" t="s">
        <v>1277</v>
      </c>
      <c r="G68" s="1981"/>
      <c r="H68" s="1982"/>
      <c r="I68" s="83" t="s">
        <v>1247</v>
      </c>
      <c r="J68" s="779"/>
      <c r="K68" s="83" t="s">
        <v>1247</v>
      </c>
    </row>
    <row r="69" spans="1:13" customHeight="1" ht="12.75" s="100" customFormat="1">
      <c r="A69" s="248"/>
      <c r="B69" s="96"/>
      <c r="C69" s="6"/>
      <c r="D69" s="33"/>
      <c r="E69" s="25"/>
      <c r="F69" s="333" t="s">
        <v>1278</v>
      </c>
      <c r="G69" s="1954" t="s">
        <v>1249</v>
      </c>
      <c r="H69" s="1615"/>
      <c r="I69" s="84" t="s">
        <v>1254</v>
      </c>
      <c r="J69" s="780" t="s">
        <v>1251</v>
      </c>
      <c r="K69" s="84" t="s">
        <v>1254</v>
      </c>
    </row>
    <row r="70" spans="1:13" customHeight="1" ht="25.5" s="100" customFormat="1">
      <c r="A70" s="248"/>
      <c r="B70" s="96"/>
      <c r="C70" s="6"/>
      <c r="D70" s="33"/>
      <c r="E70" s="25"/>
      <c r="F70" s="333" t="s">
        <v>1279</v>
      </c>
      <c r="G70" s="1954" t="s">
        <v>1253</v>
      </c>
      <c r="H70" s="1615"/>
      <c r="I70" s="84" t="s">
        <v>1254</v>
      </c>
      <c r="J70" s="780" t="s">
        <v>1255</v>
      </c>
      <c r="K70" s="84" t="s">
        <v>1254</v>
      </c>
    </row>
    <row r="71" spans="1:13" customHeight="1" ht="12.75">
      <c r="A71" s="248"/>
      <c r="C71" s="6"/>
      <c r="D71" s="33"/>
      <c r="E71" s="25"/>
      <c r="F71" s="333" t="s">
        <v>1280</v>
      </c>
      <c r="G71" s="1954" t="s">
        <v>128</v>
      </c>
      <c r="H71" s="1615"/>
      <c r="I71" s="84" t="s">
        <v>1254</v>
      </c>
      <c r="J71" s="780" t="s">
        <v>1281</v>
      </c>
      <c r="K71" s="84" t="s">
        <v>1254</v>
      </c>
    </row>
    <row r="72" spans="1:13" customHeight="1" ht="26.25">
      <c r="A72" s="248"/>
      <c r="C72" s="6"/>
      <c r="D72" s="33"/>
      <c r="E72" s="25"/>
      <c r="F72" s="333" t="s">
        <v>1282</v>
      </c>
      <c r="G72" s="1956" t="s">
        <v>1259</v>
      </c>
      <c r="H72" s="1957"/>
      <c r="I72" s="159" t="s">
        <v>1254</v>
      </c>
      <c r="J72" s="781" t="s">
        <v>1260</v>
      </c>
      <c r="K72" s="159" t="s">
        <v>1254</v>
      </c>
    </row>
    <row r="73" spans="1:13" customHeight="1" ht="12.75">
      <c r="A73" s="248"/>
      <c r="C73" s="6"/>
      <c r="D73" s="33"/>
      <c r="E73" s="25"/>
      <c r="F73" s="333" t="s">
        <v>1283</v>
      </c>
      <c r="G73" s="1576"/>
      <c r="H73" s="1548"/>
      <c r="I73" s="1548"/>
      <c r="J73" s="1548"/>
      <c r="K73" s="1549"/>
    </row>
    <row r="74" spans="1:13" customHeight="1" ht="25.5">
      <c r="A74" s="248"/>
      <c r="C74" s="6"/>
      <c r="D74" s="33"/>
      <c r="E74" s="25"/>
      <c r="F74" s="333" t="s">
        <v>1284</v>
      </c>
      <c r="G74" s="1458"/>
      <c r="H74" s="1459"/>
      <c r="I74" s="1459"/>
      <c r="J74" s="1459"/>
      <c r="K74" s="1460"/>
    </row>
    <row r="75" spans="1:13" customHeight="1" ht="13.5">
      <c r="A75" s="248"/>
      <c r="C75" s="6"/>
      <c r="D75" s="33"/>
      <c r="E75" s="25"/>
      <c r="F75" s="336" t="s">
        <v>1285</v>
      </c>
      <c r="G75" s="1458"/>
      <c r="H75" s="1459"/>
      <c r="I75" s="1459"/>
      <c r="J75" s="1459"/>
      <c r="K75" s="1460"/>
    </row>
    <row r="76" spans="1:13" customHeight="1" ht="27.75">
      <c r="A76" s="124">
        <f>IF(D76="x",C76,IF(D76="n",0,C76))</f>
        <v>20</v>
      </c>
      <c r="B76" s="125">
        <f>IF(D76="x",0,IF(D76="n",0,C76))</f>
        <v>20</v>
      </c>
      <c r="C76" s="45">
        <v>20</v>
      </c>
      <c r="D76" s="1457"/>
      <c r="E76" s="1457"/>
      <c r="F76" s="348" t="s">
        <v>1286</v>
      </c>
      <c r="G76" s="1440"/>
      <c r="H76" s="1441"/>
      <c r="I76" s="1441"/>
      <c r="J76" s="1441"/>
      <c r="K76" s="1442"/>
    </row>
    <row r="77" spans="1:13" customHeight="1" ht="15">
      <c r="A77" s="248"/>
      <c r="C77" s="5"/>
      <c r="E77" s="79">
        <v>11</v>
      </c>
      <c r="F77" s="881" t="s">
        <v>1287</v>
      </c>
      <c r="G77" s="1983" t="s">
        <v>1276</v>
      </c>
      <c r="H77" s="1847"/>
      <c r="I77" s="1847"/>
      <c r="J77" s="1847"/>
      <c r="K77" s="1848"/>
    </row>
    <row r="78" spans="1:13" customHeight="1" ht="15">
      <c r="A78" s="248"/>
      <c r="C78" s="6"/>
      <c r="D78" s="33"/>
      <c r="E78" s="25"/>
      <c r="F78" s="372" t="s">
        <v>1288</v>
      </c>
      <c r="G78" s="1981"/>
      <c r="H78" s="1982"/>
      <c r="I78" s="83" t="s">
        <v>1247</v>
      </c>
      <c r="J78" s="779"/>
      <c r="K78" s="83" t="s">
        <v>1247</v>
      </c>
    </row>
    <row r="79" spans="1:13" customHeight="1" ht="25.5">
      <c r="A79" s="248"/>
      <c r="C79" s="6"/>
      <c r="D79" s="33"/>
      <c r="E79" s="25"/>
      <c r="F79" s="333" t="s">
        <v>1289</v>
      </c>
      <c r="G79" s="1954" t="s">
        <v>1249</v>
      </c>
      <c r="H79" s="1615"/>
      <c r="I79" s="84"/>
      <c r="J79" s="780" t="s">
        <v>1251</v>
      </c>
      <c r="K79" s="84"/>
    </row>
    <row r="80" spans="1:13" customHeight="1" ht="15">
      <c r="A80" s="248"/>
      <c r="C80" s="6"/>
      <c r="D80" s="33"/>
      <c r="E80" s="25"/>
      <c r="F80" s="333" t="s">
        <v>1290</v>
      </c>
      <c r="G80" s="1954" t="s">
        <v>1253</v>
      </c>
      <c r="H80" s="1615"/>
      <c r="I80" s="84"/>
      <c r="J80" s="780" t="s">
        <v>1255</v>
      </c>
      <c r="K80" s="84"/>
    </row>
    <row r="81" spans="1:13" customHeight="1" ht="15">
      <c r="A81" s="248"/>
      <c r="C81" s="6"/>
      <c r="D81" s="33"/>
      <c r="E81" s="25"/>
      <c r="F81" s="333" t="s">
        <v>1291</v>
      </c>
      <c r="G81" s="1954" t="s">
        <v>128</v>
      </c>
      <c r="H81" s="1615"/>
      <c r="I81" s="84"/>
      <c r="J81" s="780" t="s">
        <v>1281</v>
      </c>
      <c r="K81" s="84"/>
    </row>
    <row r="82" spans="1:13" customHeight="1" ht="15">
      <c r="A82" s="248"/>
      <c r="C82" s="6"/>
      <c r="D82" s="33"/>
      <c r="E82" s="25"/>
      <c r="F82" s="333" t="s">
        <v>1292</v>
      </c>
      <c r="G82" s="1956" t="s">
        <v>1259</v>
      </c>
      <c r="H82" s="1957"/>
      <c r="I82" s="159"/>
      <c r="J82" s="781" t="s">
        <v>1260</v>
      </c>
      <c r="K82" s="159"/>
    </row>
    <row r="83" spans="1:13" customHeight="1" ht="15">
      <c r="A83" s="248"/>
      <c r="C83" s="6"/>
      <c r="D83" s="33"/>
      <c r="E83" s="25"/>
      <c r="F83" s="774" t="s">
        <v>1293</v>
      </c>
      <c r="G83" s="1576" t="s">
        <v>1294</v>
      </c>
      <c r="H83" s="1548"/>
      <c r="I83" s="1548"/>
      <c r="J83" s="1548"/>
      <c r="K83" s="1549"/>
    </row>
    <row r="84" spans="1:13" customHeight="1" ht="15">
      <c r="A84" s="248"/>
      <c r="C84" s="6"/>
      <c r="D84" s="33"/>
      <c r="E84" s="25"/>
      <c r="F84" s="333" t="s">
        <v>1295</v>
      </c>
      <c r="G84" s="1458"/>
      <c r="H84" s="1459"/>
      <c r="I84" s="1459"/>
      <c r="J84" s="1459"/>
      <c r="K84" s="1460"/>
    </row>
    <row r="85" spans="1:13" customHeight="1" ht="15">
      <c r="A85" s="124">
        <f>IF(D85="x",C85,IF(D85="n",0,C85))</f>
        <v>8</v>
      </c>
      <c r="B85" s="125">
        <f>IF(D85="x",0,IF(D85="n",0,C85))</f>
        <v>8</v>
      </c>
      <c r="C85" s="45">
        <v>8</v>
      </c>
      <c r="D85" s="1457"/>
      <c r="E85" s="1457"/>
      <c r="F85" s="348" t="s">
        <v>1262</v>
      </c>
      <c r="G85" s="1440"/>
      <c r="H85" s="1441"/>
      <c r="I85" s="1441"/>
      <c r="J85" s="1441"/>
      <c r="K85" s="1442"/>
    </row>
    <row r="86" spans="1:13" customHeight="1" ht="15">
      <c r="A86" s="248"/>
      <c r="C86" s="5"/>
      <c r="D86" s="8"/>
      <c r="E86" s="79">
        <v>12</v>
      </c>
      <c r="F86" s="903" t="s">
        <v>1296</v>
      </c>
      <c r="G86" s="1981"/>
      <c r="H86" s="1982"/>
      <c r="I86" s="83" t="s">
        <v>1247</v>
      </c>
      <c r="J86" s="779"/>
      <c r="K86" s="83" t="s">
        <v>1247</v>
      </c>
    </row>
    <row r="87" spans="1:13" customHeight="1" ht="12.75">
      <c r="A87" s="248"/>
      <c r="C87" s="6"/>
      <c r="D87" s="30"/>
      <c r="E87" s="25"/>
      <c r="F87" s="372" t="s">
        <v>1297</v>
      </c>
      <c r="G87" s="1958" t="s">
        <v>1249</v>
      </c>
      <c r="H87" s="1959"/>
      <c r="I87" s="81" t="s">
        <v>1254</v>
      </c>
      <c r="J87" s="625" t="s">
        <v>1298</v>
      </c>
      <c r="K87" s="81" t="s">
        <v>1254</v>
      </c>
    </row>
    <row r="88" spans="1:13" customHeight="1" ht="12.75">
      <c r="A88" s="248"/>
      <c r="C88" s="6"/>
      <c r="D88" s="30"/>
      <c r="E88" s="25"/>
      <c r="F88" s="333" t="s">
        <v>1299</v>
      </c>
      <c r="G88" s="1984" t="s">
        <v>1300</v>
      </c>
      <c r="H88" s="1985"/>
      <c r="I88" s="81" t="s">
        <v>1254</v>
      </c>
      <c r="J88" s="625" t="s">
        <v>1301</v>
      </c>
      <c r="K88" s="81" t="s">
        <v>1254</v>
      </c>
    </row>
    <row r="89" spans="1:13" customHeight="1" ht="12.75">
      <c r="A89" s="248"/>
      <c r="C89" s="6"/>
      <c r="D89" s="30"/>
      <c r="E89" s="25"/>
      <c r="F89" s="333" t="s">
        <v>1302</v>
      </c>
      <c r="G89" s="1958" t="s">
        <v>1303</v>
      </c>
      <c r="H89" s="1959"/>
      <c r="I89" s="81" t="s">
        <v>1254</v>
      </c>
      <c r="J89" s="625" t="s">
        <v>1304</v>
      </c>
      <c r="K89" s="81" t="s">
        <v>1254</v>
      </c>
    </row>
    <row r="90" spans="1:13" customHeight="1" ht="12.75">
      <c r="A90" s="248"/>
      <c r="C90" s="6"/>
      <c r="D90" s="30"/>
      <c r="E90" s="25"/>
      <c r="F90" s="333" t="s">
        <v>1305</v>
      </c>
      <c r="G90" s="1958" t="s">
        <v>1306</v>
      </c>
      <c r="H90" s="1959"/>
      <c r="I90" s="81" t="s">
        <v>1254</v>
      </c>
      <c r="J90" s="654" t="s">
        <v>1255</v>
      </c>
      <c r="K90" s="81" t="s">
        <v>1254</v>
      </c>
    </row>
    <row r="91" spans="1:13" customHeight="1" ht="12.75">
      <c r="A91" s="248"/>
      <c r="C91" s="6"/>
      <c r="D91" s="30"/>
      <c r="E91" s="25"/>
      <c r="F91" s="333" t="s">
        <v>1307</v>
      </c>
      <c r="G91" s="1958" t="s">
        <v>1308</v>
      </c>
      <c r="H91" s="1959"/>
      <c r="I91" s="81" t="s">
        <v>1254</v>
      </c>
      <c r="J91" s="654" t="s">
        <v>1309</v>
      </c>
      <c r="K91" s="81" t="s">
        <v>1254</v>
      </c>
    </row>
    <row r="92" spans="1:13" customHeight="1" ht="12.75">
      <c r="A92" s="248"/>
      <c r="C92" s="6"/>
      <c r="D92" s="30"/>
      <c r="E92" s="25"/>
      <c r="F92" s="333" t="s">
        <v>1310</v>
      </c>
      <c r="G92" s="1958" t="s">
        <v>1311</v>
      </c>
      <c r="H92" s="1959"/>
      <c r="I92" s="81" t="s">
        <v>1312</v>
      </c>
      <c r="J92" s="654" t="s">
        <v>1260</v>
      </c>
      <c r="K92" s="101" t="s">
        <v>1254</v>
      </c>
    </row>
    <row r="93" spans="1:13" customHeight="1" ht="14.25">
      <c r="A93" s="248"/>
      <c r="C93" s="6"/>
      <c r="D93" s="30"/>
      <c r="E93" s="25"/>
      <c r="F93" s="334" t="s">
        <v>1313</v>
      </c>
      <c r="G93" s="1986" t="s">
        <v>1314</v>
      </c>
      <c r="H93" s="1987"/>
      <c r="I93" s="542" t="s">
        <v>1254</v>
      </c>
      <c r="J93" s="1989"/>
      <c r="K93" s="1990"/>
    </row>
    <row r="94" spans="1:13" customHeight="1" ht="13.5">
      <c r="A94" s="248"/>
      <c r="C94" s="6"/>
      <c r="D94" s="30"/>
      <c r="E94" s="25"/>
      <c r="F94" s="340" t="s">
        <v>1315</v>
      </c>
      <c r="G94" s="1576" t="s">
        <v>1316</v>
      </c>
      <c r="H94" s="1548"/>
      <c r="I94" s="1548"/>
      <c r="J94" s="1548"/>
      <c r="K94" s="1549"/>
    </row>
    <row r="95" spans="1:13" customHeight="1" ht="12.75">
      <c r="A95" s="248"/>
      <c r="C95" s="6"/>
      <c r="D95" s="30"/>
      <c r="E95" s="25"/>
      <c r="F95" s="333" t="s">
        <v>1317</v>
      </c>
      <c r="G95" s="1458"/>
      <c r="H95" s="1459"/>
      <c r="I95" s="1459"/>
      <c r="J95" s="1459"/>
      <c r="K95" s="1460"/>
    </row>
    <row r="96" spans="1:13" customHeight="1" ht="12.75">
      <c r="A96" s="248"/>
      <c r="C96" s="6"/>
      <c r="D96" s="30"/>
      <c r="E96" s="25"/>
      <c r="F96" s="333" t="s">
        <v>1318</v>
      </c>
      <c r="G96" s="1458"/>
      <c r="H96" s="1459"/>
      <c r="I96" s="1459"/>
      <c r="J96" s="1459"/>
      <c r="K96" s="1460"/>
    </row>
    <row r="97" spans="1:13" customHeight="1" ht="13.5">
      <c r="A97" s="248"/>
      <c r="C97" s="6"/>
      <c r="D97" s="30"/>
      <c r="E97" s="25"/>
      <c r="F97" s="334" t="s">
        <v>1319</v>
      </c>
      <c r="G97" s="1458"/>
      <c r="H97" s="1459"/>
      <c r="I97" s="1459"/>
      <c r="J97" s="1459"/>
      <c r="K97" s="1460"/>
    </row>
    <row r="98" spans="1:13" customHeight="1" ht="27">
      <c r="A98" s="124">
        <f>IF(D98="x",C98,IF(D98="n",0,C98))</f>
        <v>8</v>
      </c>
      <c r="B98" s="125">
        <f>IF(D98="x",0,IF(D98="n",0,C98))</f>
        <v>0</v>
      </c>
      <c r="C98" s="45">
        <v>8</v>
      </c>
      <c r="D98" s="1452" t="s">
        <v>896</v>
      </c>
      <c r="E98" s="1457"/>
      <c r="F98" s="345" t="s">
        <v>1320</v>
      </c>
      <c r="G98" s="1440"/>
      <c r="H98" s="1441"/>
      <c r="I98" s="1441"/>
      <c r="J98" s="1441"/>
      <c r="K98" s="1442"/>
    </row>
    <row r="99" spans="1:13" customHeight="1" ht="15">
      <c r="A99" s="248"/>
      <c r="C99" s="5"/>
      <c r="D99" s="94"/>
      <c r="E99" s="78">
        <v>13</v>
      </c>
      <c r="F99" s="881" t="s">
        <v>1321</v>
      </c>
      <c r="G99" s="1981"/>
      <c r="H99" s="1982"/>
      <c r="I99" s="83" t="s">
        <v>1247</v>
      </c>
      <c r="J99" s="779"/>
      <c r="K99" s="83" t="s">
        <v>1247</v>
      </c>
    </row>
    <row r="100" spans="1:13" customHeight="1" ht="12.75">
      <c r="A100" s="248"/>
      <c r="C100" s="6"/>
      <c r="D100" s="33"/>
      <c r="E100" s="25"/>
      <c r="F100" s="372" t="s">
        <v>1322</v>
      </c>
      <c r="G100" s="1541" t="s">
        <v>1249</v>
      </c>
      <c r="H100" s="1959"/>
      <c r="I100" s="81" t="s">
        <v>1254</v>
      </c>
      <c r="J100" s="625" t="s">
        <v>1323</v>
      </c>
      <c r="K100" s="81" t="s">
        <v>1254</v>
      </c>
    </row>
    <row r="101" spans="1:13" customHeight="1" ht="12.75">
      <c r="A101" s="248"/>
      <c r="C101" s="6"/>
      <c r="D101" s="33"/>
      <c r="E101" s="25"/>
      <c r="F101" s="333" t="s">
        <v>1324</v>
      </c>
      <c r="G101" s="1984" t="s">
        <v>1300</v>
      </c>
      <c r="H101" s="1985"/>
      <c r="I101" s="81"/>
      <c r="J101" s="625" t="s">
        <v>1301</v>
      </c>
      <c r="K101" s="81"/>
    </row>
    <row r="102" spans="1:13" customHeight="1" ht="12.75">
      <c r="A102" s="248"/>
      <c r="C102" s="6"/>
      <c r="D102" s="33"/>
      <c r="E102" s="25"/>
      <c r="F102" s="333" t="s">
        <v>1305</v>
      </c>
      <c r="G102" s="1958" t="s">
        <v>1303</v>
      </c>
      <c r="H102" s="1959"/>
      <c r="I102" s="81" t="s">
        <v>1254</v>
      </c>
      <c r="J102" s="625" t="s">
        <v>1304</v>
      </c>
      <c r="K102" s="81"/>
    </row>
    <row r="103" spans="1:13" customHeight="1" ht="13.5">
      <c r="A103" s="248"/>
      <c r="C103" s="6"/>
      <c r="D103" s="33"/>
      <c r="E103" s="25"/>
      <c r="F103" s="333" t="s">
        <v>1325</v>
      </c>
      <c r="G103" s="1958" t="s">
        <v>1306</v>
      </c>
      <c r="H103" s="1959"/>
      <c r="I103" s="81"/>
      <c r="J103" s="784" t="s">
        <v>1255</v>
      </c>
      <c r="K103" s="291"/>
    </row>
    <row r="104" spans="1:13" customHeight="1" ht="25.5">
      <c r="A104" s="248"/>
      <c r="C104" s="6"/>
      <c r="D104" s="33"/>
      <c r="E104" s="25"/>
      <c r="F104" s="333" t="s">
        <v>1326</v>
      </c>
      <c r="G104" s="1958" t="s">
        <v>1308</v>
      </c>
      <c r="H104" s="1959"/>
      <c r="I104" s="81"/>
      <c r="J104" s="654" t="s">
        <v>1309</v>
      </c>
      <c r="K104" s="81"/>
    </row>
    <row r="105" spans="1:13" customHeight="1" ht="25.5">
      <c r="A105" s="248"/>
      <c r="C105" s="6"/>
      <c r="D105" s="33"/>
      <c r="E105" s="25"/>
      <c r="F105" s="333" t="s">
        <v>1327</v>
      </c>
      <c r="G105" s="1958" t="s">
        <v>1311</v>
      </c>
      <c r="H105" s="1959"/>
      <c r="I105" s="81"/>
      <c r="J105" s="625" t="s">
        <v>1260</v>
      </c>
      <c r="K105" s="81" t="s">
        <v>1254</v>
      </c>
    </row>
    <row r="106" spans="1:13" customHeight="1" ht="14.25">
      <c r="A106" s="248"/>
      <c r="C106" s="6"/>
      <c r="D106" s="33"/>
      <c r="E106" s="25"/>
      <c r="F106" s="336" t="s">
        <v>1328</v>
      </c>
      <c r="G106" s="1986" t="s">
        <v>1314</v>
      </c>
      <c r="H106" s="1987"/>
      <c r="I106" s="542"/>
      <c r="J106" s="1991"/>
      <c r="K106" s="1992"/>
    </row>
    <row r="107" spans="1:13" customHeight="1" ht="15">
      <c r="A107" s="124">
        <f>IF(D107="x",C107,IF(D107="n",0,C107))</f>
        <v>8</v>
      </c>
      <c r="B107" s="125">
        <f>IF(D107="x",0,IF(D107="n",0,C107))</f>
        <v>8</v>
      </c>
      <c r="C107" s="45">
        <v>8</v>
      </c>
      <c r="D107" s="1457"/>
      <c r="E107" s="1457"/>
      <c r="F107" s="348" t="s">
        <v>1329</v>
      </c>
      <c r="G107" s="1797"/>
      <c r="H107" s="1798"/>
      <c r="I107" s="1798"/>
      <c r="J107" s="1798"/>
      <c r="K107" s="1799"/>
    </row>
    <row r="108" spans="1:13" customHeight="1" ht="15">
      <c r="A108" s="248"/>
      <c r="C108" s="14"/>
      <c r="D108" s="15"/>
      <c r="E108" s="77">
        <v>14</v>
      </c>
      <c r="F108" s="881" t="s">
        <v>1330</v>
      </c>
      <c r="G108" s="1576"/>
      <c r="H108" s="1548"/>
      <c r="I108" s="1548"/>
      <c r="J108" s="1548"/>
      <c r="K108" s="1549"/>
    </row>
    <row r="109" spans="1:13" customHeight="1" ht="15">
      <c r="A109" s="248"/>
      <c r="C109" s="10"/>
      <c r="D109" s="17"/>
      <c r="F109" s="372" t="s">
        <v>1331</v>
      </c>
      <c r="G109" s="1458"/>
      <c r="H109" s="1459"/>
      <c r="I109" s="1459"/>
      <c r="J109" s="1459"/>
      <c r="K109" s="1460"/>
    </row>
    <row r="110" spans="1:13" customHeight="1" ht="15">
      <c r="A110" s="248"/>
      <c r="C110" s="10"/>
      <c r="D110" s="17"/>
      <c r="F110" s="333" t="s">
        <v>1332</v>
      </c>
      <c r="G110" s="1458"/>
      <c r="H110" s="1459"/>
      <c r="I110" s="1459"/>
      <c r="J110" s="1459"/>
      <c r="K110" s="1460"/>
    </row>
    <row r="111" spans="1:13" customHeight="1" ht="15">
      <c r="A111" s="124">
        <f>IF(D111="x",C111,IF(D111="n",0,C111))</f>
        <v>4</v>
      </c>
      <c r="B111" s="125">
        <f>IF(D111="x",0,IF(D111="n",0,C111))</f>
        <v>4</v>
      </c>
      <c r="C111" s="40">
        <v>4</v>
      </c>
      <c r="D111" s="1452"/>
      <c r="E111" s="1457"/>
      <c r="F111" s="348" t="s">
        <v>1262</v>
      </c>
      <c r="G111" s="1440"/>
      <c r="H111" s="1441"/>
      <c r="I111" s="1441"/>
      <c r="J111" s="1441"/>
      <c r="K111" s="1442"/>
    </row>
    <row r="112" spans="1:13" customHeight="1" ht="15">
      <c r="A112" s="248"/>
      <c r="C112" s="11"/>
      <c r="D112" s="19"/>
      <c r="E112" s="79">
        <v>15</v>
      </c>
      <c r="F112" s="850" t="s">
        <v>1333</v>
      </c>
      <c r="G112" s="1981"/>
      <c r="H112" s="1982"/>
      <c r="I112" s="83" t="s">
        <v>1247</v>
      </c>
      <c r="J112" s="779"/>
      <c r="K112" s="83" t="s">
        <v>1247</v>
      </c>
    </row>
    <row r="113" spans="1:13" customHeight="1" ht="15">
      <c r="A113" s="30"/>
      <c r="B113" s="33"/>
      <c r="C113" s="6"/>
      <c r="D113" s="33"/>
      <c r="E113" s="25"/>
      <c r="F113" s="371" t="s">
        <v>1334</v>
      </c>
      <c r="G113" s="1954" t="s">
        <v>1249</v>
      </c>
      <c r="H113" s="1615"/>
      <c r="I113" s="84" t="s">
        <v>1254</v>
      </c>
      <c r="J113" s="780" t="s">
        <v>1251</v>
      </c>
      <c r="K113" s="84" t="s">
        <v>1254</v>
      </c>
    </row>
    <row r="114" spans="1:13" customHeight="1" ht="15">
      <c r="A114" s="30"/>
      <c r="B114" s="33"/>
      <c r="C114" s="6"/>
      <c r="D114" s="33"/>
      <c r="E114" s="25"/>
      <c r="F114" s="364" t="s">
        <v>1335</v>
      </c>
      <c r="G114" s="1954" t="s">
        <v>1253</v>
      </c>
      <c r="H114" s="1615"/>
      <c r="I114" s="84" t="s">
        <v>1254</v>
      </c>
      <c r="J114" s="780" t="s">
        <v>1255</v>
      </c>
      <c r="K114" s="84" t="s">
        <v>1254</v>
      </c>
    </row>
    <row r="115" spans="1:13" customHeight="1" ht="15">
      <c r="A115" s="30"/>
      <c r="B115" s="33"/>
      <c r="C115" s="6"/>
      <c r="D115" s="33"/>
      <c r="E115" s="25"/>
      <c r="F115" s="364" t="s">
        <v>1336</v>
      </c>
      <c r="G115" s="1954" t="s">
        <v>128</v>
      </c>
      <c r="H115" s="1615"/>
      <c r="I115" s="84" t="s">
        <v>1254</v>
      </c>
      <c r="J115" s="780" t="s">
        <v>1281</v>
      </c>
      <c r="K115" s="84" t="s">
        <v>1254</v>
      </c>
    </row>
    <row r="116" spans="1:13" customHeight="1" ht="15">
      <c r="A116" s="30"/>
      <c r="B116" s="33"/>
      <c r="C116" s="6"/>
      <c r="D116" s="33"/>
      <c r="E116" s="25"/>
      <c r="F116" s="326" t="s">
        <v>1337</v>
      </c>
      <c r="G116" s="1956" t="s">
        <v>1259</v>
      </c>
      <c r="H116" s="1957"/>
      <c r="I116" s="159" t="s">
        <v>1254</v>
      </c>
      <c r="J116" s="781" t="s">
        <v>1260</v>
      </c>
      <c r="K116" s="159"/>
    </row>
    <row r="117" spans="1:13" customHeight="1" ht="15">
      <c r="A117" s="30"/>
      <c r="B117" s="33"/>
      <c r="C117" s="6"/>
      <c r="D117" s="33"/>
      <c r="E117" s="25"/>
      <c r="F117" s="326" t="s">
        <v>1338</v>
      </c>
      <c r="G117" s="1576"/>
      <c r="H117" s="1548"/>
      <c r="I117" s="1548"/>
      <c r="J117" s="1548"/>
      <c r="K117" s="1549"/>
    </row>
    <row r="118" spans="1:13" customHeight="1" ht="15">
      <c r="A118" s="124">
        <f>IF(D118="x",C118,IF(D118="n",0,C118))</f>
        <v>6</v>
      </c>
      <c r="B118" s="125">
        <f>IF(D118="x",0,IF(D118="n",0,C118))</f>
        <v>6</v>
      </c>
      <c r="C118" s="40">
        <v>6</v>
      </c>
      <c r="D118" s="1452"/>
      <c r="E118" s="1457"/>
      <c r="F118" s="339" t="s">
        <v>1339</v>
      </c>
      <c r="G118" s="1440"/>
      <c r="H118" s="1441"/>
      <c r="I118" s="1441"/>
      <c r="J118" s="1441"/>
      <c r="K118" s="1442"/>
    </row>
    <row r="119" spans="1:13" customHeight="1" ht="15" s="100" customFormat="1">
      <c r="C119" s="1730" t="s">
        <v>1263</v>
      </c>
      <c r="D119" s="1731"/>
      <c r="E119" s="1731"/>
      <c r="F119" s="1731"/>
      <c r="G119" s="1731"/>
      <c r="H119" s="1731"/>
      <c r="I119" s="1731"/>
      <c r="J119" s="1731"/>
      <c r="K119" s="1732"/>
    </row>
    <row r="120" spans="1:13" customHeight="1" ht="15" s="100" customFormat="1">
      <c r="C120" s="695" t="s">
        <v>150</v>
      </c>
      <c r="D120" s="1952" t="s">
        <v>151</v>
      </c>
      <c r="E120" s="1953"/>
      <c r="F120" s="696" t="s">
        <v>1201</v>
      </c>
      <c r="G120" s="1730" t="s">
        <v>4</v>
      </c>
      <c r="H120" s="1731"/>
      <c r="I120" s="1731"/>
      <c r="J120" s="1731"/>
      <c r="K120" s="1732"/>
    </row>
    <row r="121" spans="1:13" customHeight="1" ht="15">
      <c r="A121" s="30"/>
      <c r="B121" s="33"/>
      <c r="C121" s="5"/>
      <c r="D121" s="94"/>
      <c r="E121" s="79">
        <v>16</v>
      </c>
      <c r="F121" s="850" t="s">
        <v>1340</v>
      </c>
      <c r="G121" s="1961" t="s">
        <v>1249</v>
      </c>
      <c r="H121" s="1962"/>
      <c r="I121" s="543" t="s">
        <v>1254</v>
      </c>
      <c r="J121" s="785" t="s">
        <v>1251</v>
      </c>
      <c r="K121" s="543" t="s">
        <v>1254</v>
      </c>
    </row>
    <row r="122" spans="1:13" customHeight="1" ht="15">
      <c r="A122" s="30"/>
      <c r="B122" s="33"/>
      <c r="C122" s="6"/>
      <c r="D122" s="33"/>
      <c r="E122" s="25"/>
      <c r="F122" s="371" t="s">
        <v>1341</v>
      </c>
      <c r="G122" s="1988" t="s">
        <v>1253</v>
      </c>
      <c r="H122" s="1951"/>
      <c r="I122" s="84" t="s">
        <v>1254</v>
      </c>
      <c r="J122" s="786" t="s">
        <v>1255</v>
      </c>
      <c r="K122" s="84" t="s">
        <v>1254</v>
      </c>
    </row>
    <row r="123" spans="1:13" customHeight="1" ht="15">
      <c r="A123" s="30"/>
      <c r="B123" s="33"/>
      <c r="C123" s="14"/>
      <c r="D123" s="37"/>
      <c r="E123" s="25"/>
      <c r="F123" s="326" t="s">
        <v>1342</v>
      </c>
      <c r="G123" s="1988" t="s">
        <v>128</v>
      </c>
      <c r="H123" s="1951"/>
      <c r="I123" s="84" t="s">
        <v>1254</v>
      </c>
      <c r="J123" s="786" t="s">
        <v>1260</v>
      </c>
      <c r="K123" s="84" t="s">
        <v>1254</v>
      </c>
    </row>
    <row r="124" spans="1:13" customHeight="1" ht="15">
      <c r="A124" s="248"/>
      <c r="C124" s="6"/>
      <c r="D124" s="33"/>
      <c r="E124" s="25"/>
      <c r="F124" s="326" t="s">
        <v>1343</v>
      </c>
      <c r="G124" s="1956" t="s">
        <v>1259</v>
      </c>
      <c r="H124" s="1957"/>
      <c r="I124" s="159" t="s">
        <v>1254</v>
      </c>
      <c r="J124" s="781" t="s">
        <v>1260</v>
      </c>
      <c r="K124" s="159" t="s">
        <v>1254</v>
      </c>
    </row>
    <row r="125" spans="1:13" customHeight="1" ht="15">
      <c r="A125" s="124">
        <f>IF(D125="x",C125,IF(D125="n",0,C125))</f>
        <v>6</v>
      </c>
      <c r="B125" s="125">
        <f>IF(D125="x",0,IF(D125="n",0,C125))</f>
        <v>6</v>
      </c>
      <c r="C125" s="40">
        <v>6</v>
      </c>
      <c r="D125" s="1452"/>
      <c r="E125" s="1457"/>
      <c r="F125" s="339" t="s">
        <v>1262</v>
      </c>
      <c r="G125" s="1797"/>
      <c r="H125" s="1798"/>
      <c r="I125" s="1798"/>
      <c r="J125" s="1798"/>
      <c r="K125" s="1799"/>
    </row>
    <row r="126" spans="1:13" customHeight="1" ht="15">
      <c r="A126" s="248"/>
      <c r="C126" s="103"/>
      <c r="D126" s="103"/>
      <c r="E126" s="79">
        <v>17</v>
      </c>
      <c r="F126" s="745" t="s">
        <v>1344</v>
      </c>
      <c r="G126" s="1981"/>
      <c r="H126" s="1982"/>
      <c r="I126" s="83" t="s">
        <v>1247</v>
      </c>
      <c r="J126" s="779"/>
      <c r="K126" s="83" t="s">
        <v>1247</v>
      </c>
    </row>
    <row r="127" spans="1:13" customHeight="1" ht="12.75">
      <c r="A127" s="248"/>
      <c r="C127" s="6"/>
      <c r="D127" s="30"/>
      <c r="E127" s="25"/>
      <c r="F127" s="372" t="s">
        <v>1345</v>
      </c>
      <c r="G127" s="1954" t="s">
        <v>1249</v>
      </c>
      <c r="H127" s="1615"/>
      <c r="I127" s="84" t="s">
        <v>1254</v>
      </c>
      <c r="J127" s="780" t="s">
        <v>1251</v>
      </c>
      <c r="K127" s="84" t="s">
        <v>1254</v>
      </c>
    </row>
    <row r="128" spans="1:13" customHeight="1" ht="12.75">
      <c r="A128" s="248"/>
      <c r="C128" s="6"/>
      <c r="D128" s="30"/>
      <c r="E128" s="25"/>
      <c r="F128" s="333" t="s">
        <v>1346</v>
      </c>
      <c r="G128" s="1954" t="s">
        <v>1253</v>
      </c>
      <c r="H128" s="1615"/>
      <c r="I128" s="84"/>
      <c r="J128" s="780" t="s">
        <v>1255</v>
      </c>
      <c r="K128" s="84" t="s">
        <v>1254</v>
      </c>
    </row>
    <row r="129" spans="1:13" customHeight="1" ht="25.5">
      <c r="A129" s="248"/>
      <c r="C129" s="6"/>
      <c r="D129" s="30"/>
      <c r="E129" s="25"/>
      <c r="F129" s="333" t="s">
        <v>1347</v>
      </c>
      <c r="G129" s="1954" t="s">
        <v>128</v>
      </c>
      <c r="H129" s="1615"/>
      <c r="I129" s="84"/>
      <c r="J129" s="780" t="s">
        <v>1281</v>
      </c>
      <c r="K129" s="84"/>
    </row>
    <row r="130" spans="1:13" customHeight="1" ht="13.5">
      <c r="A130" s="248"/>
      <c r="C130" s="6"/>
      <c r="D130" s="30"/>
      <c r="E130" s="25"/>
      <c r="F130" s="326" t="s">
        <v>1348</v>
      </c>
      <c r="G130" s="1956" t="s">
        <v>1259</v>
      </c>
      <c r="H130" s="1957"/>
      <c r="I130" s="159"/>
      <c r="J130" s="781" t="s">
        <v>1260</v>
      </c>
      <c r="K130" s="159"/>
    </row>
    <row r="131" spans="1:13" customHeight="1" ht="12.75">
      <c r="A131" s="248"/>
      <c r="C131" s="6"/>
      <c r="D131" s="30"/>
      <c r="E131" s="25"/>
      <c r="F131" s="333" t="s">
        <v>1349</v>
      </c>
      <c r="G131" s="1576"/>
      <c r="H131" s="1548"/>
      <c r="I131" s="1548"/>
      <c r="J131" s="1548"/>
      <c r="K131" s="1549"/>
    </row>
    <row r="132" spans="1:13" customHeight="1" ht="12.75">
      <c r="A132" s="248"/>
      <c r="C132" s="6"/>
      <c r="D132" s="30"/>
      <c r="E132" s="25"/>
      <c r="F132" s="333" t="s">
        <v>1350</v>
      </c>
      <c r="G132" s="1458"/>
      <c r="H132" s="1459"/>
      <c r="I132" s="1459"/>
      <c r="J132" s="1459"/>
      <c r="K132" s="1460"/>
    </row>
    <row r="133" spans="1:13" customHeight="1" ht="25.5">
      <c r="A133" s="248"/>
      <c r="C133" s="6"/>
      <c r="D133" s="30"/>
      <c r="E133" s="25"/>
      <c r="F133" s="333" t="s">
        <v>1351</v>
      </c>
      <c r="G133" s="1458"/>
      <c r="H133" s="1459"/>
      <c r="I133" s="1459"/>
      <c r="J133" s="1459"/>
      <c r="K133" s="1460"/>
    </row>
    <row r="134" spans="1:13" customHeight="1" ht="12.75">
      <c r="A134" s="248"/>
      <c r="C134" s="6"/>
      <c r="D134" s="30"/>
      <c r="E134" s="25"/>
      <c r="F134" s="333" t="s">
        <v>1352</v>
      </c>
      <c r="G134" s="1458"/>
      <c r="H134" s="1459"/>
      <c r="I134" s="1459"/>
      <c r="J134" s="1459"/>
      <c r="K134" s="1460"/>
    </row>
    <row r="135" spans="1:13" customHeight="1" ht="13.5">
      <c r="A135" s="124">
        <f>IF(D135="x",C135,IF(D135="n",0,C135))</f>
        <v>6</v>
      </c>
      <c r="B135" s="125">
        <f>IF(D135="x",0,IF(D135="n",0,C135))</f>
        <v>6</v>
      </c>
      <c r="C135" s="45">
        <v>6</v>
      </c>
      <c r="D135" s="1452"/>
      <c r="E135" s="1457"/>
      <c r="F135" s="358" t="s">
        <v>1353</v>
      </c>
      <c r="G135" s="1440"/>
      <c r="H135" s="1441"/>
      <c r="I135" s="1441"/>
      <c r="J135" s="1441"/>
      <c r="K135" s="1442"/>
    </row>
    <row r="136" spans="1:13" customHeight="1" ht="15">
      <c r="A136" s="248"/>
      <c r="C136" s="5"/>
      <c r="D136" s="94"/>
      <c r="E136" s="79">
        <v>18</v>
      </c>
      <c r="F136" s="881" t="s">
        <v>1354</v>
      </c>
      <c r="G136" s="1576"/>
      <c r="H136" s="1548"/>
      <c r="I136" s="1548"/>
      <c r="J136" s="1548"/>
      <c r="K136" s="1549"/>
    </row>
    <row r="137" spans="1:13" customHeight="1" ht="15">
      <c r="A137" s="248"/>
      <c r="C137" s="6"/>
      <c r="D137" s="33"/>
      <c r="E137" s="25"/>
      <c r="F137" s="372" t="s">
        <v>1355</v>
      </c>
      <c r="G137" s="1458"/>
      <c r="H137" s="1459"/>
      <c r="I137" s="1459"/>
      <c r="J137" s="1459"/>
      <c r="K137" s="1460"/>
    </row>
    <row r="138" spans="1:13" customHeight="1" ht="15">
      <c r="A138" s="248"/>
      <c r="C138" s="6"/>
      <c r="D138" s="33"/>
      <c r="E138" s="25"/>
      <c r="F138" s="333" t="s">
        <v>1356</v>
      </c>
      <c r="G138" s="1458"/>
      <c r="H138" s="1459"/>
      <c r="I138" s="1459"/>
      <c r="J138" s="1459"/>
      <c r="K138" s="1460"/>
    </row>
    <row r="139" spans="1:13" customHeight="1" ht="15">
      <c r="A139" s="124">
        <f>IF(D139="x",C139,IF(D139="n",0,C139))</f>
        <v>4</v>
      </c>
      <c r="B139" s="125">
        <f>IF(D139="x",0,IF(D139="n",0,C139))</f>
        <v>4</v>
      </c>
      <c r="C139" s="40">
        <v>4</v>
      </c>
      <c r="D139" s="1452"/>
      <c r="E139" s="1457"/>
      <c r="F139" s="348" t="s">
        <v>1262</v>
      </c>
      <c r="G139" s="1440"/>
      <c r="H139" s="1441"/>
      <c r="I139" s="1441"/>
      <c r="J139" s="1441"/>
      <c r="K139" s="1442"/>
    </row>
    <row r="140" spans="1:13" customHeight="1" ht="15">
      <c r="A140" s="248"/>
      <c r="C140" s="5"/>
      <c r="E140" s="78">
        <v>19</v>
      </c>
      <c r="F140" s="881" t="s">
        <v>1357</v>
      </c>
      <c r="G140" s="1981"/>
      <c r="H140" s="1982"/>
      <c r="I140" s="83" t="s">
        <v>1247</v>
      </c>
      <c r="J140" s="779"/>
      <c r="K140" s="83" t="s">
        <v>1247</v>
      </c>
    </row>
    <row r="141" spans="1:13" customHeight="1" ht="25.5">
      <c r="A141" s="248"/>
      <c r="C141" s="6"/>
      <c r="D141" s="33"/>
      <c r="E141" s="25"/>
      <c r="F141" s="372" t="s">
        <v>1358</v>
      </c>
      <c r="G141" s="1954" t="s">
        <v>1359</v>
      </c>
      <c r="H141" s="1615"/>
      <c r="I141" s="84"/>
      <c r="J141" s="780" t="s">
        <v>95</v>
      </c>
      <c r="K141" s="84"/>
    </row>
    <row r="142" spans="1:13" customHeight="1" ht="13.5">
      <c r="A142" s="248"/>
      <c r="C142" s="6"/>
      <c r="D142" s="33"/>
      <c r="E142" s="25"/>
      <c r="F142" s="336" t="s">
        <v>1360</v>
      </c>
      <c r="G142" s="1954" t="s">
        <v>1361</v>
      </c>
      <c r="H142" s="1615"/>
      <c r="I142" s="84"/>
      <c r="J142" s="780" t="s">
        <v>1270</v>
      </c>
      <c r="K142" s="84" t="s">
        <v>1254</v>
      </c>
    </row>
    <row r="143" spans="1:13" customHeight="1" ht="25.5">
      <c r="A143" s="248"/>
      <c r="C143" s="6"/>
      <c r="D143" s="33"/>
      <c r="E143" s="25"/>
      <c r="F143" s="333" t="s">
        <v>1362</v>
      </c>
      <c r="G143" s="1954" t="s">
        <v>1363</v>
      </c>
      <c r="H143" s="1615"/>
      <c r="I143" s="84"/>
      <c r="J143" s="768" t="s">
        <v>1364</v>
      </c>
      <c r="K143" s="84"/>
    </row>
    <row r="144" spans="1:13" customHeight="1" ht="25.5">
      <c r="A144" s="248"/>
      <c r="C144" s="6"/>
      <c r="D144" s="33"/>
      <c r="E144" s="25"/>
      <c r="F144" s="333" t="s">
        <v>1365</v>
      </c>
      <c r="G144" s="1954" t="s">
        <v>1366</v>
      </c>
      <c r="H144" s="1615"/>
      <c r="I144" s="84"/>
      <c r="J144" s="778" t="s">
        <v>1367</v>
      </c>
      <c r="K144" s="84"/>
    </row>
    <row r="145" spans="1:13" customHeight="1" ht="12.75">
      <c r="A145" s="248"/>
      <c r="C145" s="6"/>
      <c r="D145" s="33"/>
      <c r="E145" s="25"/>
      <c r="F145" s="333" t="s">
        <v>1368</v>
      </c>
      <c r="G145" s="1954" t="s">
        <v>1369</v>
      </c>
      <c r="H145" s="1615"/>
      <c r="I145" s="84" t="s">
        <v>1254</v>
      </c>
      <c r="J145" s="780"/>
      <c r="K145" s="84"/>
    </row>
    <row r="146" spans="1:13" customHeight="1" ht="13.5">
      <c r="A146" s="248"/>
      <c r="C146" s="6"/>
      <c r="D146" s="33"/>
      <c r="E146" s="25"/>
      <c r="F146" s="333" t="s">
        <v>1370</v>
      </c>
      <c r="G146" s="1993" t="s">
        <v>1371</v>
      </c>
      <c r="H146" s="1960"/>
      <c r="I146" s="159"/>
      <c r="J146" s="787"/>
      <c r="K146" s="159"/>
    </row>
    <row r="147" spans="1:13" customHeight="1" ht="25.5">
      <c r="A147" s="248"/>
      <c r="C147" s="6"/>
      <c r="D147" s="33"/>
      <c r="E147" s="25"/>
      <c r="F147" s="333" t="s">
        <v>1372</v>
      </c>
      <c r="G147" s="1576"/>
      <c r="H147" s="1548"/>
      <c r="I147" s="1548"/>
      <c r="J147" s="1548"/>
      <c r="K147" s="1549"/>
    </row>
    <row r="148" spans="1:13" customHeight="1" ht="13.5">
      <c r="A148" s="248"/>
      <c r="C148" s="6"/>
      <c r="D148" s="33"/>
      <c r="E148" s="25"/>
      <c r="F148" s="336" t="s">
        <v>1373</v>
      </c>
      <c r="G148" s="1458"/>
      <c r="H148" s="1459"/>
      <c r="I148" s="1459"/>
      <c r="J148" s="1459"/>
      <c r="K148" s="1460"/>
    </row>
    <row r="149" spans="1:13" customHeight="1" ht="15">
      <c r="A149" s="248"/>
      <c r="C149" s="6"/>
      <c r="D149" s="33"/>
      <c r="E149" s="25"/>
      <c r="F149" s="366" t="s">
        <v>1374</v>
      </c>
      <c r="G149" s="1458"/>
      <c r="H149" s="1459"/>
      <c r="I149" s="1459"/>
      <c r="J149" s="1459"/>
      <c r="K149" s="1460"/>
    </row>
    <row r="150" spans="1:13" customHeight="1" ht="26.25" s="100" customFormat="1">
      <c r="A150" s="124">
        <f>IF(D150="x",C150,IF(D150="n",0,C150))</f>
        <v>20</v>
      </c>
      <c r="B150" s="125">
        <f>IF(D150="x",0,IF(D150="n",0,C150))</f>
        <v>20</v>
      </c>
      <c r="C150" s="45">
        <v>20</v>
      </c>
      <c r="D150" s="1457"/>
      <c r="E150" s="1457"/>
      <c r="F150" s="358" t="s">
        <v>1375</v>
      </c>
      <c r="G150" s="1440"/>
      <c r="H150" s="1441"/>
      <c r="I150" s="1441"/>
      <c r="J150" s="1441"/>
      <c r="K150" s="1442"/>
    </row>
    <row r="151" spans="1:13" customHeight="1" ht="15">
      <c r="A151" s="248"/>
      <c r="C151" s="5"/>
      <c r="E151" s="79">
        <v>20</v>
      </c>
      <c r="F151" s="850" t="s">
        <v>1376</v>
      </c>
      <c r="G151" s="1981"/>
      <c r="H151" s="1982"/>
      <c r="I151" s="83" t="s">
        <v>1247</v>
      </c>
      <c r="J151" s="779"/>
      <c r="K151" s="83" t="s">
        <v>1247</v>
      </c>
    </row>
    <row r="152" spans="1:13" customHeight="1" ht="25.5">
      <c r="A152" s="248"/>
      <c r="C152" s="10"/>
      <c r="D152" s="52"/>
      <c r="E152" s="27"/>
      <c r="F152" s="372" t="s">
        <v>1377</v>
      </c>
      <c r="G152" s="1954" t="s">
        <v>1359</v>
      </c>
      <c r="H152" s="1615"/>
      <c r="I152" s="84" t="s">
        <v>1254</v>
      </c>
      <c r="J152" s="780" t="s">
        <v>95</v>
      </c>
      <c r="K152" s="84" t="s">
        <v>1254</v>
      </c>
    </row>
    <row r="153" spans="1:13" customHeight="1" ht="13.5">
      <c r="A153" s="248"/>
      <c r="C153" s="10"/>
      <c r="D153" s="52"/>
      <c r="E153" s="27"/>
      <c r="F153" s="336" t="s">
        <v>1378</v>
      </c>
      <c r="G153" s="1954" t="s">
        <v>1361</v>
      </c>
      <c r="H153" s="1615"/>
      <c r="I153" s="84" t="s">
        <v>1254</v>
      </c>
      <c r="J153" s="780" t="s">
        <v>1379</v>
      </c>
      <c r="K153" s="84" t="s">
        <v>1254</v>
      </c>
    </row>
    <row r="154" spans="1:13" customHeight="1" ht="13.5">
      <c r="A154" s="248"/>
      <c r="C154" s="10"/>
      <c r="D154" s="52"/>
      <c r="E154" s="27"/>
      <c r="F154" s="336" t="s">
        <v>1380</v>
      </c>
      <c r="G154" s="1954" t="s">
        <v>1363</v>
      </c>
      <c r="H154" s="1615"/>
      <c r="I154" s="84" t="s">
        <v>1254</v>
      </c>
      <c r="J154" s="780" t="s">
        <v>1381</v>
      </c>
      <c r="K154" s="84" t="s">
        <v>1254</v>
      </c>
    </row>
    <row r="155" spans="1:13" customHeight="1" ht="13.5">
      <c r="A155" s="248"/>
      <c r="C155" s="6"/>
      <c r="D155" s="33"/>
      <c r="E155" s="27"/>
      <c r="F155" s="336" t="s">
        <v>1382</v>
      </c>
      <c r="G155" s="1954" t="s">
        <v>1366</v>
      </c>
      <c r="H155" s="1615"/>
      <c r="I155" s="84"/>
      <c r="J155" s="780" t="s">
        <v>1383</v>
      </c>
      <c r="K155" s="84" t="s">
        <v>1254</v>
      </c>
    </row>
    <row r="156" spans="1:13" customHeight="1" ht="25.5">
      <c r="A156" s="248"/>
      <c r="C156" s="6"/>
      <c r="D156" s="33"/>
      <c r="E156" s="27"/>
      <c r="F156" s="333" t="s">
        <v>1384</v>
      </c>
      <c r="G156" s="1954" t="s">
        <v>1369</v>
      </c>
      <c r="H156" s="1615"/>
      <c r="I156" s="84" t="s">
        <v>1254</v>
      </c>
      <c r="J156" s="768" t="s">
        <v>1367</v>
      </c>
      <c r="K156" s="84"/>
    </row>
    <row r="157" spans="1:13" customHeight="1" ht="13.5">
      <c r="A157" s="248"/>
      <c r="C157" s="6"/>
      <c r="D157" s="33"/>
      <c r="E157" s="25"/>
      <c r="F157" s="917" t="s">
        <v>1385</v>
      </c>
      <c r="G157" s="1954" t="s">
        <v>1259</v>
      </c>
      <c r="H157" s="1615"/>
      <c r="I157" s="84" t="s">
        <v>1254</v>
      </c>
      <c r="J157" s="780"/>
      <c r="K157" s="84"/>
    </row>
    <row r="158" spans="1:13" customHeight="1" ht="14.25">
      <c r="A158" s="248"/>
      <c r="C158" s="6"/>
      <c r="D158" s="33"/>
      <c r="E158" s="25"/>
      <c r="F158" s="918" t="s">
        <v>1386</v>
      </c>
      <c r="G158" s="1956" t="s">
        <v>1260</v>
      </c>
      <c r="H158" s="1957"/>
      <c r="I158" s="159"/>
      <c r="J158" s="787" t="s">
        <v>1260</v>
      </c>
      <c r="K158" s="159" t="s">
        <v>863</v>
      </c>
    </row>
    <row r="159" spans="1:13" customHeight="1" ht="12.75">
      <c r="A159" s="248"/>
      <c r="C159" s="6"/>
      <c r="D159" s="33"/>
      <c r="E159" s="25"/>
      <c r="F159" s="333" t="s">
        <v>1387</v>
      </c>
      <c r="G159" s="1576" t="s">
        <v>1388</v>
      </c>
      <c r="H159" s="1548"/>
      <c r="I159" s="1548"/>
      <c r="J159" s="1548"/>
      <c r="K159" s="1549"/>
    </row>
    <row r="160" spans="1:13" customHeight="1" ht="25.5">
      <c r="A160" s="248"/>
      <c r="C160" s="6"/>
      <c r="D160" s="33"/>
      <c r="E160" s="25"/>
      <c r="F160" s="333" t="s">
        <v>1389</v>
      </c>
      <c r="G160" s="1458"/>
      <c r="H160" s="1459"/>
      <c r="I160" s="1459"/>
      <c r="J160" s="1459"/>
      <c r="K160" s="1460"/>
    </row>
    <row r="161" spans="1:13" customHeight="1" ht="12.75">
      <c r="A161" s="248"/>
      <c r="C161" s="6"/>
      <c r="D161" s="33"/>
      <c r="E161" s="25"/>
      <c r="F161" s="333" t="s">
        <v>1390</v>
      </c>
      <c r="G161" s="1458"/>
      <c r="H161" s="1459"/>
      <c r="I161" s="1459"/>
      <c r="J161" s="1459"/>
      <c r="K161" s="1460"/>
    </row>
    <row r="162" spans="1:13" customHeight="1" ht="25.5">
      <c r="A162" s="248"/>
      <c r="C162" s="6"/>
      <c r="D162" s="33"/>
      <c r="E162" s="25"/>
      <c r="F162" s="333" t="s">
        <v>1391</v>
      </c>
      <c r="G162" s="1458"/>
      <c r="H162" s="1459"/>
      <c r="I162" s="1459"/>
      <c r="J162" s="1459"/>
      <c r="K162" s="1460"/>
    </row>
    <row r="163" spans="1:13" customHeight="1" ht="38.25">
      <c r="A163" s="248"/>
      <c r="C163" s="6"/>
      <c r="D163" s="33"/>
      <c r="E163" s="27"/>
      <c r="F163" s="333" t="s">
        <v>1392</v>
      </c>
      <c r="G163" s="1458"/>
      <c r="H163" s="1459"/>
      <c r="I163" s="1459"/>
      <c r="J163" s="1459"/>
      <c r="K163" s="1460"/>
    </row>
    <row r="164" spans="1:13" customHeight="1" ht="13.5">
      <c r="A164" s="248"/>
      <c r="C164" s="6"/>
      <c r="D164" s="33"/>
      <c r="E164" s="27"/>
      <c r="F164" s="336" t="s">
        <v>1393</v>
      </c>
      <c r="G164" s="1458"/>
      <c r="H164" s="1459"/>
      <c r="I164" s="1459"/>
      <c r="J164" s="1459"/>
      <c r="K164" s="1460"/>
    </row>
    <row r="165" spans="1:13" customHeight="1" ht="39">
      <c r="A165" s="124">
        <f>IF(D165="x",C165,IF(D165="n",0,C165))</f>
        <v>8</v>
      </c>
      <c r="B165" s="125">
        <f>IF(D165="x",0,IF(D165="n",0,C165))</f>
        <v>0</v>
      </c>
      <c r="C165" s="42">
        <v>8</v>
      </c>
      <c r="D165" s="1519" t="s">
        <v>896</v>
      </c>
      <c r="E165" s="1519"/>
      <c r="F165" s="358" t="s">
        <v>1394</v>
      </c>
      <c r="G165" s="1440"/>
      <c r="H165" s="1441"/>
      <c r="I165" s="1441"/>
      <c r="J165" s="1441"/>
      <c r="K165" s="1442"/>
    </row>
    <row r="166" spans="1:13" customHeight="1" ht="15">
      <c r="A166" s="248"/>
      <c r="C166" s="1945"/>
      <c r="D166" s="1946"/>
      <c r="E166" s="1946"/>
      <c r="F166" s="1946"/>
      <c r="G166" s="1946"/>
      <c r="H166" s="1946"/>
      <c r="I166" s="1946"/>
      <c r="J166" s="1946"/>
      <c r="K166" s="1947"/>
    </row>
    <row r="167" spans="1:13" customHeight="1" ht="15">
      <c r="A167" s="248"/>
      <c r="C167" s="1948"/>
      <c r="D167" s="1949"/>
      <c r="E167" s="1949"/>
      <c r="F167" s="1949"/>
      <c r="G167" s="1949"/>
      <c r="H167" s="1949"/>
      <c r="I167" s="1949"/>
      <c r="J167" s="1949"/>
      <c r="K167" s="1950"/>
    </row>
    <row r="168" spans="1:13" customHeight="1" ht="15">
      <c r="A168" s="248"/>
      <c r="C168" s="1945"/>
      <c r="D168" s="1946"/>
      <c r="E168" s="1946"/>
      <c r="F168" s="1946"/>
      <c r="G168" s="1946"/>
      <c r="H168" s="1946"/>
      <c r="I168" s="1946"/>
      <c r="J168" s="1946"/>
      <c r="K168" s="1947"/>
    </row>
    <row r="169" spans="1:13" customHeight="1" ht="15">
      <c r="A169" s="248"/>
      <c r="C169" s="1948"/>
      <c r="D169" s="1949"/>
      <c r="E169" s="1949"/>
      <c r="F169" s="1949"/>
      <c r="G169" s="1949"/>
      <c r="H169" s="1949"/>
      <c r="I169" s="1949"/>
      <c r="J169" s="1949"/>
      <c r="K169" s="1950"/>
    </row>
    <row r="170" spans="1:13" customHeight="1" ht="15">
      <c r="A170" s="248"/>
      <c r="C170" s="1945"/>
      <c r="D170" s="1946"/>
      <c r="E170" s="1946"/>
      <c r="F170" s="1946"/>
      <c r="G170" s="1946"/>
      <c r="H170" s="1946"/>
      <c r="I170" s="1946"/>
      <c r="J170" s="1946"/>
      <c r="K170" s="1947"/>
    </row>
    <row r="171" spans="1:13" customHeight="1" ht="15">
      <c r="A171" s="248"/>
      <c r="C171" s="1948"/>
      <c r="D171" s="1949"/>
      <c r="E171" s="1949"/>
      <c r="F171" s="1949"/>
      <c r="G171" s="1949"/>
      <c r="H171" s="1949"/>
      <c r="I171" s="1949"/>
      <c r="J171" s="1949"/>
      <c r="K171" s="1950"/>
    </row>
    <row r="172" spans="1:13" customHeight="1" ht="15">
      <c r="A172" s="248"/>
      <c r="C172" s="1945"/>
      <c r="D172" s="1946"/>
      <c r="E172" s="1946"/>
      <c r="F172" s="1946"/>
      <c r="G172" s="1946"/>
      <c r="H172" s="1946"/>
      <c r="I172" s="1946"/>
      <c r="J172" s="1946"/>
      <c r="K172" s="1947"/>
    </row>
    <row r="173" spans="1:13" customHeight="1" ht="15">
      <c r="A173" s="248"/>
      <c r="C173" s="1948"/>
      <c r="D173" s="1949"/>
      <c r="E173" s="1949"/>
      <c r="F173" s="1949"/>
      <c r="G173" s="1949"/>
      <c r="H173" s="1949"/>
      <c r="I173" s="1949"/>
      <c r="J173" s="1949"/>
      <c r="K173" s="1950"/>
    </row>
    <row r="174" spans="1:13" customHeight="1" ht="15" s="100" customFormat="1">
      <c r="C174" s="1730" t="s">
        <v>1263</v>
      </c>
      <c r="D174" s="1731"/>
      <c r="E174" s="1731"/>
      <c r="F174" s="1731"/>
      <c r="G174" s="1731"/>
      <c r="H174" s="1731"/>
      <c r="I174" s="1731"/>
      <c r="J174" s="1731"/>
      <c r="K174" s="1732"/>
    </row>
    <row r="175" spans="1:13" customHeight="1" ht="15" s="100" customFormat="1">
      <c r="C175" s="695" t="s">
        <v>150</v>
      </c>
      <c r="D175" s="1952" t="s">
        <v>151</v>
      </c>
      <c r="E175" s="1953"/>
      <c r="F175" s="696" t="s">
        <v>1201</v>
      </c>
      <c r="G175" s="1730" t="s">
        <v>4</v>
      </c>
      <c r="H175" s="1731"/>
      <c r="I175" s="1731"/>
      <c r="J175" s="1731"/>
      <c r="K175" s="1732"/>
    </row>
    <row r="176" spans="1:13" customHeight="1" ht="15" s="100" customFormat="1">
      <c r="A176" s="115"/>
      <c r="B176" s="209"/>
      <c r="C176" s="103" t="s">
        <v>21</v>
      </c>
      <c r="D176" s="104" t="s">
        <v>21</v>
      </c>
      <c r="E176" s="79">
        <v>21</v>
      </c>
      <c r="F176" s="850" t="s">
        <v>1395</v>
      </c>
      <c r="G176" s="1576"/>
      <c r="H176" s="1548"/>
      <c r="I176" s="1548"/>
      <c r="J176" s="1548"/>
      <c r="K176" s="1549"/>
    </row>
    <row r="177" spans="1:13" customHeight="1" ht="25.5" s="100" customFormat="1">
      <c r="A177" s="248"/>
      <c r="B177" s="96"/>
      <c r="C177" s="6"/>
      <c r="D177" s="30"/>
      <c r="E177" s="25"/>
      <c r="F177" s="372" t="s">
        <v>1396</v>
      </c>
      <c r="G177" s="1458"/>
      <c r="H177" s="1459"/>
      <c r="I177" s="1459"/>
      <c r="J177" s="1459"/>
      <c r="K177" s="1460"/>
    </row>
    <row r="178" spans="1:13" customHeight="1" ht="26.25" s="100" customFormat="1">
      <c r="A178" s="248"/>
      <c r="B178" s="96"/>
      <c r="C178" s="6"/>
      <c r="D178" s="30"/>
      <c r="E178" s="25"/>
      <c r="F178" s="336" t="s">
        <v>1397</v>
      </c>
      <c r="G178" s="1458"/>
      <c r="H178" s="1459"/>
      <c r="I178" s="1459"/>
      <c r="J178" s="1459"/>
      <c r="K178" s="1460"/>
    </row>
    <row r="179" spans="1:13" customHeight="1" ht="12.75" s="100" customFormat="1">
      <c r="A179" s="248"/>
      <c r="B179" s="96"/>
      <c r="C179" s="6"/>
      <c r="D179" s="30"/>
      <c r="E179" s="25"/>
      <c r="F179" s="333" t="s">
        <v>1398</v>
      </c>
      <c r="G179" s="1458"/>
      <c r="H179" s="1459"/>
      <c r="I179" s="1459"/>
      <c r="J179" s="1459"/>
      <c r="K179" s="1460"/>
    </row>
    <row r="180" spans="1:13" customHeight="1" ht="12.75" s="100" customFormat="1">
      <c r="A180" s="248"/>
      <c r="B180" s="96"/>
      <c r="C180" s="6"/>
      <c r="D180" s="30"/>
      <c r="E180" s="25"/>
      <c r="F180" s="333" t="s">
        <v>1399</v>
      </c>
      <c r="G180" s="1458"/>
      <c r="H180" s="1459"/>
      <c r="I180" s="1459"/>
      <c r="J180" s="1459"/>
      <c r="K180" s="1460"/>
    </row>
    <row r="181" spans="1:13" customHeight="1" ht="12.75" s="100" customFormat="1">
      <c r="A181" s="248"/>
      <c r="B181" s="96"/>
      <c r="C181" s="6"/>
      <c r="D181" s="30"/>
      <c r="E181" s="25"/>
      <c r="F181" s="333" t="s">
        <v>1400</v>
      </c>
      <c r="G181" s="1458"/>
      <c r="H181" s="1459"/>
      <c r="I181" s="1459"/>
      <c r="J181" s="1459"/>
      <c r="K181" s="1460"/>
    </row>
    <row r="182" spans="1:13" customHeight="1" ht="25.5" s="100" customFormat="1">
      <c r="A182" s="248"/>
      <c r="B182" s="96"/>
      <c r="C182" s="6"/>
      <c r="D182" s="30"/>
      <c r="E182" s="25"/>
      <c r="F182" s="333" t="s">
        <v>1401</v>
      </c>
      <c r="G182" s="1458"/>
      <c r="H182" s="1459"/>
      <c r="I182" s="1459"/>
      <c r="J182" s="1459"/>
      <c r="K182" s="1460"/>
    </row>
    <row r="183" spans="1:13" customHeight="1" ht="25.5" s="100" customFormat="1">
      <c r="A183" s="248"/>
      <c r="B183" s="96"/>
      <c r="C183" s="6"/>
      <c r="D183" s="30"/>
      <c r="E183" s="25"/>
      <c r="F183" s="333" t="s">
        <v>1402</v>
      </c>
      <c r="G183" s="1458"/>
      <c r="H183" s="1459"/>
      <c r="I183" s="1459"/>
      <c r="J183" s="1459"/>
      <c r="K183" s="1460"/>
    </row>
    <row r="184" spans="1:13" customHeight="1" ht="12.75" s="100" customFormat="1">
      <c r="A184" s="248"/>
      <c r="B184" s="96"/>
      <c r="C184" s="6"/>
      <c r="D184" s="30"/>
      <c r="E184" s="25"/>
      <c r="F184" s="333" t="s">
        <v>1403</v>
      </c>
      <c r="G184" s="1458"/>
      <c r="H184" s="1459"/>
      <c r="I184" s="1459"/>
      <c r="J184" s="1459"/>
      <c r="K184" s="1460"/>
    </row>
    <row r="185" spans="1:13" customHeight="1" ht="25.5" s="100" customFormat="1">
      <c r="A185" s="248"/>
      <c r="B185" s="96"/>
      <c r="C185" s="6"/>
      <c r="D185" s="30"/>
      <c r="E185" s="25"/>
      <c r="F185" s="333" t="s">
        <v>1404</v>
      </c>
      <c r="G185" s="1458"/>
      <c r="H185" s="1459"/>
      <c r="I185" s="1459"/>
      <c r="J185" s="1459"/>
      <c r="K185" s="1460"/>
    </row>
    <row r="186" spans="1:13" customHeight="1" ht="13.5" s="100" customFormat="1">
      <c r="A186" s="248"/>
      <c r="B186" s="96"/>
      <c r="C186" s="6"/>
      <c r="D186" s="30"/>
      <c r="E186" s="25"/>
      <c r="F186" s="336" t="s">
        <v>1405</v>
      </c>
      <c r="G186" s="1458"/>
      <c r="H186" s="1459"/>
      <c r="I186" s="1459"/>
      <c r="J186" s="1459"/>
      <c r="K186" s="1460"/>
    </row>
    <row r="187" spans="1:13" customHeight="1" ht="15" s="100" customFormat="1">
      <c r="A187" s="126">
        <f>IF(D187="x",C187,IF(D187="n",0,C187))</f>
        <v>20</v>
      </c>
      <c r="B187" s="156">
        <f>IF(D187="x",0,IF(D187="n",0,C187))</f>
        <v>20</v>
      </c>
      <c r="C187" s="40">
        <v>20</v>
      </c>
      <c r="D187" s="1452"/>
      <c r="E187" s="1457"/>
      <c r="F187" s="544" t="s">
        <v>1406</v>
      </c>
      <c r="G187" s="1440"/>
      <c r="H187" s="1441"/>
      <c r="I187" s="1441"/>
      <c r="J187" s="1441"/>
      <c r="K187" s="1442"/>
    </row>
    <row r="188" spans="1:13" customHeight="1" ht="15" s="100" customFormat="1">
      <c r="A188" s="248"/>
      <c r="B188" s="96"/>
      <c r="C188" s="103"/>
      <c r="D188" s="103"/>
      <c r="E188" s="79">
        <v>22</v>
      </c>
      <c r="F188" s="882" t="s">
        <v>1407</v>
      </c>
      <c r="G188" s="1994"/>
      <c r="H188" s="1995"/>
      <c r="I188" s="83" t="s">
        <v>1247</v>
      </c>
      <c r="J188" s="788"/>
      <c r="K188" s="83" t="s">
        <v>1247</v>
      </c>
    </row>
    <row r="189" spans="1:13" customHeight="1" ht="12.75" s="100" customFormat="1">
      <c r="A189" s="248"/>
      <c r="B189" s="96"/>
      <c r="C189" s="6"/>
      <c r="D189" s="30"/>
      <c r="E189" s="27"/>
      <c r="F189" s="372" t="s">
        <v>1408</v>
      </c>
      <c r="G189" s="1988" t="s">
        <v>1249</v>
      </c>
      <c r="H189" s="1951"/>
      <c r="I189" s="84" t="s">
        <v>1250</v>
      </c>
      <c r="J189" s="786" t="s">
        <v>1272</v>
      </c>
      <c r="K189" s="84" t="s">
        <v>1250</v>
      </c>
    </row>
    <row r="190" spans="1:13" customHeight="1" ht="12.75" s="100" customFormat="1">
      <c r="A190" s="248"/>
      <c r="B190" s="96"/>
      <c r="C190" s="6"/>
      <c r="D190" s="30"/>
      <c r="E190" s="25"/>
      <c r="F190" s="333" t="s">
        <v>1409</v>
      </c>
      <c r="G190" s="1988" t="s">
        <v>1253</v>
      </c>
      <c r="H190" s="1951"/>
      <c r="I190" s="84" t="s">
        <v>1250</v>
      </c>
      <c r="J190" s="786" t="s">
        <v>1255</v>
      </c>
      <c r="K190" s="84" t="s">
        <v>1254</v>
      </c>
    </row>
    <row r="191" spans="1:13" customHeight="1" ht="12.75" s="100" customFormat="1">
      <c r="A191" s="248"/>
      <c r="B191" s="96"/>
      <c r="C191" s="6"/>
      <c r="D191" s="30"/>
      <c r="E191" s="25"/>
      <c r="F191" s="333" t="s">
        <v>1410</v>
      </c>
      <c r="G191" s="1988" t="s">
        <v>128</v>
      </c>
      <c r="H191" s="1951"/>
      <c r="I191" s="84" t="s">
        <v>1250</v>
      </c>
      <c r="J191" s="786" t="s">
        <v>1411</v>
      </c>
      <c r="K191" s="84" t="s">
        <v>1412</v>
      </c>
    </row>
    <row r="192" spans="1:13" customHeight="1" ht="13.5" s="100" customFormat="1">
      <c r="A192" s="248"/>
      <c r="B192" s="96"/>
      <c r="C192" s="6"/>
      <c r="D192" s="30"/>
      <c r="E192" s="25"/>
      <c r="F192" s="333" t="s">
        <v>1413</v>
      </c>
      <c r="G192" s="1993" t="s">
        <v>1260</v>
      </c>
      <c r="H192" s="1960"/>
      <c r="I192" s="159"/>
      <c r="J192" s="781"/>
      <c r="K192" s="159"/>
    </row>
    <row r="193" spans="1:13" customHeight="1" ht="13.5" s="100" customFormat="1">
      <c r="A193" s="248"/>
      <c r="B193" s="96"/>
      <c r="C193" s="6"/>
      <c r="D193" s="30"/>
      <c r="E193" s="25"/>
      <c r="F193" s="340" t="s">
        <v>1414</v>
      </c>
      <c r="G193" s="1576"/>
      <c r="H193" s="1548"/>
      <c r="I193" s="1548"/>
      <c r="J193" s="1548"/>
      <c r="K193" s="1549"/>
    </row>
    <row r="194" spans="1:13" customHeight="1" ht="12.75" s="100" customFormat="1">
      <c r="A194" s="248"/>
      <c r="B194" s="96"/>
      <c r="C194" s="6"/>
      <c r="D194" s="30"/>
      <c r="E194" s="25"/>
      <c r="F194" s="333" t="s">
        <v>1415</v>
      </c>
      <c r="G194" s="1458"/>
      <c r="H194" s="1459"/>
      <c r="I194" s="1459"/>
      <c r="J194" s="1459"/>
      <c r="K194" s="1460"/>
    </row>
    <row r="195" spans="1:13" customHeight="1" ht="12.75" s="100" customFormat="1">
      <c r="A195" s="248"/>
      <c r="B195" s="96"/>
      <c r="C195" s="6"/>
      <c r="D195" s="30"/>
      <c r="E195" s="25"/>
      <c r="F195" s="333" t="s">
        <v>1416</v>
      </c>
      <c r="G195" s="1458"/>
      <c r="H195" s="1459"/>
      <c r="I195" s="1459"/>
      <c r="J195" s="1459"/>
      <c r="K195" s="1460"/>
    </row>
    <row r="196" spans="1:13" customHeight="1" ht="12.75" s="100" customFormat="1">
      <c r="A196" s="248"/>
      <c r="B196" s="96"/>
      <c r="C196" s="6"/>
      <c r="D196" s="30"/>
      <c r="E196" s="25"/>
      <c r="F196" s="333" t="s">
        <v>1417</v>
      </c>
      <c r="G196" s="1458"/>
      <c r="H196" s="1459"/>
      <c r="I196" s="1459"/>
      <c r="J196" s="1459"/>
      <c r="K196" s="1460"/>
    </row>
    <row r="197" spans="1:13" customHeight="1" ht="15" s="100" customFormat="1">
      <c r="A197" s="124">
        <f>IF(D197="x",C197,IF(D197="n",0,C197))</f>
        <v>8</v>
      </c>
      <c r="B197" s="125">
        <f>IF(D197="x",0,IF(D197="n",0,C197))</f>
        <v>8</v>
      </c>
      <c r="C197" s="45">
        <v>8</v>
      </c>
      <c r="D197" s="1452"/>
      <c r="E197" s="1457"/>
      <c r="F197" s="348" t="s">
        <v>1418</v>
      </c>
      <c r="G197" s="1440"/>
      <c r="H197" s="1441"/>
      <c r="I197" s="1441"/>
      <c r="J197" s="1441"/>
      <c r="K197" s="1442"/>
    </row>
    <row r="198" spans="1:13" customHeight="1" ht="15" s="100" customFormat="1">
      <c r="A198" s="248"/>
      <c r="B198" s="96"/>
      <c r="C198" s="5"/>
      <c r="D198" s="94"/>
      <c r="E198" s="78">
        <v>23</v>
      </c>
      <c r="F198" s="881" t="s">
        <v>1419</v>
      </c>
      <c r="G198" s="1981"/>
      <c r="H198" s="1982"/>
      <c r="I198" s="83" t="s">
        <v>1247</v>
      </c>
      <c r="J198" s="779"/>
      <c r="K198" s="83" t="s">
        <v>1247</v>
      </c>
    </row>
    <row r="199" spans="1:13" customHeight="1" ht="25.5" s="100" customFormat="1">
      <c r="A199" s="248"/>
      <c r="B199" s="96"/>
      <c r="C199" s="6"/>
      <c r="D199" s="33"/>
      <c r="E199" s="25"/>
      <c r="F199" s="372" t="s">
        <v>1420</v>
      </c>
      <c r="G199" s="1954" t="s">
        <v>1249</v>
      </c>
      <c r="H199" s="1615"/>
      <c r="I199" s="84" t="s">
        <v>1250</v>
      </c>
      <c r="J199" s="780" t="s">
        <v>1251</v>
      </c>
      <c r="K199" s="84" t="s">
        <v>1254</v>
      </c>
    </row>
    <row r="200" spans="1:13" customHeight="1" ht="12.75" s="100" customFormat="1">
      <c r="A200" s="248"/>
      <c r="B200" s="96"/>
      <c r="C200" s="6"/>
      <c r="D200" s="33"/>
      <c r="E200" s="25"/>
      <c r="F200" s="326" t="s">
        <v>1421</v>
      </c>
      <c r="G200" s="1954" t="s">
        <v>1253</v>
      </c>
      <c r="H200" s="1615"/>
      <c r="I200" s="84" t="s">
        <v>1250</v>
      </c>
      <c r="J200" s="780" t="s">
        <v>1255</v>
      </c>
      <c r="K200" s="84" t="s">
        <v>1254</v>
      </c>
    </row>
    <row r="201" spans="1:13" customHeight="1" ht="12.75" s="100" customFormat="1">
      <c r="A201" s="248"/>
      <c r="B201" s="96"/>
      <c r="C201" s="6"/>
      <c r="D201" s="33"/>
      <c r="E201" s="25"/>
      <c r="F201" s="333" t="s">
        <v>1422</v>
      </c>
      <c r="G201" s="1954" t="s">
        <v>128</v>
      </c>
      <c r="H201" s="1615"/>
      <c r="I201" s="84" t="s">
        <v>1250</v>
      </c>
      <c r="J201" s="780" t="s">
        <v>1257</v>
      </c>
      <c r="K201" s="84" t="s">
        <v>1254</v>
      </c>
    </row>
    <row r="202" spans="1:13" customHeight="1" ht="13.5" s="100" customFormat="1">
      <c r="A202" s="248"/>
      <c r="B202" s="96"/>
      <c r="C202" s="6"/>
      <c r="D202" s="33"/>
      <c r="E202" s="25"/>
      <c r="F202" s="333" t="s">
        <v>1423</v>
      </c>
      <c r="G202" s="1956" t="s">
        <v>1259</v>
      </c>
      <c r="H202" s="1957"/>
      <c r="I202" s="159" t="s">
        <v>1254</v>
      </c>
      <c r="J202" s="781" t="s">
        <v>1260</v>
      </c>
      <c r="K202" s="159" t="s">
        <v>1254</v>
      </c>
    </row>
    <row r="203" spans="1:13" customHeight="1" ht="15">
      <c r="A203" s="124">
        <f>IF(D203="x",C203,IF(D203="n",0,C203))</f>
        <v>20</v>
      </c>
      <c r="B203" s="125">
        <f>IF(D203="x",0,IF(D203="n",0,C203))</f>
        <v>20</v>
      </c>
      <c r="C203" s="45">
        <v>20</v>
      </c>
      <c r="D203" s="1457"/>
      <c r="E203" s="1457"/>
      <c r="F203" s="349" t="s">
        <v>1424</v>
      </c>
      <c r="G203" s="1797"/>
      <c r="H203" s="1798"/>
      <c r="I203" s="1798"/>
      <c r="J203" s="1798"/>
      <c r="K203" s="1799"/>
    </row>
    <row r="204" spans="1:13" customHeight="1" ht="14.1">
      <c r="A204" s="248"/>
      <c r="C204" s="6"/>
      <c r="E204" s="79">
        <v>24</v>
      </c>
      <c r="F204" s="735" t="s">
        <v>1425</v>
      </c>
      <c r="G204" s="1994"/>
      <c r="H204" s="1995"/>
      <c r="I204" s="83" t="s">
        <v>1247</v>
      </c>
      <c r="J204" s="788"/>
      <c r="K204" s="83" t="s">
        <v>1247</v>
      </c>
    </row>
    <row r="205" spans="1:13" customHeight="1" ht="12.75">
      <c r="A205" s="248"/>
      <c r="C205" s="6"/>
      <c r="D205" s="30"/>
      <c r="E205" s="24"/>
      <c r="F205" s="372" t="s">
        <v>1426</v>
      </c>
      <c r="G205" s="1988" t="s">
        <v>1249</v>
      </c>
      <c r="H205" s="1951"/>
      <c r="I205" s="84" t="s">
        <v>1254</v>
      </c>
      <c r="J205" s="786" t="s">
        <v>1251</v>
      </c>
      <c r="K205" s="84" t="s">
        <v>1254</v>
      </c>
    </row>
    <row r="206" spans="1:13" customHeight="1" ht="12.75">
      <c r="A206" s="248"/>
      <c r="C206" s="6"/>
      <c r="D206" s="30"/>
      <c r="E206" s="24"/>
      <c r="F206" s="333" t="s">
        <v>1427</v>
      </c>
      <c r="G206" s="1988" t="s">
        <v>1253</v>
      </c>
      <c r="H206" s="1951"/>
      <c r="I206" s="84" t="s">
        <v>1254</v>
      </c>
      <c r="J206" s="786" t="s">
        <v>1255</v>
      </c>
      <c r="K206" s="84" t="s">
        <v>1254</v>
      </c>
    </row>
    <row r="207" spans="1:13" customHeight="1" ht="12.75">
      <c r="A207" s="248"/>
      <c r="C207" s="6"/>
      <c r="D207" s="30"/>
      <c r="E207" s="25"/>
      <c r="F207" s="333" t="s">
        <v>1428</v>
      </c>
      <c r="G207" s="1988" t="s">
        <v>128</v>
      </c>
      <c r="H207" s="1951"/>
      <c r="I207" s="84" t="s">
        <v>1254</v>
      </c>
      <c r="J207" s="786" t="s">
        <v>1411</v>
      </c>
      <c r="K207" s="84" t="s">
        <v>1254</v>
      </c>
    </row>
    <row r="208" spans="1:13" customHeight="1" ht="14.25">
      <c r="A208" s="248"/>
      <c r="C208" s="6"/>
      <c r="D208" s="30"/>
      <c r="E208" s="25"/>
      <c r="F208" s="336" t="s">
        <v>1429</v>
      </c>
      <c r="G208" s="1993" t="s">
        <v>1260</v>
      </c>
      <c r="H208" s="1960"/>
      <c r="I208" s="159"/>
      <c r="J208" s="781"/>
      <c r="K208" s="159"/>
    </row>
    <row r="209" spans="1:13" customHeight="1" ht="12.75">
      <c r="A209" s="248"/>
      <c r="C209" s="6"/>
      <c r="D209" s="30"/>
      <c r="E209" s="25"/>
      <c r="F209" s="333" t="s">
        <v>1430</v>
      </c>
      <c r="G209" s="1576"/>
      <c r="H209" s="1548"/>
      <c r="I209" s="1548"/>
      <c r="J209" s="1548"/>
      <c r="K209" s="1549"/>
    </row>
    <row r="210" spans="1:13" customHeight="1" ht="25.5">
      <c r="A210" s="248"/>
      <c r="C210" s="6"/>
      <c r="D210" s="30"/>
      <c r="E210" s="25"/>
      <c r="F210" s="333" t="s">
        <v>1431</v>
      </c>
      <c r="G210" s="1458"/>
      <c r="H210" s="1459"/>
      <c r="I210" s="1459"/>
      <c r="J210" s="1459"/>
      <c r="K210" s="1460"/>
    </row>
    <row r="211" spans="1:13" customHeight="1" ht="25.5">
      <c r="A211" s="248"/>
      <c r="C211" s="6"/>
      <c r="D211" s="30"/>
      <c r="E211" s="25"/>
      <c r="F211" s="333" t="s">
        <v>1432</v>
      </c>
      <c r="G211" s="1458"/>
      <c r="H211" s="1459"/>
      <c r="I211" s="1459"/>
      <c r="J211" s="1459"/>
      <c r="K211" s="1460"/>
    </row>
    <row r="212" spans="1:13" customHeight="1" ht="25.5">
      <c r="A212" s="248"/>
      <c r="C212" s="6"/>
      <c r="D212" s="30"/>
      <c r="E212" s="25"/>
      <c r="F212" s="333" t="s">
        <v>1433</v>
      </c>
      <c r="G212" s="1458"/>
      <c r="H212" s="1459"/>
      <c r="I212" s="1459"/>
      <c r="J212" s="1459"/>
      <c r="K212" s="1460"/>
    </row>
    <row r="213" spans="1:13" customHeight="1" ht="13.5">
      <c r="A213" s="248"/>
      <c r="C213" s="6"/>
      <c r="D213" s="30"/>
      <c r="E213" s="25"/>
      <c r="F213" s="336" t="s">
        <v>1434</v>
      </c>
      <c r="G213" s="1458"/>
      <c r="H213" s="1459"/>
      <c r="I213" s="1459"/>
      <c r="J213" s="1459"/>
      <c r="K213" s="1460"/>
    </row>
    <row r="214" spans="1:13" customHeight="1" ht="25.5">
      <c r="A214" s="248"/>
      <c r="C214" s="6"/>
      <c r="D214" s="30"/>
      <c r="E214" s="25"/>
      <c r="F214" s="333" t="s">
        <v>1435</v>
      </c>
      <c r="G214" s="1458"/>
      <c r="H214" s="1459"/>
      <c r="I214" s="1459"/>
      <c r="J214" s="1459"/>
      <c r="K214" s="1460"/>
    </row>
    <row r="215" spans="1:13" customHeight="1" ht="26.25">
      <c r="A215" s="248"/>
      <c r="C215" s="6"/>
      <c r="D215" s="30"/>
      <c r="E215" s="25"/>
      <c r="F215" s="336" t="s">
        <v>1436</v>
      </c>
      <c r="G215" s="1458"/>
      <c r="H215" s="1459"/>
      <c r="I215" s="1459"/>
      <c r="J215" s="1459"/>
      <c r="K215" s="1460"/>
    </row>
    <row r="216" spans="1:13" customHeight="1" ht="12.75">
      <c r="A216" s="248"/>
      <c r="C216" s="6"/>
      <c r="D216" s="30"/>
      <c r="E216" s="25"/>
      <c r="F216" s="333" t="s">
        <v>1437</v>
      </c>
      <c r="G216" s="1458"/>
      <c r="H216" s="1459"/>
      <c r="I216" s="1459"/>
      <c r="J216" s="1459"/>
      <c r="K216" s="1460"/>
    </row>
    <row r="217" spans="1:13" customHeight="1" ht="25.5">
      <c r="A217" s="248"/>
      <c r="C217" s="6"/>
      <c r="D217" s="30"/>
      <c r="E217" s="25"/>
      <c r="F217" s="333" t="s">
        <v>1438</v>
      </c>
      <c r="G217" s="1458"/>
      <c r="H217" s="1459"/>
      <c r="I217" s="1459"/>
      <c r="J217" s="1459"/>
      <c r="K217" s="1460"/>
    </row>
    <row r="218" spans="1:13" customHeight="1" ht="12.75">
      <c r="A218" s="248"/>
      <c r="C218" s="6"/>
      <c r="D218" s="30"/>
      <c r="E218" s="25"/>
      <c r="F218" s="333" t="s">
        <v>1439</v>
      </c>
      <c r="G218" s="1458"/>
      <c r="H218" s="1459"/>
      <c r="I218" s="1459"/>
      <c r="J218" s="1459"/>
      <c r="K218" s="1460"/>
    </row>
    <row r="219" spans="1:13" customHeight="1" ht="15">
      <c r="A219" s="124">
        <f>IF(D219="x",C219,IF(D219="n",0,C219))</f>
        <v>20</v>
      </c>
      <c r="B219" s="125">
        <f>IF(D219="x",0,IF(D219="n",0,C219))</f>
        <v>20</v>
      </c>
      <c r="C219" s="45">
        <v>20</v>
      </c>
      <c r="D219" s="1452"/>
      <c r="E219" s="1457"/>
      <c r="F219" s="348" t="s">
        <v>1440</v>
      </c>
      <c r="G219" s="1440"/>
      <c r="H219" s="1441"/>
      <c r="I219" s="1441"/>
      <c r="J219" s="1441"/>
      <c r="K219" s="1442"/>
    </row>
    <row r="220" spans="1:13" customHeight="1" ht="15">
      <c r="A220" s="248"/>
      <c r="C220" s="103" t="s">
        <v>21</v>
      </c>
      <c r="D220" s="104" t="s">
        <v>21</v>
      </c>
      <c r="E220" s="79">
        <v>25</v>
      </c>
      <c r="F220" s="882" t="s">
        <v>1441</v>
      </c>
      <c r="G220" s="1981"/>
      <c r="H220" s="1982"/>
      <c r="I220" s="83" t="s">
        <v>1247</v>
      </c>
      <c r="J220" s="779"/>
      <c r="K220" s="83" t="s">
        <v>1247</v>
      </c>
    </row>
    <row r="221" spans="1:13" customHeight="1" ht="15">
      <c r="A221" s="248"/>
      <c r="C221" s="6"/>
      <c r="D221" s="33"/>
      <c r="E221" s="25"/>
      <c r="F221" s="406" t="s">
        <v>1442</v>
      </c>
      <c r="G221" s="1954" t="s">
        <v>1249</v>
      </c>
      <c r="H221" s="1615"/>
      <c r="I221" s="84" t="s">
        <v>1254</v>
      </c>
      <c r="J221" s="780" t="s">
        <v>1251</v>
      </c>
      <c r="K221" s="84" t="s">
        <v>1254</v>
      </c>
    </row>
    <row r="222" spans="1:13" customHeight="1" ht="25.5">
      <c r="A222" s="248"/>
      <c r="C222" s="6"/>
      <c r="D222" s="33"/>
      <c r="E222" s="25"/>
      <c r="F222" s="404" t="s">
        <v>1443</v>
      </c>
      <c r="G222" s="1954" t="s">
        <v>1253</v>
      </c>
      <c r="H222" s="1615"/>
      <c r="I222" s="84" t="s">
        <v>1254</v>
      </c>
      <c r="J222" s="780" t="s">
        <v>1255</v>
      </c>
      <c r="K222" s="84" t="s">
        <v>1254</v>
      </c>
    </row>
    <row r="223" spans="1:13" customHeight="1" ht="12.75">
      <c r="A223" s="248"/>
      <c r="C223" s="6"/>
      <c r="D223" s="33"/>
      <c r="E223" s="25"/>
      <c r="F223" s="404" t="s">
        <v>1444</v>
      </c>
      <c r="G223" s="1956" t="s">
        <v>1259</v>
      </c>
      <c r="H223" s="1957"/>
      <c r="I223" s="84" t="s">
        <v>1254</v>
      </c>
      <c r="J223" s="780" t="s">
        <v>1257</v>
      </c>
      <c r="K223" s="84" t="s">
        <v>1254</v>
      </c>
    </row>
    <row r="224" spans="1:13" customHeight="1" ht="15">
      <c r="A224" s="248"/>
      <c r="C224" s="6"/>
      <c r="D224" s="33"/>
      <c r="E224" s="25"/>
      <c r="F224" s="404" t="s">
        <v>1445</v>
      </c>
      <c r="G224" s="1954" t="s">
        <v>128</v>
      </c>
      <c r="H224" s="1615"/>
      <c r="I224" s="777"/>
      <c r="J224" s="789" t="s">
        <v>1260</v>
      </c>
      <c r="K224" s="84"/>
    </row>
    <row r="225" spans="1:13" customHeight="1" ht="15">
      <c r="A225" s="248"/>
      <c r="C225" s="6"/>
      <c r="D225" s="33"/>
      <c r="E225" s="25"/>
      <c r="F225" s="404" t="s">
        <v>1446</v>
      </c>
      <c r="I225" s="159"/>
      <c r="K225" s="159"/>
    </row>
    <row r="226" spans="1:13" customHeight="1" ht="15">
      <c r="A226" s="124">
        <f>IF(D226="x",C226,IF(D226="n",0,C226))</f>
        <v>50</v>
      </c>
      <c r="B226" s="125">
        <f>IF(D226="x",0,IF(D226="n",0,C226))</f>
        <v>50</v>
      </c>
      <c r="C226" s="40">
        <v>50</v>
      </c>
      <c r="D226" s="1452"/>
      <c r="E226" s="1457"/>
      <c r="F226" s="732" t="s">
        <v>1447</v>
      </c>
      <c r="G226" s="1797"/>
      <c r="H226" s="1798"/>
      <c r="I226" s="1798"/>
      <c r="J226" s="1798"/>
      <c r="K226" s="1799"/>
    </row>
    <row r="227" spans="1:13" customHeight="1" ht="15">
      <c r="A227" s="248"/>
      <c r="C227" s="1945"/>
      <c r="D227" s="1946"/>
      <c r="E227" s="1946"/>
      <c r="F227" s="1946"/>
      <c r="G227" s="1946"/>
      <c r="H227" s="1946"/>
      <c r="I227" s="1946"/>
      <c r="J227" s="1946"/>
      <c r="K227" s="1947"/>
    </row>
    <row r="228" spans="1:13" customHeight="1" ht="15">
      <c r="A228" s="248"/>
      <c r="C228" s="1948"/>
      <c r="D228" s="1949"/>
      <c r="E228" s="1949"/>
      <c r="F228" s="1949"/>
      <c r="G228" s="1949"/>
      <c r="H228" s="1949"/>
      <c r="I228" s="1949"/>
      <c r="J228" s="1949"/>
      <c r="K228" s="1950"/>
    </row>
    <row r="229" spans="1:13" customHeight="1" ht="15">
      <c r="A229" s="248"/>
      <c r="C229" s="1945"/>
      <c r="D229" s="1946"/>
      <c r="E229" s="1946"/>
      <c r="F229" s="1946"/>
      <c r="G229" s="1946"/>
      <c r="H229" s="1946"/>
      <c r="I229" s="1946"/>
      <c r="J229" s="1946"/>
      <c r="K229" s="1947"/>
    </row>
    <row r="230" spans="1:13" customHeight="1" ht="15">
      <c r="A230" s="248"/>
      <c r="C230" s="1948"/>
      <c r="D230" s="1949"/>
      <c r="E230" s="1949"/>
      <c r="F230" s="1949"/>
      <c r="G230" s="1949"/>
      <c r="H230" s="1949"/>
      <c r="I230" s="1949"/>
      <c r="J230" s="1949"/>
      <c r="K230" s="1950"/>
    </row>
    <row r="231" spans="1:13" customHeight="1" ht="15">
      <c r="A231" s="248"/>
      <c r="C231" s="1945"/>
      <c r="D231" s="1946"/>
      <c r="E231" s="1946"/>
      <c r="F231" s="1946"/>
      <c r="G231" s="1946"/>
      <c r="H231" s="1946"/>
      <c r="I231" s="1946"/>
      <c r="J231" s="1946"/>
      <c r="K231" s="1947"/>
    </row>
    <row r="232" spans="1:13" customHeight="1" ht="15">
      <c r="A232" s="248"/>
      <c r="C232" s="1948"/>
      <c r="D232" s="1949"/>
      <c r="E232" s="1949"/>
      <c r="F232" s="1949"/>
      <c r="G232" s="1949"/>
      <c r="H232" s="1949"/>
      <c r="I232" s="1949"/>
      <c r="J232" s="1949"/>
      <c r="K232" s="1950"/>
    </row>
    <row r="233" spans="1:13" customHeight="1" ht="15" s="100" customFormat="1">
      <c r="C233" s="1730" t="s">
        <v>1263</v>
      </c>
      <c r="D233" s="1731"/>
      <c r="E233" s="1731"/>
      <c r="F233" s="1731"/>
      <c r="G233" s="1731"/>
      <c r="H233" s="1731"/>
      <c r="I233" s="1731"/>
      <c r="J233" s="1731"/>
      <c r="K233" s="1732"/>
    </row>
    <row r="234" spans="1:13" customHeight="1" ht="15" s="100" customFormat="1">
      <c r="C234" s="695" t="s">
        <v>150</v>
      </c>
      <c r="D234" s="1952" t="s">
        <v>151</v>
      </c>
      <c r="E234" s="1953"/>
      <c r="F234" s="696" t="s">
        <v>1201</v>
      </c>
      <c r="G234" s="1730" t="s">
        <v>4</v>
      </c>
      <c r="H234" s="1731"/>
      <c r="I234" s="1731"/>
      <c r="J234" s="1731"/>
      <c r="K234" s="1732"/>
    </row>
    <row r="235" spans="1:13" customHeight="1" ht="14.1">
      <c r="A235" s="248"/>
      <c r="C235" s="103" t="s">
        <v>21</v>
      </c>
      <c r="D235" s="104" t="s">
        <v>21</v>
      </c>
      <c r="E235" s="79">
        <v>26</v>
      </c>
      <c r="F235" s="850" t="s">
        <v>1448</v>
      </c>
      <c r="G235" s="1981"/>
      <c r="H235" s="1982"/>
      <c r="I235" s="83" t="s">
        <v>1247</v>
      </c>
      <c r="J235" s="779"/>
      <c r="K235" s="83" t="s">
        <v>1247</v>
      </c>
    </row>
    <row r="236" spans="1:13" customHeight="1" ht="25.5">
      <c r="A236" s="248"/>
      <c r="C236" s="6"/>
      <c r="D236" s="30"/>
      <c r="E236" s="25"/>
      <c r="F236" s="926" t="s">
        <v>1449</v>
      </c>
      <c r="G236" s="1954" t="s">
        <v>1249</v>
      </c>
      <c r="H236" s="1615"/>
      <c r="I236" s="84" t="s">
        <v>1250</v>
      </c>
      <c r="J236" s="780" t="s">
        <v>1251</v>
      </c>
      <c r="K236" s="84" t="s">
        <v>1250</v>
      </c>
    </row>
    <row r="237" spans="1:13" customHeight="1" ht="14.1">
      <c r="A237" s="248"/>
      <c r="C237" s="6"/>
      <c r="D237" s="30"/>
      <c r="E237" s="25"/>
      <c r="F237" s="336" t="s">
        <v>1450</v>
      </c>
      <c r="G237" s="1954" t="s">
        <v>1253</v>
      </c>
      <c r="H237" s="1615"/>
      <c r="I237" s="84" t="s">
        <v>1254</v>
      </c>
      <c r="J237" s="780" t="s">
        <v>1255</v>
      </c>
      <c r="K237" s="84" t="s">
        <v>1254</v>
      </c>
    </row>
    <row r="238" spans="1:13" customHeight="1" ht="14.1">
      <c r="A238" s="248"/>
      <c r="C238" s="6"/>
      <c r="D238" s="30"/>
      <c r="E238" s="25"/>
      <c r="F238" s="333" t="s">
        <v>1451</v>
      </c>
      <c r="G238" s="1954" t="s">
        <v>128</v>
      </c>
      <c r="H238" s="1615"/>
      <c r="I238" s="84" t="s">
        <v>1254</v>
      </c>
      <c r="J238" s="780" t="s">
        <v>1257</v>
      </c>
      <c r="K238" s="84" t="s">
        <v>1254</v>
      </c>
    </row>
    <row r="239" spans="1:13" customHeight="1" ht="26.25">
      <c r="A239" s="248"/>
      <c r="C239" s="6"/>
      <c r="D239" s="30"/>
      <c r="E239" s="25"/>
      <c r="F239" s="336" t="s">
        <v>1452</v>
      </c>
      <c r="G239" s="1956" t="s">
        <v>1259</v>
      </c>
      <c r="H239" s="1957"/>
      <c r="I239" s="159" t="s">
        <v>1254</v>
      </c>
      <c r="J239" s="781" t="s">
        <v>1260</v>
      </c>
      <c r="K239" s="159"/>
    </row>
    <row r="240" spans="1:13" customHeight="1" ht="14.1">
      <c r="A240" s="248"/>
      <c r="C240" s="6"/>
      <c r="D240" s="30"/>
      <c r="E240" s="25"/>
      <c r="F240" s="915" t="s">
        <v>1453</v>
      </c>
      <c r="G240" s="1954" t="s">
        <v>128</v>
      </c>
      <c r="H240" s="1615"/>
      <c r="I240" s="84" t="s">
        <v>1254</v>
      </c>
      <c r="J240" s="780" t="s">
        <v>1257</v>
      </c>
      <c r="K240" s="84" t="s">
        <v>1254</v>
      </c>
    </row>
    <row r="241" spans="1:13" customHeight="1" ht="14.1">
      <c r="A241" s="124">
        <f>IF(D241="x",C241,IF(D241="n",0,C241))</f>
        <v>20</v>
      </c>
      <c r="B241" s="125">
        <f>IF(D241="x",0,IF(D241="n",0,C241))</f>
        <v>20</v>
      </c>
      <c r="C241" s="40">
        <v>20</v>
      </c>
      <c r="D241" s="1452"/>
      <c r="E241" s="1457"/>
      <c r="F241" s="358" t="s">
        <v>1262</v>
      </c>
      <c r="G241" s="1797"/>
      <c r="H241" s="1798"/>
      <c r="I241" s="1798"/>
      <c r="J241" s="1798"/>
      <c r="K241" s="1799"/>
    </row>
    <row r="242" spans="1:13" customHeight="1" ht="14.1">
      <c r="A242" s="248"/>
      <c r="C242" s="103" t="s">
        <v>21</v>
      </c>
      <c r="D242" s="104" t="s">
        <v>21</v>
      </c>
      <c r="E242" s="79">
        <v>27</v>
      </c>
      <c r="F242" s="850" t="s">
        <v>1454</v>
      </c>
      <c r="G242" s="1961" t="s">
        <v>1249</v>
      </c>
      <c r="H242" s="1962"/>
      <c r="I242" s="83" t="s">
        <v>1247</v>
      </c>
      <c r="J242" s="785" t="s">
        <v>1251</v>
      </c>
      <c r="K242" s="83" t="s">
        <v>1247</v>
      </c>
    </row>
    <row r="243" spans="1:13" customHeight="1" ht="14.1">
      <c r="A243" s="248"/>
      <c r="C243" s="6"/>
      <c r="D243" s="30"/>
      <c r="E243" s="25"/>
      <c r="F243" s="372" t="s">
        <v>1455</v>
      </c>
      <c r="G243" s="1988" t="s">
        <v>1253</v>
      </c>
      <c r="H243" s="1951"/>
      <c r="I243" s="84" t="s">
        <v>1250</v>
      </c>
      <c r="J243" s="786" t="s">
        <v>1255</v>
      </c>
      <c r="K243" s="84" t="s">
        <v>1254</v>
      </c>
    </row>
    <row r="244" spans="1:13" customHeight="1" ht="14.1">
      <c r="A244" s="248"/>
      <c r="C244" s="6"/>
      <c r="D244" s="30"/>
      <c r="E244" s="25"/>
      <c r="F244" s="333" t="s">
        <v>1456</v>
      </c>
      <c r="G244" s="1988" t="s">
        <v>128</v>
      </c>
      <c r="H244" s="1951"/>
      <c r="I244" s="84" t="s">
        <v>1254</v>
      </c>
      <c r="J244" s="786" t="s">
        <v>1257</v>
      </c>
      <c r="K244" s="84" t="s">
        <v>1254</v>
      </c>
    </row>
    <row r="245" spans="1:13" customHeight="1" ht="14.1">
      <c r="A245" s="248"/>
      <c r="C245" s="6"/>
      <c r="D245" s="30"/>
      <c r="E245" s="25"/>
      <c r="F245" s="333" t="s">
        <v>1262</v>
      </c>
      <c r="G245" s="2002" t="s">
        <v>1259</v>
      </c>
      <c r="H245" s="2003"/>
      <c r="I245" s="85" t="s">
        <v>1254</v>
      </c>
      <c r="J245" s="781" t="s">
        <v>1260</v>
      </c>
      <c r="K245" s="159" t="s">
        <v>1254</v>
      </c>
    </row>
    <row r="246" spans="1:13" customHeight="1" ht="14.1">
      <c r="A246" s="124">
        <f>IF(D246="x",C246,IF(D246="n",0,C246))</f>
        <v>6</v>
      </c>
      <c r="B246" s="125">
        <f>IF(D246="x",0,IF(D246="n",0,C246))</f>
        <v>6</v>
      </c>
      <c r="C246" s="45">
        <v>6</v>
      </c>
      <c r="D246" s="1452"/>
      <c r="E246" s="1457"/>
      <c r="F246" s="348" t="s">
        <v>1457</v>
      </c>
      <c r="G246" s="1798"/>
      <c r="H246" s="1798"/>
      <c r="I246" s="1798"/>
      <c r="J246" s="1798"/>
      <c r="K246" s="1799"/>
    </row>
    <row r="247" spans="1:13" customHeight="1" ht="14.1">
      <c r="A247" s="248"/>
      <c r="C247" s="11"/>
      <c r="D247" s="18"/>
      <c r="E247" s="79">
        <v>28</v>
      </c>
      <c r="F247" s="881" t="s">
        <v>1458</v>
      </c>
      <c r="G247" s="1981"/>
      <c r="H247" s="1982"/>
      <c r="I247" s="83" t="s">
        <v>1247</v>
      </c>
      <c r="J247" s="779"/>
      <c r="K247" s="83" t="s">
        <v>1247</v>
      </c>
    </row>
    <row r="248" spans="1:13" customHeight="1" ht="12.75">
      <c r="A248" s="248"/>
      <c r="C248" s="6"/>
      <c r="D248" s="30"/>
      <c r="E248" s="25"/>
      <c r="F248" s="372" t="s">
        <v>1459</v>
      </c>
      <c r="G248" s="1954" t="s">
        <v>1249</v>
      </c>
      <c r="H248" s="1615"/>
      <c r="I248" s="84" t="s">
        <v>1254</v>
      </c>
      <c r="J248" s="780" t="s">
        <v>1251</v>
      </c>
      <c r="K248" s="84" t="s">
        <v>1254</v>
      </c>
    </row>
    <row r="249" spans="1:13" customHeight="1" ht="25.5">
      <c r="A249" s="248"/>
      <c r="C249" s="6"/>
      <c r="D249" s="30"/>
      <c r="E249" s="25"/>
      <c r="F249" s="333" t="s">
        <v>1460</v>
      </c>
      <c r="G249" s="1954" t="s">
        <v>1253</v>
      </c>
      <c r="H249" s="1615"/>
      <c r="I249" s="84" t="s">
        <v>1254</v>
      </c>
      <c r="J249" s="780" t="s">
        <v>1255</v>
      </c>
      <c r="K249" s="84"/>
    </row>
    <row r="250" spans="1:13" customHeight="1" ht="13.5">
      <c r="A250" s="248"/>
      <c r="C250" s="6"/>
      <c r="D250" s="30"/>
      <c r="E250" s="25"/>
      <c r="F250" s="336" t="s">
        <v>1461</v>
      </c>
      <c r="G250" s="1954" t="s">
        <v>128</v>
      </c>
      <c r="H250" s="1615"/>
      <c r="I250" s="84" t="s">
        <v>1254</v>
      </c>
      <c r="J250" s="780" t="s">
        <v>1257</v>
      </c>
      <c r="K250" s="84" t="s">
        <v>1254</v>
      </c>
    </row>
    <row r="251" spans="1:13" customHeight="1" ht="13.5">
      <c r="A251" s="248"/>
      <c r="C251" s="6"/>
      <c r="D251" s="30"/>
      <c r="E251" s="25"/>
      <c r="F251" s="333" t="s">
        <v>1462</v>
      </c>
      <c r="G251" s="1956" t="s">
        <v>1259</v>
      </c>
      <c r="H251" s="1957"/>
      <c r="I251" s="159" t="s">
        <v>1254</v>
      </c>
      <c r="J251" s="781" t="s">
        <v>1260</v>
      </c>
      <c r="K251" s="159"/>
    </row>
    <row r="252" spans="1:13" customHeight="1" ht="13.5">
      <c r="A252" s="248"/>
      <c r="C252" s="6"/>
      <c r="D252" s="30"/>
      <c r="E252" s="25"/>
      <c r="F252" s="336" t="s">
        <v>1463</v>
      </c>
      <c r="G252" s="1576"/>
      <c r="H252" s="1548"/>
      <c r="I252" s="1548"/>
      <c r="J252" s="1548"/>
      <c r="K252" s="1549"/>
    </row>
    <row r="253" spans="1:13" customHeight="1" ht="12.75">
      <c r="A253" s="248"/>
      <c r="C253" s="6"/>
      <c r="D253" s="30"/>
      <c r="E253" s="25"/>
      <c r="F253" s="333" t="s">
        <v>1464</v>
      </c>
      <c r="G253" s="1458"/>
      <c r="H253" s="1459"/>
      <c r="I253" s="1459"/>
      <c r="J253" s="1459"/>
      <c r="K253" s="1460"/>
    </row>
    <row r="254" spans="1:13" customHeight="1" ht="25.5">
      <c r="A254" s="248"/>
      <c r="C254" s="6"/>
      <c r="D254" s="30"/>
      <c r="E254" s="25"/>
      <c r="F254" s="333" t="s">
        <v>1465</v>
      </c>
      <c r="G254" s="1458"/>
      <c r="H254" s="1459"/>
      <c r="I254" s="1459"/>
      <c r="J254" s="1459"/>
      <c r="K254" s="1460"/>
    </row>
    <row r="255" spans="1:13" customHeight="1" ht="14.1">
      <c r="A255" s="124">
        <f>IF(D255="x",C255,IF(D255="n",0,C255))</f>
        <v>25</v>
      </c>
      <c r="B255" s="125">
        <f>IF(D255="x",0,IF(D255="n",0,C255))</f>
        <v>25</v>
      </c>
      <c r="C255" s="40">
        <v>25</v>
      </c>
      <c r="D255" s="1452"/>
      <c r="E255" s="1453"/>
      <c r="F255" s="348" t="s">
        <v>1262</v>
      </c>
      <c r="G255" s="1440"/>
      <c r="H255" s="1441"/>
      <c r="I255" s="1441"/>
      <c r="J255" s="1441"/>
      <c r="K255" s="1442"/>
    </row>
    <row r="256" spans="1:13" customHeight="1" ht="13.5">
      <c r="A256" s="248"/>
      <c r="C256" s="103"/>
      <c r="D256" s="103"/>
      <c r="E256" s="79">
        <v>29</v>
      </c>
      <c r="F256" s="743" t="s">
        <v>1466</v>
      </c>
      <c r="G256" s="1981"/>
      <c r="H256" s="1982"/>
      <c r="I256" s="83" t="s">
        <v>1247</v>
      </c>
      <c r="J256" s="779"/>
      <c r="K256" s="83" t="s">
        <v>1247</v>
      </c>
    </row>
    <row r="257" spans="1:13" customHeight="1" ht="25.5">
      <c r="A257" s="248"/>
      <c r="C257" s="6"/>
      <c r="D257" s="30"/>
      <c r="E257" s="25"/>
      <c r="F257" s="372" t="s">
        <v>1467</v>
      </c>
      <c r="G257" s="1954" t="s">
        <v>1359</v>
      </c>
      <c r="H257" s="1615"/>
      <c r="I257" s="84" t="s">
        <v>1254</v>
      </c>
      <c r="J257" s="780" t="s">
        <v>95</v>
      </c>
      <c r="K257" s="84"/>
    </row>
    <row r="258" spans="1:13" customHeight="1" ht="13.5">
      <c r="A258" s="248"/>
      <c r="C258" s="6"/>
      <c r="D258" s="30"/>
      <c r="E258" s="25"/>
      <c r="F258" s="336" t="s">
        <v>1468</v>
      </c>
      <c r="G258" s="1954" t="s">
        <v>1361</v>
      </c>
      <c r="H258" s="1615"/>
      <c r="I258" s="84" t="s">
        <v>1254</v>
      </c>
      <c r="J258" s="780" t="s">
        <v>1379</v>
      </c>
      <c r="K258" s="84"/>
    </row>
    <row r="259" spans="1:13" customHeight="1" ht="12.75">
      <c r="A259" s="248"/>
      <c r="C259" s="6"/>
      <c r="D259" s="30"/>
      <c r="E259" s="25"/>
      <c r="F259" s="435" t="s">
        <v>1469</v>
      </c>
      <c r="G259" s="1954" t="s">
        <v>1363</v>
      </c>
      <c r="H259" s="1615"/>
      <c r="I259" s="84"/>
      <c r="J259" s="780" t="s">
        <v>1381</v>
      </c>
      <c r="K259" s="84"/>
    </row>
    <row r="260" spans="1:13" customHeight="1" ht="12.75">
      <c r="A260" s="248"/>
      <c r="C260" s="6"/>
      <c r="D260" s="30"/>
      <c r="E260" s="25"/>
      <c r="F260" s="435" t="s">
        <v>1470</v>
      </c>
      <c r="G260" s="1954" t="s">
        <v>1366</v>
      </c>
      <c r="H260" s="1615"/>
      <c r="I260" s="84"/>
      <c r="J260" s="780" t="s">
        <v>1383</v>
      </c>
      <c r="K260" s="84"/>
    </row>
    <row r="261" spans="1:13" customHeight="1" ht="12.75">
      <c r="A261" s="248"/>
      <c r="C261" s="6"/>
      <c r="D261" s="30"/>
      <c r="E261" s="25"/>
      <c r="F261" s="435" t="s">
        <v>1471</v>
      </c>
      <c r="G261" s="1954" t="s">
        <v>1369</v>
      </c>
      <c r="H261" s="1615"/>
      <c r="I261" s="84" t="s">
        <v>1254</v>
      </c>
      <c r="J261" s="780" t="s">
        <v>1472</v>
      </c>
      <c r="K261" s="84"/>
    </row>
    <row r="262" spans="1:13" customHeight="1" ht="13.5">
      <c r="A262" s="248"/>
      <c r="C262" s="6"/>
      <c r="D262" s="30"/>
      <c r="E262" s="25"/>
      <c r="F262" s="435" t="s">
        <v>1473</v>
      </c>
      <c r="G262" s="1954" t="s">
        <v>1259</v>
      </c>
      <c r="H262" s="1615"/>
      <c r="I262" s="84"/>
      <c r="J262" s="780" t="s">
        <v>1474</v>
      </c>
      <c r="K262" s="84"/>
    </row>
    <row r="263" spans="1:13" customHeight="1" ht="26.25">
      <c r="A263" s="248"/>
      <c r="C263" s="6"/>
      <c r="D263" s="30"/>
      <c r="E263" s="25"/>
      <c r="F263" s="333" t="s">
        <v>1475</v>
      </c>
      <c r="G263" s="1961" t="s">
        <v>1367</v>
      </c>
      <c r="H263" s="1962"/>
      <c r="I263" s="93"/>
      <c r="J263" s="790" t="s">
        <v>1476</v>
      </c>
      <c r="K263" s="93"/>
    </row>
    <row r="264" spans="1:13" customHeight="1" ht="25.5">
      <c r="A264" s="248"/>
      <c r="C264" s="6"/>
      <c r="D264" s="30"/>
      <c r="E264" s="25"/>
      <c r="F264" s="333" t="s">
        <v>1477</v>
      </c>
      <c r="G264" s="1988" t="s">
        <v>1478</v>
      </c>
      <c r="H264" s="1951"/>
      <c r="I264" s="84"/>
      <c r="J264" s="786" t="s">
        <v>1260</v>
      </c>
      <c r="K264" s="84"/>
    </row>
    <row r="265" spans="1:13" customHeight="1" ht="26.25">
      <c r="A265" s="248"/>
      <c r="C265" s="6"/>
      <c r="D265" s="30"/>
      <c r="E265" s="25"/>
      <c r="F265" s="333" t="s">
        <v>1479</v>
      </c>
      <c r="G265" s="1956" t="s">
        <v>1480</v>
      </c>
      <c r="H265" s="1957"/>
      <c r="I265" s="159"/>
      <c r="J265" s="787"/>
      <c r="K265" s="159"/>
    </row>
    <row r="266" spans="1:13" customHeight="1" ht="25.5">
      <c r="A266" s="248"/>
      <c r="C266" s="6"/>
      <c r="D266" s="30"/>
      <c r="E266" s="25"/>
      <c r="F266" s="333" t="s">
        <v>1481</v>
      </c>
      <c r="G266" s="1576"/>
      <c r="H266" s="1548"/>
      <c r="I266" s="1548"/>
      <c r="J266" s="1548"/>
      <c r="K266" s="1549"/>
    </row>
    <row r="267" spans="1:13" customHeight="1" ht="26.25">
      <c r="A267" s="124">
        <f>IF(D267="x",C267,IF(D267="n",0,C267))</f>
        <v>10</v>
      </c>
      <c r="B267" s="125">
        <f>IF(D267="x",0,IF(D267="n",0,C267))</f>
        <v>10</v>
      </c>
      <c r="C267" s="40">
        <v>10</v>
      </c>
      <c r="D267" s="1452"/>
      <c r="E267" s="1453"/>
      <c r="F267" s="358" t="s">
        <v>1482</v>
      </c>
      <c r="G267" s="1440"/>
      <c r="H267" s="1441"/>
      <c r="I267" s="1441"/>
      <c r="J267" s="1441"/>
      <c r="K267" s="1442"/>
    </row>
    <row r="268" spans="1:13" customHeight="1" ht="14.1">
      <c r="A268" s="248"/>
      <c r="C268" s="11"/>
      <c r="D268" s="18"/>
      <c r="E268" s="79">
        <v>30</v>
      </c>
      <c r="F268" s="850" t="s">
        <v>1483</v>
      </c>
      <c r="G268" s="1576"/>
      <c r="H268" s="1548"/>
      <c r="I268" s="1548"/>
      <c r="J268" s="1548"/>
      <c r="K268" s="1549"/>
    </row>
    <row r="269" spans="1:13" customHeight="1" ht="25.5">
      <c r="A269" s="248"/>
      <c r="C269" s="6"/>
      <c r="D269" s="30"/>
      <c r="E269" s="25"/>
      <c r="F269" s="372" t="s">
        <v>1484</v>
      </c>
      <c r="G269" s="1458"/>
      <c r="H269" s="1459"/>
      <c r="I269" s="1459"/>
      <c r="J269" s="1459"/>
      <c r="K269" s="1460"/>
    </row>
    <row r="270" spans="1:13" customHeight="1" ht="25.5">
      <c r="A270" s="248"/>
      <c r="C270" s="6"/>
      <c r="D270" s="30"/>
      <c r="E270" s="25"/>
      <c r="F270" s="333" t="s">
        <v>1485</v>
      </c>
      <c r="G270" s="1458"/>
      <c r="H270" s="1459"/>
      <c r="I270" s="1459"/>
      <c r="J270" s="1459"/>
      <c r="K270" s="1460"/>
    </row>
    <row r="271" spans="1:13" customHeight="1" ht="25.5">
      <c r="A271" s="248"/>
      <c r="C271" s="6"/>
      <c r="D271" s="30"/>
      <c r="E271" s="25"/>
      <c r="F271" s="333" t="s">
        <v>1486</v>
      </c>
      <c r="G271" s="1458"/>
      <c r="H271" s="1459"/>
      <c r="I271" s="1459"/>
      <c r="J271" s="1459"/>
      <c r="K271" s="1460"/>
    </row>
    <row r="272" spans="1:13" customHeight="1" ht="25.5">
      <c r="A272" s="30"/>
      <c r="B272" s="33"/>
      <c r="C272" s="6"/>
      <c r="D272" s="30"/>
      <c r="E272" s="25"/>
      <c r="F272" s="333" t="s">
        <v>1487</v>
      </c>
      <c r="G272" s="1458"/>
      <c r="H272" s="1459"/>
      <c r="I272" s="1459"/>
      <c r="J272" s="1459"/>
      <c r="K272" s="1460"/>
    </row>
    <row r="273" spans="1:13" customHeight="1" ht="13.5">
      <c r="A273" s="30"/>
      <c r="B273" s="33"/>
      <c r="C273" s="6"/>
      <c r="D273" s="30"/>
      <c r="E273" s="25"/>
      <c r="F273" s="336" t="s">
        <v>1488</v>
      </c>
      <c r="G273" s="1458"/>
      <c r="H273" s="1459"/>
      <c r="I273" s="1459"/>
      <c r="J273" s="1459"/>
      <c r="K273" s="1460"/>
    </row>
    <row r="274" spans="1:13" customHeight="1" ht="12.75">
      <c r="A274" s="30"/>
      <c r="B274" s="33"/>
      <c r="C274" s="6"/>
      <c r="D274" s="30"/>
      <c r="E274" s="25"/>
      <c r="F274" s="333" t="s">
        <v>1489</v>
      </c>
      <c r="G274" s="1458"/>
      <c r="H274" s="1459"/>
      <c r="I274" s="1459"/>
      <c r="J274" s="1459"/>
      <c r="K274" s="1460"/>
    </row>
    <row r="275" spans="1:13" customHeight="1" ht="12.75">
      <c r="A275" s="30"/>
      <c r="B275" s="33"/>
      <c r="C275" s="6"/>
      <c r="D275" s="30"/>
      <c r="E275" s="25"/>
      <c r="F275" s="333" t="s">
        <v>1490</v>
      </c>
      <c r="G275" s="1458"/>
      <c r="H275" s="1459"/>
      <c r="I275" s="1459"/>
      <c r="J275" s="1459"/>
      <c r="K275" s="1460"/>
    </row>
    <row r="276" spans="1:13" customHeight="1" ht="12.75">
      <c r="A276" s="30"/>
      <c r="B276" s="33"/>
      <c r="C276" s="6"/>
      <c r="D276" s="30"/>
      <c r="E276" s="25"/>
      <c r="F276" s="333" t="s">
        <v>1491</v>
      </c>
      <c r="G276" s="1458"/>
      <c r="H276" s="1459"/>
      <c r="I276" s="1459"/>
      <c r="J276" s="1459"/>
      <c r="K276" s="1460"/>
    </row>
    <row r="277" spans="1:13" customHeight="1" ht="12.75">
      <c r="A277" s="30"/>
      <c r="B277" s="33"/>
      <c r="C277" s="6"/>
      <c r="D277" s="30"/>
      <c r="E277" s="25"/>
      <c r="F277" s="333" t="s">
        <v>1492</v>
      </c>
      <c r="G277" s="1458"/>
      <c r="H277" s="1459"/>
      <c r="I277" s="1459"/>
      <c r="J277" s="1459"/>
      <c r="K277" s="1460"/>
    </row>
    <row r="278" spans="1:13" customHeight="1" ht="12.75">
      <c r="A278" s="30"/>
      <c r="B278" s="33"/>
      <c r="C278" s="6"/>
      <c r="D278" s="30"/>
      <c r="E278" s="25"/>
      <c r="F278" s="333" t="s">
        <v>1493</v>
      </c>
      <c r="G278" s="1458"/>
      <c r="H278" s="1459"/>
      <c r="I278" s="1459"/>
      <c r="J278" s="1459"/>
      <c r="K278" s="1460"/>
    </row>
    <row r="279" spans="1:13" customHeight="1" ht="28.5" s="100" customFormat="1">
      <c r="A279" s="248"/>
      <c r="B279" s="96"/>
      <c r="C279" s="6"/>
      <c r="D279" s="30"/>
      <c r="E279" s="25"/>
      <c r="F279" s="336" t="s">
        <v>1494</v>
      </c>
      <c r="G279" s="1458"/>
      <c r="H279" s="1459"/>
      <c r="I279" s="1459"/>
      <c r="J279" s="1459"/>
      <c r="K279" s="1460"/>
    </row>
    <row r="280" spans="1:13" customHeight="1" ht="26.25">
      <c r="A280" s="124">
        <f>IF(D280="x",C280,IF(D280="n",0,C280))</f>
        <v>10</v>
      </c>
      <c r="B280" s="125">
        <f>IF(D280="x",0,IF(D280="n",0,C280))</f>
        <v>10</v>
      </c>
      <c r="C280" s="45">
        <v>10</v>
      </c>
      <c r="D280" s="1452"/>
      <c r="E280" s="1457"/>
      <c r="F280" s="358" t="s">
        <v>1495</v>
      </c>
      <c r="G280" s="1440"/>
      <c r="H280" s="1441"/>
      <c r="I280" s="1441"/>
      <c r="J280" s="1441"/>
      <c r="K280" s="1442"/>
    </row>
    <row r="281" spans="1:13" customHeight="1" ht="14.1">
      <c r="A281" s="248"/>
      <c r="C281" s="11"/>
      <c r="D281" s="18"/>
      <c r="E281" s="79">
        <v>31</v>
      </c>
      <c r="F281" s="881" t="s">
        <v>1496</v>
      </c>
      <c r="G281" s="1576"/>
      <c r="H281" s="1548"/>
      <c r="I281" s="1548"/>
      <c r="J281" s="1548"/>
      <c r="K281" s="1549"/>
    </row>
    <row r="282" spans="1:13" customHeight="1" ht="25.5">
      <c r="A282" s="248"/>
      <c r="C282" s="6"/>
      <c r="D282" s="30"/>
      <c r="E282" s="25"/>
      <c r="F282" s="372" t="s">
        <v>1497</v>
      </c>
      <c r="G282" s="1458"/>
      <c r="H282" s="1459"/>
      <c r="I282" s="1459"/>
      <c r="J282" s="1459"/>
      <c r="K282" s="1460"/>
    </row>
    <row r="283" spans="1:13" customHeight="1" ht="27.75">
      <c r="A283" s="124">
        <f>IF(D283="x",C283,IF(D283="n",0,C283))</f>
        <v>8</v>
      </c>
      <c r="B283" s="125">
        <f>IF(D283="x",0,IF(D283="n",0,C283))</f>
        <v>8</v>
      </c>
      <c r="C283" s="30">
        <v>8</v>
      </c>
      <c r="D283" s="1506"/>
      <c r="E283" s="1519"/>
      <c r="F283" s="348" t="s">
        <v>1498</v>
      </c>
      <c r="G283" s="1440"/>
      <c r="H283" s="1441"/>
      <c r="I283" s="1441"/>
      <c r="J283" s="1441"/>
      <c r="K283" s="1442"/>
    </row>
    <row r="284" spans="1:13" customHeight="1" ht="14.1">
      <c r="A284" s="248"/>
      <c r="C284" s="5"/>
      <c r="D284" s="8"/>
      <c r="E284" s="79">
        <v>32</v>
      </c>
      <c r="F284" s="881" t="s">
        <v>1499</v>
      </c>
      <c r="G284" s="1576"/>
      <c r="H284" s="1548"/>
      <c r="I284" s="1548"/>
      <c r="J284" s="1548"/>
      <c r="K284" s="1549"/>
    </row>
    <row r="285" spans="1:13" customHeight="1" ht="25.5">
      <c r="A285" s="248"/>
      <c r="C285" s="10"/>
      <c r="D285" s="44"/>
      <c r="E285" s="27"/>
      <c r="F285" s="372" t="s">
        <v>1500</v>
      </c>
      <c r="G285" s="1458"/>
      <c r="H285" s="1459"/>
      <c r="I285" s="1459"/>
      <c r="J285" s="1459"/>
      <c r="K285" s="1460"/>
    </row>
    <row r="286" spans="1:13" customHeight="1" ht="14.1" s="100" customFormat="1">
      <c r="A286" s="124">
        <f>IF(D286="x",C286,IF(D286="n",0,C286))</f>
        <v>8</v>
      </c>
      <c r="B286" s="125">
        <f>IF(D286="x",0,IF(D286="n",0,C286))</f>
        <v>8</v>
      </c>
      <c r="C286" s="97">
        <v>8</v>
      </c>
      <c r="D286" s="1452"/>
      <c r="E286" s="1457"/>
      <c r="F286" s="348" t="s">
        <v>1501</v>
      </c>
      <c r="G286" s="1440"/>
      <c r="H286" s="1441"/>
      <c r="I286" s="1441"/>
      <c r="J286" s="1441"/>
      <c r="K286" s="1442"/>
    </row>
    <row r="287" spans="1:13" customHeight="1" ht="15" s="100" customFormat="1">
      <c r="C287" s="1730" t="s">
        <v>1263</v>
      </c>
      <c r="D287" s="1731"/>
      <c r="E287" s="1731"/>
      <c r="F287" s="1731"/>
      <c r="G287" s="1731"/>
      <c r="H287" s="1731"/>
      <c r="I287" s="1731"/>
      <c r="J287" s="1731"/>
      <c r="K287" s="1732"/>
    </row>
    <row r="288" spans="1:13" customHeight="1" ht="15" s="100" customFormat="1">
      <c r="C288" s="695" t="s">
        <v>150</v>
      </c>
      <c r="D288" s="1952" t="s">
        <v>151</v>
      </c>
      <c r="E288" s="1953"/>
      <c r="F288" s="696" t="s">
        <v>1201</v>
      </c>
      <c r="G288" s="1730" t="s">
        <v>4</v>
      </c>
      <c r="H288" s="1731"/>
      <c r="I288" s="1731"/>
      <c r="J288" s="1731"/>
      <c r="K288" s="1732"/>
    </row>
    <row r="289" spans="1:13" customHeight="1" ht="14.1" s="100" customFormat="1">
      <c r="A289" s="30"/>
      <c r="B289" s="33"/>
      <c r="C289" s="11"/>
      <c r="D289" s="11"/>
      <c r="E289" s="79">
        <v>33</v>
      </c>
      <c r="F289" s="850" t="s">
        <v>1502</v>
      </c>
      <c r="G289" s="2004" t="s">
        <v>1503</v>
      </c>
      <c r="H289" s="1663"/>
      <c r="I289" s="95" t="s">
        <v>1247</v>
      </c>
      <c r="J289" s="791" t="s">
        <v>1503</v>
      </c>
      <c r="K289" s="83" t="s">
        <v>1247</v>
      </c>
    </row>
    <row r="290" spans="1:13" customHeight="1" ht="14.1" s="100" customFormat="1">
      <c r="A290" s="30"/>
      <c r="B290" s="33"/>
      <c r="C290" s="7"/>
      <c r="D290" s="44"/>
      <c r="E290" s="546"/>
      <c r="F290" s="371" t="s">
        <v>1504</v>
      </c>
      <c r="G290" s="1951" t="s">
        <v>27</v>
      </c>
      <c r="H290" s="1615"/>
      <c r="I290" s="82" t="s">
        <v>1254</v>
      </c>
      <c r="J290" s="792" t="s">
        <v>81</v>
      </c>
      <c r="K290" s="84" t="s">
        <v>1254</v>
      </c>
    </row>
    <row r="291" spans="1:13" customHeight="1" ht="14.1" s="100" customFormat="1">
      <c r="A291" s="30"/>
      <c r="B291" s="33"/>
      <c r="C291" s="7"/>
      <c r="D291" s="44"/>
      <c r="E291" s="27"/>
      <c r="F291" s="364" t="s">
        <v>1505</v>
      </c>
      <c r="G291" s="1951" t="s">
        <v>19</v>
      </c>
      <c r="H291" s="1615"/>
      <c r="I291" s="82" t="s">
        <v>1254</v>
      </c>
      <c r="J291" s="792" t="s">
        <v>1251</v>
      </c>
      <c r="K291" s="84" t="s">
        <v>1254</v>
      </c>
    </row>
    <row r="292" spans="1:13" customHeight="1" ht="14.1" s="100" customFormat="1">
      <c r="A292" s="30"/>
      <c r="B292" s="33"/>
      <c r="C292" s="7"/>
      <c r="D292" s="44"/>
      <c r="E292" s="27"/>
      <c r="F292" s="545" t="s">
        <v>1506</v>
      </c>
      <c r="G292" s="1951" t="s">
        <v>26</v>
      </c>
      <c r="H292" s="1615"/>
      <c r="I292" s="82" t="s">
        <v>1254</v>
      </c>
      <c r="J292" s="792" t="s">
        <v>1255</v>
      </c>
      <c r="K292" s="84" t="s">
        <v>1254</v>
      </c>
    </row>
    <row r="293" spans="1:13" customHeight="1" ht="14.1" s="100" customFormat="1">
      <c r="A293" s="30"/>
      <c r="B293" s="33"/>
      <c r="C293" s="7"/>
      <c r="D293" s="44"/>
      <c r="E293" s="27"/>
      <c r="F293" s="129"/>
      <c r="G293" s="1951" t="s">
        <v>18</v>
      </c>
      <c r="H293" s="1615"/>
      <c r="I293" s="82" t="s">
        <v>1254</v>
      </c>
      <c r="J293" s="792" t="s">
        <v>1323</v>
      </c>
      <c r="K293" s="84" t="s">
        <v>1254</v>
      </c>
    </row>
    <row r="294" spans="1:13" customHeight="1" ht="14.1" s="100" customFormat="1">
      <c r="A294" s="30"/>
      <c r="B294" s="33"/>
      <c r="C294" s="7"/>
      <c r="D294" s="44"/>
      <c r="E294" s="27"/>
      <c r="F294" s="547" t="s">
        <v>1507</v>
      </c>
      <c r="G294" s="1951" t="s">
        <v>1508</v>
      </c>
      <c r="H294" s="1615"/>
      <c r="I294" s="82" t="s">
        <v>1254</v>
      </c>
      <c r="J294" s="792"/>
      <c r="K294" s="84"/>
    </row>
    <row r="295" spans="1:13" customHeight="1" ht="14.1" s="100" customFormat="1">
      <c r="C295" s="30"/>
      <c r="D295" s="248"/>
      <c r="E295" s="96"/>
      <c r="F295" s="129"/>
      <c r="G295" s="1960" t="s">
        <v>29</v>
      </c>
      <c r="H295" s="1957"/>
      <c r="I295" s="615" t="s">
        <v>1254</v>
      </c>
      <c r="J295" s="793" t="s">
        <v>21</v>
      </c>
      <c r="K295" s="159"/>
    </row>
    <row r="296" spans="1:13" customHeight="1" ht="14.1" s="100" customFormat="1">
      <c r="A296" s="124">
        <f>IF(D296="x",C296,IF(D296="n",0,C296))</f>
        <v>20</v>
      </c>
      <c r="B296" s="125">
        <f>IF(D296="x",0,IF(D296="n",0,C296))</f>
        <v>20</v>
      </c>
      <c r="C296" s="40">
        <v>20</v>
      </c>
      <c r="D296" s="1452"/>
      <c r="E296" s="1457"/>
      <c r="F296" s="548"/>
      <c r="G296" s="1797"/>
      <c r="H296" s="1798"/>
      <c r="I296" s="1798"/>
      <c r="J296" s="1798"/>
      <c r="K296" s="1799"/>
    </row>
    <row r="297" spans="1:13" customHeight="1" ht="15" s="100" customFormat="1">
      <c r="A297" s="248"/>
      <c r="B297" s="96"/>
      <c r="C297" s="11"/>
      <c r="D297" s="18"/>
      <c r="E297" s="79">
        <v>34</v>
      </c>
      <c r="F297" s="850" t="s">
        <v>1509</v>
      </c>
      <c r="G297" s="1576"/>
      <c r="H297" s="1548"/>
      <c r="I297" s="1548"/>
      <c r="J297" s="1548"/>
      <c r="K297" s="1549"/>
    </row>
    <row r="298" spans="1:13" customHeight="1" ht="12.75" s="100" customFormat="1">
      <c r="A298" s="248"/>
      <c r="B298" s="96"/>
      <c r="C298" s="14"/>
      <c r="D298" s="36"/>
      <c r="E298" s="25"/>
      <c r="F298" s="372" t="s">
        <v>1510</v>
      </c>
      <c r="G298" s="1458"/>
      <c r="H298" s="1459"/>
      <c r="I298" s="1459"/>
      <c r="J298" s="1459"/>
      <c r="K298" s="1460"/>
    </row>
    <row r="299" spans="1:13" customHeight="1" ht="12.75" s="100" customFormat="1">
      <c r="A299" s="248"/>
      <c r="B299" s="96"/>
      <c r="C299" s="6"/>
      <c r="D299" s="30"/>
      <c r="E299" s="25"/>
      <c r="F299" s="333" t="s">
        <v>1511</v>
      </c>
      <c r="G299" s="1458"/>
      <c r="H299" s="1459"/>
      <c r="I299" s="1459"/>
      <c r="J299" s="1459"/>
      <c r="K299" s="1460"/>
    </row>
    <row r="300" spans="1:13" customHeight="1" ht="12.75" s="100" customFormat="1">
      <c r="A300" s="248"/>
      <c r="B300" s="96"/>
      <c r="C300" s="6"/>
      <c r="D300" s="30"/>
      <c r="E300" s="25"/>
      <c r="F300" s="333" t="s">
        <v>1512</v>
      </c>
      <c r="G300" s="1458"/>
      <c r="H300" s="1459"/>
      <c r="I300" s="1459"/>
      <c r="J300" s="1459"/>
      <c r="K300" s="1460"/>
    </row>
    <row r="301" spans="1:13" customHeight="1" ht="13.5" s="100" customFormat="1">
      <c r="A301" s="248"/>
      <c r="B301" s="96"/>
      <c r="C301" s="6"/>
      <c r="D301" s="30"/>
      <c r="E301" s="25"/>
      <c r="F301" s="334" t="s">
        <v>1513</v>
      </c>
      <c r="G301" s="1458"/>
      <c r="H301" s="1459"/>
      <c r="I301" s="1459"/>
      <c r="J301" s="1459"/>
      <c r="K301" s="1460"/>
    </row>
    <row r="302" spans="1:13" customHeight="1" ht="12.75" s="100" customFormat="1">
      <c r="A302" s="248"/>
      <c r="B302" s="96"/>
      <c r="C302" s="6"/>
      <c r="D302" s="30"/>
      <c r="E302" s="25"/>
      <c r="F302" s="326" t="s">
        <v>1514</v>
      </c>
      <c r="G302" s="1458"/>
      <c r="H302" s="1459"/>
      <c r="I302" s="1459"/>
      <c r="J302" s="1459"/>
      <c r="K302" s="1460"/>
    </row>
    <row r="303" spans="1:13" customHeight="1" ht="12.75" s="100" customFormat="1">
      <c r="A303" s="248"/>
      <c r="B303" s="96"/>
      <c r="C303" s="7"/>
      <c r="D303" s="30"/>
      <c r="E303" s="25"/>
      <c r="F303" s="333" t="s">
        <v>1515</v>
      </c>
      <c r="G303" s="1458"/>
      <c r="H303" s="1459"/>
      <c r="I303" s="1459"/>
      <c r="J303" s="1459"/>
      <c r="K303" s="1460"/>
    </row>
    <row r="304" spans="1:13" customHeight="1" ht="15" s="100" customFormat="1">
      <c r="A304" s="124">
        <f>IF(D304="x",C304,IF(D304="n",0,C304))</f>
        <v>20</v>
      </c>
      <c r="B304" s="125">
        <f>IF(D304="x",0,IF(D304="n",0,C304))</f>
        <v>20</v>
      </c>
      <c r="C304" s="40">
        <v>20</v>
      </c>
      <c r="D304" s="1452"/>
      <c r="E304" s="1457"/>
      <c r="F304" s="902" t="s">
        <v>1516</v>
      </c>
      <c r="G304" s="1440"/>
      <c r="H304" s="1441"/>
      <c r="I304" s="1441"/>
      <c r="J304" s="1441"/>
      <c r="K304" s="1442"/>
    </row>
    <row r="305" spans="1:13" customHeight="1" ht="15" s="100" customFormat="1">
      <c r="A305" s="249"/>
      <c r="B305" s="105"/>
      <c r="C305" s="11"/>
      <c r="D305" s="18"/>
      <c r="E305" s="79">
        <v>35</v>
      </c>
      <c r="F305" s="881" t="s">
        <v>1517</v>
      </c>
      <c r="G305" s="1576"/>
      <c r="H305" s="1548"/>
      <c r="I305" s="1548"/>
      <c r="J305" s="1548"/>
      <c r="K305" s="1549"/>
    </row>
    <row r="306" spans="1:13" customHeight="1" ht="12.75">
      <c r="A306" s="248"/>
      <c r="C306" s="6"/>
      <c r="D306" s="1965"/>
      <c r="E306" s="1966"/>
      <c r="F306" s="371" t="s">
        <v>1518</v>
      </c>
      <c r="G306" s="1458"/>
      <c r="H306" s="1459"/>
      <c r="I306" s="1459"/>
      <c r="J306" s="1459"/>
      <c r="K306" s="1460"/>
    </row>
    <row r="307" spans="1:13" customHeight="1" ht="13.5">
      <c r="A307" s="248"/>
      <c r="C307" s="6"/>
      <c r="D307" s="1965"/>
      <c r="E307" s="1966"/>
      <c r="F307" s="340" t="s">
        <v>1519</v>
      </c>
      <c r="G307" s="1458"/>
      <c r="H307" s="1459"/>
      <c r="I307" s="1459"/>
      <c r="J307" s="1459"/>
      <c r="K307" s="1460"/>
    </row>
    <row r="308" spans="1:13" customHeight="1" ht="12.75">
      <c r="A308" s="250"/>
      <c r="B308" s="251"/>
      <c r="C308" s="6"/>
      <c r="D308" s="1965"/>
      <c r="E308" s="1966"/>
      <c r="F308" s="333" t="s">
        <v>1520</v>
      </c>
      <c r="G308" s="1458"/>
      <c r="H308" s="1459"/>
      <c r="I308" s="1459"/>
      <c r="J308" s="1459"/>
      <c r="K308" s="1460"/>
    </row>
    <row r="309" spans="1:13" customHeight="1" ht="12.75">
      <c r="A309" s="248"/>
      <c r="C309" s="6"/>
      <c r="D309" s="1965"/>
      <c r="E309" s="1966"/>
      <c r="F309" s="333" t="s">
        <v>1189</v>
      </c>
      <c r="G309" s="1458"/>
      <c r="H309" s="1459"/>
      <c r="I309" s="1459"/>
      <c r="J309" s="1459"/>
      <c r="K309" s="1460"/>
    </row>
    <row r="310" spans="1:13" customHeight="1" ht="13.5">
      <c r="A310" s="124">
        <f>IF(D310="x",C310,IF(D310="n",0,C310))</f>
        <v>6</v>
      </c>
      <c r="B310" s="125">
        <f>IF(D310="x",0,IF(D310="n",0,C310))</f>
        <v>6</v>
      </c>
      <c r="C310" s="45">
        <v>6</v>
      </c>
      <c r="D310" s="1452"/>
      <c r="E310" s="1457"/>
      <c r="F310" s="358" t="s">
        <v>1190</v>
      </c>
      <c r="G310" s="1440"/>
      <c r="H310" s="1441"/>
      <c r="I310" s="1441"/>
      <c r="J310" s="1441"/>
      <c r="K310" s="1442"/>
    </row>
    <row r="311" spans="1:13" customHeight="1" ht="15">
      <c r="A311" s="115"/>
      <c r="B311" s="209"/>
      <c r="C311" s="103"/>
      <c r="D311" s="103"/>
      <c r="E311" s="73">
        <v>36</v>
      </c>
      <c r="F311" s="876" t="s">
        <v>1521</v>
      </c>
      <c r="G311" s="1576"/>
      <c r="H311" s="1548"/>
      <c r="I311" s="1548"/>
      <c r="J311" s="1548"/>
      <c r="K311" s="1549"/>
    </row>
    <row r="312" spans="1:13" customHeight="1" ht="12.75">
      <c r="A312" s="248"/>
      <c r="C312" s="30"/>
      <c r="D312" s="30"/>
      <c r="E312" s="25" t="s">
        <v>21</v>
      </c>
      <c r="F312" s="372" t="s">
        <v>1522</v>
      </c>
      <c r="G312" s="1458"/>
      <c r="H312" s="1459"/>
      <c r="I312" s="1459"/>
      <c r="J312" s="1459"/>
      <c r="K312" s="1460"/>
    </row>
    <row r="313" spans="1:13" customHeight="1" ht="12.75">
      <c r="A313" s="248"/>
      <c r="C313" s="30"/>
      <c r="D313" s="30"/>
      <c r="E313" s="25"/>
      <c r="F313" s="404" t="s">
        <v>1523</v>
      </c>
      <c r="G313" s="1458"/>
      <c r="H313" s="1459"/>
      <c r="I313" s="1459"/>
      <c r="J313" s="1459"/>
      <c r="K313" s="1460"/>
    </row>
    <row r="314" spans="1:13" customHeight="1" ht="25.5">
      <c r="A314" s="248"/>
      <c r="C314" s="30"/>
      <c r="D314" s="30"/>
      <c r="E314" s="25" t="s">
        <v>21</v>
      </c>
      <c r="F314" s="333" t="s">
        <v>1524</v>
      </c>
      <c r="G314" s="1458"/>
      <c r="H314" s="1459"/>
      <c r="I314" s="1459"/>
      <c r="J314" s="1459"/>
      <c r="K314" s="1460"/>
    </row>
    <row r="315" spans="1:13" customHeight="1" ht="25.5">
      <c r="A315" s="248"/>
      <c r="C315" s="30"/>
      <c r="D315" s="30"/>
      <c r="E315" s="25"/>
      <c r="F315" s="333" t="s">
        <v>1525</v>
      </c>
      <c r="G315" s="1458"/>
      <c r="H315" s="1459"/>
      <c r="I315" s="1459"/>
      <c r="J315" s="1459"/>
      <c r="K315" s="1460"/>
    </row>
    <row r="316" spans="1:13" customHeight="1" ht="25.5">
      <c r="A316" s="248"/>
      <c r="C316" s="30"/>
      <c r="D316" s="30"/>
      <c r="E316" s="25"/>
      <c r="F316" s="333" t="s">
        <v>1526</v>
      </c>
      <c r="G316" s="1458"/>
      <c r="H316" s="1459"/>
      <c r="I316" s="1459"/>
      <c r="J316" s="1459"/>
      <c r="K316" s="1460"/>
    </row>
    <row r="317" spans="1:13" customHeight="1" ht="15">
      <c r="A317" s="124">
        <f>IF(D317="x",C317,IF(D317="n",0,C317))</f>
        <v>10</v>
      </c>
      <c r="B317" s="125">
        <f>IF(D317="x",0,IF(D317="n",0,C317))</f>
        <v>10</v>
      </c>
      <c r="C317" s="45">
        <v>10</v>
      </c>
      <c r="D317" s="1452"/>
      <c r="E317" s="1457"/>
      <c r="F317" s="348" t="s">
        <v>1527</v>
      </c>
      <c r="G317" s="1440"/>
      <c r="H317" s="1441"/>
      <c r="I317" s="1441"/>
      <c r="J317" s="1441"/>
      <c r="K317" s="1442"/>
    </row>
    <row r="318" spans="1:13" customHeight="1" ht="15">
      <c r="A318" s="248"/>
      <c r="C318" s="30"/>
      <c r="D318" s="30"/>
      <c r="E318" s="73">
        <v>37</v>
      </c>
      <c r="F318" s="872" t="s">
        <v>1528</v>
      </c>
      <c r="G318" s="1576"/>
      <c r="H318" s="1548"/>
      <c r="I318" s="1548"/>
      <c r="J318" s="1548"/>
      <c r="K318" s="1549"/>
    </row>
    <row r="319" spans="1:13" customHeight="1" ht="12.75">
      <c r="A319" s="248"/>
      <c r="C319" s="30"/>
      <c r="D319" s="30"/>
      <c r="E319" s="25"/>
      <c r="F319" s="372" t="s">
        <v>1529</v>
      </c>
      <c r="G319" s="1458"/>
      <c r="H319" s="1459"/>
      <c r="I319" s="1459"/>
      <c r="J319" s="1459"/>
      <c r="K319" s="1460"/>
    </row>
    <row r="320" spans="1:13" customHeight="1" ht="25.5">
      <c r="A320" s="248"/>
      <c r="C320" s="30"/>
      <c r="D320" s="30"/>
      <c r="E320" s="25"/>
      <c r="F320" s="333" t="s">
        <v>1530</v>
      </c>
      <c r="G320" s="1458"/>
      <c r="H320" s="1459"/>
      <c r="I320" s="1459"/>
      <c r="J320" s="1459"/>
      <c r="K320" s="1460"/>
    </row>
    <row r="321" spans="1:13" customHeight="1" ht="25.5">
      <c r="A321" s="248"/>
      <c r="C321" s="30"/>
      <c r="D321" s="30"/>
      <c r="E321" s="25"/>
      <c r="F321" s="333" t="s">
        <v>1531</v>
      </c>
      <c r="G321" s="1458"/>
      <c r="H321" s="1459"/>
      <c r="I321" s="1459"/>
      <c r="J321" s="1459"/>
      <c r="K321" s="1460"/>
    </row>
    <row r="322" spans="1:13" customHeight="1" ht="12.75">
      <c r="A322" s="248"/>
      <c r="C322" s="30"/>
      <c r="D322" s="30"/>
      <c r="E322" s="25"/>
      <c r="F322" s="333" t="s">
        <v>1532</v>
      </c>
      <c r="G322" s="1458"/>
      <c r="H322" s="1459"/>
      <c r="I322" s="1459"/>
      <c r="J322" s="1459"/>
      <c r="K322" s="1460"/>
    </row>
    <row r="323" spans="1:13" customHeight="1" ht="13.5">
      <c r="A323" s="248"/>
      <c r="C323" s="30"/>
      <c r="D323" s="30"/>
      <c r="E323" s="25"/>
      <c r="F323" s="334" t="s">
        <v>1533</v>
      </c>
      <c r="G323" s="1458"/>
      <c r="H323" s="1459"/>
      <c r="I323" s="1459"/>
      <c r="J323" s="1459"/>
      <c r="K323" s="1460"/>
    </row>
    <row r="324" spans="1:13" customHeight="1" ht="13.5">
      <c r="A324" s="248"/>
      <c r="C324" s="30"/>
      <c r="D324" s="30"/>
      <c r="E324" s="25"/>
      <c r="F324" s="334" t="s">
        <v>1534</v>
      </c>
      <c r="G324" s="1458"/>
      <c r="H324" s="1459"/>
      <c r="I324" s="1459"/>
      <c r="J324" s="1459"/>
      <c r="K324" s="1460"/>
    </row>
    <row r="325" spans="1:13" customHeight="1" ht="13.5">
      <c r="A325" s="248"/>
      <c r="C325" s="30"/>
      <c r="D325" s="30"/>
      <c r="E325" s="25"/>
      <c r="F325" s="334" t="s">
        <v>1535</v>
      </c>
      <c r="G325" s="1458"/>
      <c r="H325" s="1459"/>
      <c r="I325" s="1459"/>
      <c r="J325" s="1459"/>
      <c r="K325" s="1460"/>
    </row>
    <row r="326" spans="1:13" customHeight="1" ht="26.25">
      <c r="A326" s="248"/>
      <c r="C326" s="30"/>
      <c r="D326" s="30"/>
      <c r="E326" s="25"/>
      <c r="F326" s="334" t="s">
        <v>1536</v>
      </c>
      <c r="G326" s="1458"/>
      <c r="H326" s="1459"/>
      <c r="I326" s="1459"/>
      <c r="J326" s="1459"/>
      <c r="K326" s="1460"/>
    </row>
    <row r="327" spans="1:13" customHeight="1" ht="27.75">
      <c r="A327" s="124">
        <f>IF(D327="x",C327,IF(D327="n",0,C327))</f>
        <v>10</v>
      </c>
      <c r="B327" s="125">
        <f>IF(D327="x",0,IF(D327="n",0,C327))</f>
        <v>10</v>
      </c>
      <c r="C327" s="40">
        <v>10</v>
      </c>
      <c r="D327" s="1452"/>
      <c r="E327" s="1457"/>
      <c r="F327" s="348" t="s">
        <v>1537</v>
      </c>
      <c r="G327" s="1440"/>
      <c r="H327" s="1441"/>
      <c r="I327" s="1441"/>
      <c r="J327" s="1441"/>
      <c r="K327" s="1442"/>
    </row>
    <row r="328" spans="1:13" customHeight="1" ht="15">
      <c r="A328" s="248"/>
      <c r="C328" s="598"/>
      <c r="D328" s="599"/>
      <c r="E328" s="600">
        <v>38</v>
      </c>
      <c r="F328" s="901" t="s">
        <v>1538</v>
      </c>
      <c r="G328" s="1576"/>
      <c r="H328" s="1548"/>
      <c r="I328" s="1548"/>
      <c r="J328" s="1548"/>
      <c r="K328" s="1549"/>
    </row>
    <row r="329" spans="1:13" customHeight="1" ht="25.5">
      <c r="A329" s="248"/>
      <c r="C329" s="594"/>
      <c r="D329" s="594"/>
      <c r="E329" s="595"/>
      <c r="F329" s="406" t="s">
        <v>1539</v>
      </c>
      <c r="G329" s="1458"/>
      <c r="H329" s="1459"/>
      <c r="I329" s="1459"/>
      <c r="J329" s="1459"/>
      <c r="K329" s="1460"/>
    </row>
    <row r="330" spans="1:13" customHeight="1" ht="14.25">
      <c r="A330" s="248"/>
      <c r="C330" s="594"/>
      <c r="D330" s="594"/>
      <c r="E330" s="596"/>
      <c r="F330" s="749" t="s">
        <v>1540</v>
      </c>
      <c r="G330" s="1458"/>
      <c r="H330" s="1459"/>
      <c r="I330" s="1459"/>
      <c r="J330" s="1459"/>
      <c r="K330" s="1460"/>
    </row>
    <row r="331" spans="1:13" customHeight="1" ht="25.5">
      <c r="A331" s="248"/>
      <c r="C331" s="594"/>
      <c r="D331" s="594"/>
      <c r="E331" s="596"/>
      <c r="F331" s="404" t="s">
        <v>1541</v>
      </c>
      <c r="G331" s="1458"/>
      <c r="H331" s="1459"/>
      <c r="I331" s="1459"/>
      <c r="J331" s="1459"/>
      <c r="K331" s="1460"/>
    </row>
    <row r="332" spans="1:13" customHeight="1" ht="14.25">
      <c r="A332" s="248"/>
      <c r="C332" s="594"/>
      <c r="D332" s="594"/>
      <c r="E332" s="596"/>
      <c r="F332" s="749" t="s">
        <v>1542</v>
      </c>
      <c r="G332" s="1458"/>
      <c r="H332" s="1459"/>
      <c r="I332" s="1459"/>
      <c r="J332" s="1459"/>
      <c r="K332" s="1460"/>
    </row>
    <row r="333" spans="1:13" customHeight="1" ht="26.25">
      <c r="A333" s="248"/>
      <c r="C333" s="594"/>
      <c r="D333" s="594"/>
      <c r="E333" s="596"/>
      <c r="F333" s="749" t="s">
        <v>1543</v>
      </c>
      <c r="G333" s="1458"/>
      <c r="H333" s="1459"/>
      <c r="I333" s="1459"/>
      <c r="J333" s="1459"/>
      <c r="K333" s="1460"/>
    </row>
    <row r="334" spans="1:13" customHeight="1" ht="14.25">
      <c r="A334" s="124">
        <f>IF(D334="x",C334,IF(D334="n",0,C334))</f>
        <v>50</v>
      </c>
      <c r="B334" s="125">
        <f>IF(D334="x",0,IF(D334="n",0,C334))</f>
        <v>50</v>
      </c>
      <c r="C334" s="597">
        <v>50</v>
      </c>
      <c r="D334" s="1963"/>
      <c r="E334" s="1964"/>
      <c r="F334" s="404" t="s">
        <v>1544</v>
      </c>
      <c r="G334" s="1440"/>
      <c r="H334" s="1441"/>
      <c r="I334" s="1441"/>
      <c r="J334" s="1441"/>
      <c r="K334" s="1442"/>
    </row>
    <row r="335" spans="1:13" customHeight="1" ht="15">
      <c r="A335" s="248"/>
      <c r="C335" s="1996" t="s">
        <v>1545</v>
      </c>
      <c r="D335" s="1997"/>
      <c r="E335" s="1997"/>
      <c r="F335" s="1997"/>
      <c r="G335" s="1997"/>
      <c r="H335" s="1997"/>
      <c r="I335" s="1997"/>
      <c r="J335" s="1997"/>
      <c r="K335" s="1998"/>
    </row>
    <row r="336" spans="1:13" customHeight="1" ht="15">
      <c r="A336" s="248"/>
      <c r="C336" s="1999"/>
      <c r="D336" s="2000"/>
      <c r="E336" s="2000"/>
      <c r="F336" s="2000"/>
      <c r="G336" s="2000"/>
      <c r="H336" s="2000"/>
      <c r="I336" s="2000"/>
      <c r="J336" s="2000"/>
      <c r="K336" s="2001"/>
    </row>
    <row r="337" spans="1:13" customHeight="1" ht="15">
      <c r="A337" s="248"/>
      <c r="C337" s="1576"/>
      <c r="D337" s="1548"/>
      <c r="E337" s="1548"/>
      <c r="F337" s="1548"/>
      <c r="G337" s="1548"/>
      <c r="H337" s="1548"/>
      <c r="I337" s="1548"/>
      <c r="J337" s="1548"/>
      <c r="K337" s="1549"/>
    </row>
    <row r="338" spans="1:13" customHeight="1" ht="15">
      <c r="A338" s="248"/>
      <c r="C338" s="1440"/>
      <c r="D338" s="1441"/>
      <c r="E338" s="1441"/>
      <c r="F338" s="1441"/>
      <c r="G338" s="1441"/>
      <c r="H338" s="1441"/>
      <c r="I338" s="1441"/>
      <c r="J338" s="1441"/>
      <c r="K338" s="1442"/>
    </row>
    <row r="339" spans="1:13" customHeight="1" ht="15">
      <c r="A339" s="248"/>
      <c r="C339" s="1576"/>
      <c r="D339" s="1548"/>
      <c r="E339" s="1548"/>
      <c r="F339" s="1548"/>
      <c r="G339" s="1548"/>
      <c r="H339" s="1548"/>
      <c r="I339" s="1548"/>
      <c r="J339" s="1548"/>
      <c r="K339" s="1549"/>
    </row>
    <row r="340" spans="1:13" customHeight="1" ht="15">
      <c r="A340" s="248"/>
      <c r="C340" s="1440"/>
      <c r="D340" s="1441"/>
      <c r="E340" s="1441"/>
      <c r="F340" s="1441"/>
      <c r="G340" s="1441"/>
      <c r="H340" s="1441"/>
      <c r="I340" s="1441"/>
      <c r="J340" s="1441"/>
      <c r="K340" s="1442"/>
    </row>
    <row r="341" spans="1:13" customHeight="1" ht="15">
      <c r="A341" s="248"/>
      <c r="C341" s="1576"/>
      <c r="D341" s="1548"/>
      <c r="E341" s="1548"/>
      <c r="F341" s="1548"/>
      <c r="G341" s="1548"/>
      <c r="H341" s="1548"/>
      <c r="I341" s="1548"/>
      <c r="J341" s="1548"/>
      <c r="K341" s="1549"/>
    </row>
    <row r="342" spans="1:13" customHeight="1" ht="15">
      <c r="A342" s="248"/>
      <c r="C342" s="1440"/>
      <c r="D342" s="1441"/>
      <c r="E342" s="1441"/>
      <c r="F342" s="1441"/>
      <c r="G342" s="1441"/>
      <c r="H342" s="1441"/>
      <c r="I342" s="1441"/>
      <c r="J342" s="1441"/>
      <c r="K342" s="1442"/>
    </row>
    <row r="343" spans="1:13" customHeight="1" ht="15">
      <c r="A343" s="248"/>
      <c r="C343" s="1576"/>
      <c r="D343" s="1548"/>
      <c r="E343" s="1548"/>
      <c r="F343" s="1548"/>
      <c r="G343" s="1548"/>
      <c r="H343" s="1548"/>
      <c r="I343" s="1548"/>
      <c r="J343" s="1548"/>
      <c r="K343" s="1549"/>
    </row>
    <row r="344" spans="1:13" customHeight="1" ht="15">
      <c r="A344" s="248"/>
      <c r="C344" s="1440"/>
      <c r="D344" s="1441"/>
      <c r="E344" s="1441"/>
      <c r="F344" s="1441"/>
      <c r="G344" s="1441"/>
      <c r="H344" s="1441"/>
      <c r="I344" s="1441"/>
      <c r="J344" s="1441"/>
      <c r="K344" s="1442"/>
    </row>
    <row r="345" spans="1:13" customHeight="1" ht="15">
      <c r="A345" s="248"/>
      <c r="C345" s="1576"/>
      <c r="D345" s="1548"/>
      <c r="E345" s="1548"/>
      <c r="F345" s="1548"/>
      <c r="G345" s="1548"/>
      <c r="H345" s="1548"/>
      <c r="I345" s="1548"/>
      <c r="J345" s="1548"/>
      <c r="K345" s="1549"/>
    </row>
    <row r="346" spans="1:13" customHeight="1" ht="15">
      <c r="A346" s="248"/>
      <c r="C346" s="1440"/>
      <c r="D346" s="1441"/>
      <c r="E346" s="1441"/>
      <c r="F346" s="1441"/>
      <c r="G346" s="1441"/>
      <c r="H346" s="1441"/>
      <c r="I346" s="1441"/>
      <c r="J346" s="1441"/>
      <c r="K346" s="1442"/>
    </row>
    <row r="347" spans="1:13" customHeight="1" ht="15">
      <c r="C347" s="1730" t="s">
        <v>1263</v>
      </c>
      <c r="D347" s="1731"/>
      <c r="E347" s="1731"/>
      <c r="F347" s="1731"/>
      <c r="G347" s="1731"/>
      <c r="H347" s="1731"/>
      <c r="I347" s="1731"/>
      <c r="J347" s="1731"/>
      <c r="K347" s="1732"/>
    </row>
  </sheetData>
  <sheetProtection password="CC59" sheet="true" objects="true" scenarios="true" formatCells="true" formatColumns="true" formatRows="true" insertColumns="true" insertRows="true" insertHyperlinks="true" deleteColumns="true" deleteRows="true" selectLockedCells="true" sort="true" autoFilter="true" pivotTables="true" selectUnlockedCells="false"/>
  <mergeCells>
    <mergeCell ref="G205:H205"/>
    <mergeCell ref="D203:E203"/>
    <mergeCell ref="G207:H207"/>
    <mergeCell ref="G240:H240"/>
    <mergeCell ref="G220:H220"/>
    <mergeCell ref="D241:E241"/>
    <mergeCell ref="G236:H236"/>
    <mergeCell ref="G222:H222"/>
    <mergeCell ref="G206:H206"/>
    <mergeCell ref="G246:K246"/>
    <mergeCell ref="G252:K255"/>
    <mergeCell ref="D234:E234"/>
    <mergeCell ref="G209:K219"/>
    <mergeCell ref="G235:H235"/>
    <mergeCell ref="G208:H208"/>
    <mergeCell ref="G238:H238"/>
    <mergeCell ref="G261:H261"/>
    <mergeCell ref="D280:E280"/>
    <mergeCell ref="G248:H248"/>
    <mergeCell ref="G221:H221"/>
    <mergeCell ref="G234:K234"/>
    <mergeCell ref="G249:H249"/>
    <mergeCell ref="G251:H251"/>
    <mergeCell ref="C229:K230"/>
    <mergeCell ref="C231:K232"/>
    <mergeCell ref="D255:E255"/>
    <mergeCell ref="G328:K334"/>
    <mergeCell ref="G223:H223"/>
    <mergeCell ref="G264:H264"/>
    <mergeCell ref="G256:H256"/>
    <mergeCell ref="G241:K241"/>
    <mergeCell ref="G250:H250"/>
    <mergeCell ref="G297:K304"/>
    <mergeCell ref="G292:H292"/>
    <mergeCell ref="G260:H260"/>
    <mergeCell ref="G257:H257"/>
    <mergeCell ref="C335:K336"/>
    <mergeCell ref="D219:E219"/>
    <mergeCell ref="D246:E246"/>
    <mergeCell ref="G245:H245"/>
    <mergeCell ref="G243:H243"/>
    <mergeCell ref="G226:K226"/>
    <mergeCell ref="D286:E286"/>
    <mergeCell ref="D283:E283"/>
    <mergeCell ref="G289:H289"/>
    <mergeCell ref="D226:E226"/>
    <mergeCell ref="G189:H189"/>
    <mergeCell ref="G201:H201"/>
    <mergeCell ref="G193:K197"/>
    <mergeCell ref="G157:H157"/>
    <mergeCell ref="G190:H190"/>
    <mergeCell ref="G202:H202"/>
    <mergeCell ref="G188:H188"/>
    <mergeCell ref="G176:K187"/>
    <mergeCell ref="G158:H158"/>
    <mergeCell ref="G198:H198"/>
    <mergeCell ref="G126:H126"/>
    <mergeCell ref="G127:H127"/>
    <mergeCell ref="G244:H244"/>
    <mergeCell ref="G237:H237"/>
    <mergeCell ref="G239:H239"/>
    <mergeCell ref="G200:H200"/>
    <mergeCell ref="G143:H143"/>
    <mergeCell ref="G191:H191"/>
    <mergeCell ref="G203:K203"/>
    <mergeCell ref="G159:K165"/>
    <mergeCell ref="G140:H140"/>
    <mergeCell ref="G136:K139"/>
    <mergeCell ref="G131:K135"/>
    <mergeCell ref="G151:H151"/>
    <mergeCell ref="G145:H145"/>
    <mergeCell ref="G146:H146"/>
    <mergeCell ref="G147:K150"/>
    <mergeCell ref="D197:E197"/>
    <mergeCell ref="G199:H199"/>
    <mergeCell ref="G192:H192"/>
    <mergeCell ref="G204:H204"/>
    <mergeCell ref="G305:K310"/>
    <mergeCell ref="G247:H247"/>
    <mergeCell ref="G268:K280"/>
    <mergeCell ref="G262:H262"/>
    <mergeCell ref="G259:H259"/>
    <mergeCell ref="G296:K296"/>
    <mergeCell ref="G87:H87"/>
    <mergeCell ref="G93:H93"/>
    <mergeCell ref="G101:H101"/>
    <mergeCell ref="G91:H91"/>
    <mergeCell ref="D118:E118"/>
    <mergeCell ref="D98:E98"/>
    <mergeCell ref="G115:H115"/>
    <mergeCell ref="G94:K98"/>
    <mergeCell ref="G81:H81"/>
    <mergeCell ref="J93:K93"/>
    <mergeCell ref="C174:K174"/>
    <mergeCell ref="G121:H121"/>
    <mergeCell ref="J106:K106"/>
    <mergeCell ref="G123:H123"/>
    <mergeCell ref="G125:K125"/>
    <mergeCell ref="G154:H154"/>
    <mergeCell ref="D120:E120"/>
    <mergeCell ref="G120:K120"/>
    <mergeCell ref="D139:E139"/>
    <mergeCell ref="D165:E165"/>
    <mergeCell ref="G141:H141"/>
    <mergeCell ref="G122:H122"/>
    <mergeCell ref="G100:H100"/>
    <mergeCell ref="G102:H102"/>
    <mergeCell ref="G107:K107"/>
    <mergeCell ref="G108:K111"/>
    <mergeCell ref="G153:H153"/>
    <mergeCell ref="G117:K118"/>
    <mergeCell ref="G156:H156"/>
    <mergeCell ref="D150:E150"/>
    <mergeCell ref="G112:H112"/>
    <mergeCell ref="G104:H104"/>
    <mergeCell ref="G99:H99"/>
    <mergeCell ref="D125:E125"/>
    <mergeCell ref="G105:H105"/>
    <mergeCell ref="G106:H106"/>
    <mergeCell ref="G113:H113"/>
    <mergeCell ref="C119:K119"/>
    <mergeCell ref="G155:H155"/>
    <mergeCell ref="G129:H129"/>
    <mergeCell ref="G114:H114"/>
    <mergeCell ref="G116:H116"/>
    <mergeCell ref="G124:H124"/>
    <mergeCell ref="G144:H144"/>
    <mergeCell ref="G152:H152"/>
    <mergeCell ref="G142:H142"/>
    <mergeCell ref="G130:H130"/>
    <mergeCell ref="G128:H128"/>
    <mergeCell ref="D66:E66"/>
    <mergeCell ref="D24:E24"/>
    <mergeCell ref="G92:H92"/>
    <mergeCell ref="G54:H54"/>
    <mergeCell ref="G70:H70"/>
    <mergeCell ref="G52:H52"/>
    <mergeCell ref="G69:H69"/>
    <mergeCell ref="G88:H88"/>
    <mergeCell ref="G23:K24"/>
    <mergeCell ref="G80:H80"/>
    <mergeCell ref="D85:E85"/>
    <mergeCell ref="D39:E39"/>
    <mergeCell ref="D51:E51"/>
    <mergeCell ref="D18:E18"/>
    <mergeCell ref="G77:K77"/>
    <mergeCell ref="G40:K44"/>
    <mergeCell ref="G65:H65"/>
    <mergeCell ref="C59:K59"/>
    <mergeCell ref="G62:H62"/>
    <mergeCell ref="D58:E58"/>
    <mergeCell ref="G73:K76"/>
    <mergeCell ref="G56:H56"/>
    <mergeCell ref="G53:H53"/>
    <mergeCell ref="G55:H55"/>
    <mergeCell ref="G82:H82"/>
    <mergeCell ref="G89:H89"/>
    <mergeCell ref="G78:H78"/>
    <mergeCell ref="G72:H72"/>
    <mergeCell ref="G61:H61"/>
    <mergeCell ref="G79:H79"/>
    <mergeCell ref="G86:H86"/>
    <mergeCell ref="D60:E60"/>
    <mergeCell ref="G45:K51"/>
    <mergeCell ref="G66:K66"/>
    <mergeCell ref="G57:K58"/>
    <mergeCell ref="D32:E32"/>
    <mergeCell ref="G68:H68"/>
    <mergeCell ref="G29:K32"/>
    <mergeCell ref="G33:K36"/>
    <mergeCell ref="G37:K39"/>
    <mergeCell ref="C5:K5"/>
    <mergeCell ref="C6:K6"/>
    <mergeCell ref="C3:E4"/>
    <mergeCell ref="C1:E1"/>
    <mergeCell ref="C2:E2"/>
    <mergeCell ref="D44:E44"/>
    <mergeCell ref="G13:K18"/>
    <mergeCell ref="D12:E12"/>
    <mergeCell ref="D7:E7"/>
    <mergeCell ref="G83:K85"/>
    <mergeCell ref="G90:H90"/>
    <mergeCell ref="G1:H1"/>
    <mergeCell ref="G2:H2"/>
    <mergeCell ref="G8:K12"/>
    <mergeCell ref="G67:K67"/>
    <mergeCell ref="G3:H3"/>
    <mergeCell ref="G25:K28"/>
    <mergeCell ref="G19:K22"/>
    <mergeCell ref="G60:K60"/>
    <mergeCell ref="D334:E334"/>
    <mergeCell ref="G318:K327"/>
    <mergeCell ref="G294:H294"/>
    <mergeCell ref="G281:K283"/>
    <mergeCell ref="G293:H293"/>
    <mergeCell ref="G242:H242"/>
    <mergeCell ref="D310:E310"/>
    <mergeCell ref="D306:E309"/>
    <mergeCell ref="D304:E304"/>
    <mergeCell ref="D327:E327"/>
    <mergeCell ref="D76:E76"/>
    <mergeCell ref="G7:K7"/>
    <mergeCell ref="C337:K338"/>
    <mergeCell ref="C339:K340"/>
    <mergeCell ref="C343:K344"/>
    <mergeCell ref="C341:K342"/>
    <mergeCell ref="G291:H291"/>
    <mergeCell ref="G295:H295"/>
    <mergeCell ref="D296:E296"/>
    <mergeCell ref="G263:H263"/>
    <mergeCell ref="G265:H265"/>
    <mergeCell ref="G103:H103"/>
    <mergeCell ref="G224:H224"/>
    <mergeCell ref="D111:E111"/>
    <mergeCell ref="D107:E107"/>
    <mergeCell ref="D187:E187"/>
    <mergeCell ref="C227:K228"/>
    <mergeCell ref="D135:E135"/>
    <mergeCell ref="D175:E175"/>
    <mergeCell ref="G175:K175"/>
    <mergeCell ref="G71:H71"/>
    <mergeCell ref="G64:H64"/>
    <mergeCell ref="G63:H63"/>
    <mergeCell ref="C345:K346"/>
    <mergeCell ref="G311:K317"/>
    <mergeCell ref="D317:E317"/>
    <mergeCell ref="G258:H258"/>
    <mergeCell ref="C233:K233"/>
    <mergeCell ref="D267:E267"/>
    <mergeCell ref="G284:K286"/>
    <mergeCell ref="C347:K347"/>
    <mergeCell ref="C168:K169"/>
    <mergeCell ref="C166:K167"/>
    <mergeCell ref="C170:K171"/>
    <mergeCell ref="C172:K173"/>
    <mergeCell ref="G290:H290"/>
    <mergeCell ref="G266:K267"/>
    <mergeCell ref="C287:K287"/>
    <mergeCell ref="D288:E288"/>
    <mergeCell ref="G288:K288"/>
  </mergeCells>
  <dataValidations count="1">
    <dataValidation type="none" errorStyle="stop" operator="between" allowBlank="1" showDropDown="0" showInputMessage="1" showErrorMessage="1" prompt="Enter Self-Audit Date Here" sqref="F1"/>
  </dataValidations>
  <printOptions gridLines="false" gridLinesSet="true" horizontalCentered="true" verticalCentered="true"/>
  <pageMargins left="0" right="0" top="0.75" bottom="0.25" header="0" footer="0"/>
  <pageSetup paperSize="1" orientation="portrait" scale="76" fitToHeight="0" fitToWidth="1"/>
  <headerFooter differentOddEven="false" differentFirst="false" scaleWithDoc="true" alignWithMargins="true">
    <oddHeader>&amp;C&amp;16&amp;A</oddHeader>
    <oddFooter>&amp;L_________/__________           Brodley&amp;CPage &amp;P of &amp;N     &amp;D&amp;R&amp;F</oddFooter>
    <evenHeader>&amp;C&amp;16&amp;A</evenHeader>
    <evenFooter>&amp;L_________/__________           Brodley&amp;CPage &amp;P of &amp;N     &amp;D&amp;R&amp;F</evenFooter>
    <firstHeader/>
    <firstFooter/>
  </headerFooter>
  <rowBreaks count="5" manualBreakCount="5">
    <brk id="59" man="1"/>
    <brk id="119" man="1"/>
    <brk id="174" man="1"/>
    <brk id="233" man="1"/>
    <brk id="287" man="1"/>
  </rowBreaks>
  <legacyDrawing r:id="rId_comments_vml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pageSetUpPr fitToPage="1"/>
  </sheetPr>
  <dimension ref="A1:L271"/>
  <sheetViews>
    <sheetView tabSelected="0" workbookViewId="0" showGridLines="false" showRowColHeaders="1">
      <pane ySplit="4" topLeftCell="A74" activePane="bottomLeft" state="frozen"/>
      <selection pane="bottomLeft" activeCell="A74" sqref="A74"/>
    </sheetView>
  </sheetViews>
  <sheetFormatPr customHeight="true" defaultRowHeight="12.75" defaultColWidth="9.140625" outlineLevelRow="0" outlineLevelCol="0"/>
  <cols>
    <col min="1" max="1" width="5.5703125" hidden="true" customWidth="true" style="110"/>
    <col min="2" max="2" width="5.5703125" hidden="true" customWidth="true" style="110"/>
    <col min="3" max="3" width="4.7109375" customWidth="true" style="4"/>
    <col min="4" max="4" width="4.7109375" customWidth="true" style="4"/>
    <col min="5" max="5" width="4.7109375" customWidth="true" style="4"/>
    <col min="6" max="6" width="87.7109375" customWidth="true" style="314"/>
    <col min="7" max="7" width="6.7109375" customWidth="true" style="100"/>
    <col min="8" max="8" width="8.7109375" customWidth="true" style="100"/>
    <col min="9" max="9" width="6.7109375" customWidth="true" style="100"/>
    <col min="10" max="10" width="6.7109375" customWidth="true" style="100"/>
    <col min="11" max="11" width="6.7109375" customWidth="true" style="100"/>
    <col min="12" max="12" width="90.5703125" customWidth="true" style="100"/>
  </cols>
  <sheetData>
    <row r="1" spans="1:12" customHeight="1" ht="13.5">
      <c r="C1" s="2021">
        <v>44191</v>
      </c>
      <c r="D1" s="2022"/>
      <c r="E1" s="2023"/>
      <c r="F1" s="771" t="s">
        <v>132</v>
      </c>
      <c r="G1" s="1535" t="s">
        <v>133</v>
      </c>
      <c r="H1" s="1536"/>
      <c r="I1" s="641" t="s">
        <v>76</v>
      </c>
      <c r="J1" s="642" t="s">
        <v>77</v>
      </c>
      <c r="K1" s="643" t="s">
        <v>69</v>
      </c>
    </row>
    <row r="2" spans="1:12" customHeight="1" ht="13.5">
      <c r="C2" s="1561">
        <f>TODAY()</f>
        <v>44200</v>
      </c>
      <c r="D2" s="1568"/>
      <c r="E2" s="1569"/>
      <c r="F2" s="772" t="s">
        <v>1546</v>
      </c>
      <c r="G2" s="1537" t="s">
        <v>1547</v>
      </c>
      <c r="H2" s="1538"/>
      <c r="I2" s="644">
        <f>A16+A25+A37+A43+A51+A68+A78+A86+A95+A101+A109+A116+A127+A132+A138+A146+A157+A183+A174+A179+A204+A216</f>
        <v>358</v>
      </c>
      <c r="J2" s="645">
        <f>B16+B25+B37+B43+B51+B68+B78+B86+B95+B101+B109+B116+B127+B132+B138+B146+B157+B183+B174+B179+B204+B216</f>
        <v>354</v>
      </c>
      <c r="K2" s="646">
        <f>SUM(J2/I2)</f>
        <v>0.98882681564246</v>
      </c>
    </row>
    <row r="3" spans="1:12" customHeight="1" ht="13.5">
      <c r="C3" s="1567" t="str">
        <f>TEXT((C2-DATEVALUE("1/1/"&amp;TEXT(C2,"yy"))+1),"000")</f>
        <v>7289</v>
      </c>
      <c r="D3" s="1568"/>
      <c r="E3" s="1569"/>
      <c r="F3" s="770" t="s">
        <v>135</v>
      </c>
      <c r="G3" s="1523" t="s">
        <v>60</v>
      </c>
      <c r="H3" s="1524"/>
      <c r="I3" s="656">
        <f>I2</f>
        <v>358</v>
      </c>
      <c r="J3" s="657">
        <f>J2</f>
        <v>354</v>
      </c>
      <c r="K3" s="658">
        <f>SUM(J3/I3)</f>
        <v>0.98882681564246</v>
      </c>
    </row>
    <row r="4" spans="1:12" customHeight="1" ht="13.5">
      <c r="C4" s="1570"/>
      <c r="D4" s="1571"/>
      <c r="E4" s="1572"/>
      <c r="F4" s="773" t="s">
        <v>1548</v>
      </c>
      <c r="G4" s="991"/>
      <c r="H4" s="992"/>
      <c r="I4" s="992"/>
      <c r="J4" s="992"/>
      <c r="K4" s="993"/>
    </row>
    <row r="5" spans="1:12" customHeight="1" ht="15" s="0" customFormat="1">
      <c r="C5" s="1520" t="s">
        <v>148</v>
      </c>
      <c r="D5" s="1521"/>
      <c r="E5" s="1521"/>
      <c r="F5" s="1521"/>
      <c r="G5" s="1521"/>
      <c r="H5" s="1521"/>
      <c r="I5" s="1521"/>
      <c r="J5" s="1521"/>
      <c r="K5" s="1522"/>
    </row>
    <row r="6" spans="1:12" customHeight="1" ht="15" s="0" customFormat="1">
      <c r="C6" s="1545" t="s">
        <v>149</v>
      </c>
      <c r="D6" s="1546"/>
      <c r="E6" s="1546"/>
      <c r="F6" s="1546"/>
      <c r="G6" s="1546"/>
      <c r="H6" s="1546"/>
      <c r="I6" s="1546"/>
      <c r="J6" s="1546"/>
      <c r="K6" s="1547"/>
    </row>
    <row r="7" spans="1:12" customHeight="1" ht="13.5">
      <c r="C7" s="697" t="s">
        <v>150</v>
      </c>
      <c r="D7" s="1530" t="s">
        <v>151</v>
      </c>
      <c r="E7" s="1531"/>
      <c r="F7" s="715" t="s">
        <v>1549</v>
      </c>
      <c r="G7" s="1529" t="s">
        <v>4</v>
      </c>
      <c r="H7" s="1530"/>
      <c r="I7" s="1530"/>
      <c r="J7" s="1530"/>
      <c r="K7" s="1531"/>
    </row>
    <row r="8" spans="1:12" customHeight="1" ht="13.5" s="318" customFormat="1">
      <c r="A8" s="327"/>
      <c r="B8" s="327"/>
      <c r="C8" s="717"/>
      <c r="D8" s="718"/>
      <c r="E8" s="341">
        <v>1</v>
      </c>
      <c r="F8" s="824" t="s">
        <v>1550</v>
      </c>
      <c r="G8" s="2030" t="s">
        <v>1551</v>
      </c>
      <c r="H8" s="2031"/>
      <c r="I8" s="640" t="s">
        <v>1552</v>
      </c>
      <c r="J8" s="638" t="s">
        <v>1553</v>
      </c>
      <c r="K8" s="639" t="s">
        <v>1554</v>
      </c>
    </row>
    <row r="9" spans="1:12" customHeight="1" ht="12.75">
      <c r="A9" s="198"/>
      <c r="B9" s="198"/>
      <c r="C9" s="53"/>
      <c r="D9" s="205"/>
      <c r="E9" s="120"/>
      <c r="F9" s="825" t="s">
        <v>1555</v>
      </c>
      <c r="G9" s="2028" t="s">
        <v>1556</v>
      </c>
      <c r="H9" s="2029"/>
      <c r="I9" s="637" t="s">
        <v>896</v>
      </c>
      <c r="J9" s="628" t="s">
        <v>896</v>
      </c>
      <c r="K9" s="629" t="s">
        <v>896</v>
      </c>
    </row>
    <row r="10" spans="1:12" customHeight="1" ht="12.75">
      <c r="A10" s="198"/>
      <c r="B10" s="198"/>
      <c r="C10" s="53"/>
      <c r="D10" s="205"/>
      <c r="E10" s="120"/>
      <c r="F10" s="630" t="s">
        <v>1557</v>
      </c>
      <c r="G10" s="2026" t="s">
        <v>1558</v>
      </c>
      <c r="H10" s="2027"/>
      <c r="I10" s="635" t="s">
        <v>896</v>
      </c>
      <c r="J10" s="206" t="s">
        <v>896</v>
      </c>
      <c r="K10" s="207" t="s">
        <v>896</v>
      </c>
    </row>
    <row r="11" spans="1:12" customHeight="1" ht="12.75">
      <c r="A11" s="198"/>
      <c r="B11" s="198"/>
      <c r="C11" s="53"/>
      <c r="D11" s="205"/>
      <c r="E11" s="120"/>
      <c r="F11" s="631" t="s">
        <v>1559</v>
      </c>
      <c r="G11" s="2026" t="s">
        <v>1560</v>
      </c>
      <c r="H11" s="2027"/>
      <c r="I11" s="635" t="s">
        <v>896</v>
      </c>
      <c r="J11" s="206" t="s">
        <v>896</v>
      </c>
      <c r="K11" s="207" t="s">
        <v>896</v>
      </c>
    </row>
    <row r="12" spans="1:12" customHeight="1" ht="25.5">
      <c r="A12" s="198"/>
      <c r="B12" s="198"/>
      <c r="C12" s="53"/>
      <c r="D12" s="205"/>
      <c r="E12" s="120"/>
      <c r="F12" s="632" t="s">
        <v>1561</v>
      </c>
      <c r="G12" s="2026" t="s">
        <v>1562</v>
      </c>
      <c r="H12" s="2027"/>
      <c r="I12" s="635" t="s">
        <v>896</v>
      </c>
      <c r="J12" s="206" t="s">
        <v>896</v>
      </c>
      <c r="K12" s="207" t="s">
        <v>896</v>
      </c>
    </row>
    <row r="13" spans="1:12" customHeight="1" ht="26.25">
      <c r="A13" s="198"/>
      <c r="B13" s="198"/>
      <c r="C13" s="53"/>
      <c r="D13" s="205"/>
      <c r="E13" s="120"/>
      <c r="F13" s="325" t="s">
        <v>1563</v>
      </c>
      <c r="G13" s="2049" t="s">
        <v>1564</v>
      </c>
      <c r="H13" s="2050"/>
      <c r="I13" s="636" t="s">
        <v>896</v>
      </c>
      <c r="J13" s="633" t="s">
        <v>896</v>
      </c>
      <c r="K13" s="634" t="s">
        <v>896</v>
      </c>
    </row>
    <row r="14" spans="1:12" customHeight="1" ht="25.5">
      <c r="A14" s="198"/>
      <c r="B14" s="198"/>
      <c r="C14" s="53"/>
      <c r="D14" s="205"/>
      <c r="E14" s="120"/>
      <c r="F14" s="325" t="s">
        <v>1565</v>
      </c>
      <c r="G14" s="1438"/>
      <c r="H14" s="1438"/>
      <c r="I14" s="1438"/>
      <c r="J14" s="1438"/>
      <c r="K14" s="1439"/>
    </row>
    <row r="15" spans="1:12" customHeight="1" ht="25.5">
      <c r="A15" s="198"/>
      <c r="B15" s="198"/>
      <c r="C15" s="53"/>
      <c r="D15" s="205"/>
      <c r="E15" s="120"/>
      <c r="F15" s="325" t="s">
        <v>1566</v>
      </c>
      <c r="G15" s="1438"/>
      <c r="H15" s="1438"/>
      <c r="I15" s="1438"/>
      <c r="J15" s="1438"/>
      <c r="K15" s="1439"/>
    </row>
    <row r="16" spans="1:12" customHeight="1" ht="13.5">
      <c r="A16" s="550">
        <f>IF(D16="x",C16,IF(D16="n",0,C16))</f>
        <v>20</v>
      </c>
      <c r="B16" s="550">
        <f>IF(D16="x",0,IF(D16="n",0,C16))</f>
        <v>20</v>
      </c>
      <c r="C16" s="45">
        <v>20</v>
      </c>
      <c r="D16" s="2009"/>
      <c r="E16" s="2010"/>
      <c r="F16" s="326" t="s">
        <v>1567</v>
      </c>
      <c r="G16" s="1517"/>
      <c r="H16" s="1517"/>
      <c r="I16" s="1517"/>
      <c r="J16" s="1517"/>
      <c r="K16" s="1518"/>
    </row>
    <row r="17" spans="1:12" customHeight="1" ht="13.5">
      <c r="A17" s="198"/>
      <c r="B17" s="198"/>
      <c r="C17" s="63"/>
      <c r="D17" s="208"/>
      <c r="E17" s="73">
        <v>2</v>
      </c>
      <c r="F17" s="826" t="s">
        <v>1568</v>
      </c>
      <c r="G17" s="2038" t="s">
        <v>1551</v>
      </c>
      <c r="H17" s="2039"/>
      <c r="I17" s="2040" t="s">
        <v>1569</v>
      </c>
      <c r="J17" s="1847"/>
      <c r="K17" s="1848"/>
    </row>
    <row r="18" spans="1:12" customHeight="1" ht="13.5" s="318" customFormat="1">
      <c r="A18" s="327"/>
      <c r="B18" s="327"/>
      <c r="C18" s="328"/>
      <c r="D18" s="329"/>
      <c r="E18" s="320"/>
      <c r="F18" s="827" t="s">
        <v>1570</v>
      </c>
      <c r="G18" s="2047" t="s">
        <v>1556</v>
      </c>
      <c r="H18" s="2048"/>
      <c r="I18" s="2051" t="s">
        <v>1571</v>
      </c>
      <c r="J18" s="2051"/>
      <c r="K18" s="2052"/>
    </row>
    <row r="19" spans="1:12" customHeight="1" ht="12.75">
      <c r="A19" s="198"/>
      <c r="B19" s="198"/>
      <c r="C19" s="36"/>
      <c r="D19" s="36"/>
      <c r="E19" s="37"/>
      <c r="F19" s="537" t="s">
        <v>1557</v>
      </c>
      <c r="G19" s="2019" t="s">
        <v>1558</v>
      </c>
      <c r="H19" s="2020"/>
      <c r="I19" s="2024" t="s">
        <v>1572</v>
      </c>
      <c r="J19" s="2024"/>
      <c r="K19" s="2025"/>
    </row>
    <row r="20" spans="1:12" customHeight="1" ht="25.5">
      <c r="A20" s="198"/>
      <c r="B20" s="198"/>
      <c r="C20" s="36"/>
      <c r="D20" s="36"/>
      <c r="E20" s="37"/>
      <c r="F20" s="409" t="s">
        <v>1573</v>
      </c>
      <c r="G20" s="2019" t="s">
        <v>1560</v>
      </c>
      <c r="H20" s="2020"/>
      <c r="I20" s="2024" t="s">
        <v>1571</v>
      </c>
      <c r="J20" s="2024"/>
      <c r="K20" s="2025"/>
    </row>
    <row r="21" spans="1:12" customHeight="1" ht="25.5">
      <c r="A21" s="198"/>
      <c r="B21" s="198"/>
      <c r="C21" s="36"/>
      <c r="D21" s="36"/>
      <c r="E21" s="37"/>
      <c r="F21" s="409" t="s">
        <v>1574</v>
      </c>
      <c r="G21" s="2019" t="s">
        <v>1562</v>
      </c>
      <c r="H21" s="2020"/>
      <c r="I21" s="2024" t="s">
        <v>1571</v>
      </c>
      <c r="J21" s="2024"/>
      <c r="K21" s="2025"/>
    </row>
    <row r="22" spans="1:12" customHeight="1" ht="14.25">
      <c r="A22" s="198"/>
      <c r="B22" s="198"/>
      <c r="C22" s="36"/>
      <c r="D22" s="36"/>
      <c r="E22" s="37"/>
      <c r="F22" s="626" t="s">
        <v>1575</v>
      </c>
      <c r="G22" s="2032" t="s">
        <v>1564</v>
      </c>
      <c r="H22" s="2033"/>
      <c r="I22" s="2044" t="s">
        <v>1571</v>
      </c>
      <c r="J22" s="2045"/>
      <c r="K22" s="2046"/>
    </row>
    <row r="23" spans="1:12" customHeight="1" ht="27.75">
      <c r="A23" s="198"/>
      <c r="B23" s="198"/>
      <c r="C23" s="36"/>
      <c r="D23" s="36"/>
      <c r="E23" s="37"/>
      <c r="F23" s="723" t="s">
        <v>1576</v>
      </c>
      <c r="G23" s="1437"/>
      <c r="H23" s="1438"/>
      <c r="I23" s="1438"/>
      <c r="J23" s="1438"/>
      <c r="K23" s="1439"/>
    </row>
    <row r="24" spans="1:12" customHeight="1" ht="26.25">
      <c r="A24" s="198"/>
      <c r="B24" s="198"/>
      <c r="C24" s="36"/>
      <c r="D24" s="36"/>
      <c r="E24" s="37"/>
      <c r="F24" s="334" t="s">
        <v>1577</v>
      </c>
      <c r="G24" s="1437"/>
      <c r="H24" s="1438"/>
      <c r="I24" s="1438"/>
      <c r="J24" s="1438"/>
      <c r="K24" s="1439"/>
    </row>
    <row r="25" spans="1:12" customHeight="1" ht="26.25">
      <c r="A25" s="550">
        <f>IF(D25="x",C25,IF(D25="n",0,C25))</f>
        <v>20</v>
      </c>
      <c r="B25" s="550">
        <f>IF(D25="x",0,IF(D25="n",0,C25))</f>
        <v>20</v>
      </c>
      <c r="C25" s="45">
        <v>20</v>
      </c>
      <c r="D25" s="2009"/>
      <c r="E25" s="2010"/>
      <c r="F25" s="358" t="s">
        <v>1578</v>
      </c>
      <c r="G25" s="1516"/>
      <c r="H25" s="1517"/>
      <c r="I25" s="1517"/>
      <c r="J25" s="1517"/>
      <c r="K25" s="1518"/>
    </row>
    <row r="26" spans="1:12" customHeight="1" ht="13.5">
      <c r="A26" s="198"/>
      <c r="B26" s="198"/>
      <c r="C26" s="56"/>
      <c r="D26" s="56"/>
      <c r="E26" s="74">
        <v>3</v>
      </c>
      <c r="F26" s="828" t="s">
        <v>1579</v>
      </c>
      <c r="G26" s="2038" t="s">
        <v>1551</v>
      </c>
      <c r="H26" s="2039"/>
      <c r="I26" s="2040" t="s">
        <v>1580</v>
      </c>
      <c r="J26" s="1847"/>
      <c r="K26" s="1848"/>
    </row>
    <row r="27" spans="1:12" customHeight="1" ht="25.5">
      <c r="A27" s="218"/>
      <c r="B27" s="218"/>
      <c r="C27" s="36"/>
      <c r="D27" s="36"/>
      <c r="E27" s="120"/>
      <c r="F27" s="409" t="s">
        <v>1581</v>
      </c>
      <c r="G27" s="2036"/>
      <c r="H27" s="2037"/>
      <c r="I27" s="2053"/>
      <c r="J27" s="2054"/>
      <c r="K27" s="2055"/>
    </row>
    <row r="28" spans="1:12" customHeight="1" ht="13.5">
      <c r="A28" s="218"/>
      <c r="B28" s="218"/>
      <c r="C28" s="36"/>
      <c r="D28" s="36"/>
      <c r="E28" s="120"/>
      <c r="F28" s="626" t="s">
        <v>1582</v>
      </c>
      <c r="G28" s="2034"/>
      <c r="H28" s="2035"/>
      <c r="I28" s="2041"/>
      <c r="J28" s="2042"/>
      <c r="K28" s="2043"/>
    </row>
    <row r="29" spans="1:12" customHeight="1" ht="13.5">
      <c r="A29" s="218"/>
      <c r="B29" s="218"/>
      <c r="C29" s="36"/>
      <c r="D29" s="36"/>
      <c r="E29" s="120"/>
      <c r="F29" s="391" t="s">
        <v>1583</v>
      </c>
      <c r="G29" s="2034"/>
      <c r="H29" s="2035"/>
      <c r="I29" s="2041"/>
      <c r="J29" s="2042"/>
      <c r="K29" s="2043"/>
    </row>
    <row r="30" spans="1:12" customHeight="1" ht="14.25">
      <c r="A30" s="218"/>
      <c r="B30" s="218"/>
      <c r="C30" s="36"/>
      <c r="D30" s="36"/>
      <c r="E30" s="120"/>
      <c r="F30" s="391" t="s">
        <v>1584</v>
      </c>
      <c r="G30" s="2056"/>
      <c r="H30" s="2057"/>
      <c r="I30" s="2076"/>
      <c r="J30" s="2077"/>
      <c r="K30" s="2078"/>
    </row>
    <row r="31" spans="1:12" customHeight="1" ht="13.5">
      <c r="A31" s="218"/>
      <c r="B31" s="218"/>
      <c r="C31" s="36"/>
      <c r="D31" s="36"/>
      <c r="E31" s="120"/>
      <c r="F31" s="391" t="s">
        <v>1585</v>
      </c>
      <c r="G31" s="2081" t="s">
        <v>265</v>
      </c>
      <c r="H31" s="2082"/>
      <c r="I31" s="2082"/>
      <c r="J31" s="2082"/>
      <c r="K31" s="2083"/>
    </row>
    <row r="32" spans="1:12" customHeight="1" ht="12.75">
      <c r="A32" s="198"/>
      <c r="B32" s="198"/>
      <c r="C32" s="36"/>
      <c r="D32" s="36"/>
      <c r="E32" s="37"/>
      <c r="F32" s="409" t="s">
        <v>1586</v>
      </c>
      <c r="G32" s="2084"/>
      <c r="H32" s="2085"/>
      <c r="I32" s="2085"/>
      <c r="J32" s="2085"/>
      <c r="K32" s="2086"/>
    </row>
    <row r="33" spans="1:12" customHeight="1" ht="25.5">
      <c r="A33" s="198"/>
      <c r="B33" s="198"/>
      <c r="C33" s="36"/>
      <c r="D33" s="36"/>
      <c r="E33" s="37"/>
      <c r="F33" s="409" t="s">
        <v>1587</v>
      </c>
      <c r="G33" s="2084"/>
      <c r="H33" s="2085"/>
      <c r="I33" s="2085"/>
      <c r="J33" s="2085"/>
      <c r="K33" s="2086"/>
    </row>
    <row r="34" spans="1:12" customHeight="1" ht="13.5">
      <c r="A34" s="198"/>
      <c r="B34" s="198"/>
      <c r="C34" s="36"/>
      <c r="D34" s="36"/>
      <c r="E34" s="37"/>
      <c r="F34" s="391" t="s">
        <v>1588</v>
      </c>
      <c r="G34" s="2084"/>
      <c r="H34" s="2085"/>
      <c r="I34" s="2085"/>
      <c r="J34" s="2085"/>
      <c r="K34" s="2086"/>
    </row>
    <row r="35" spans="1:12" customHeight="1" ht="38.25">
      <c r="A35" s="198"/>
      <c r="B35" s="198"/>
      <c r="C35" s="36"/>
      <c r="D35" s="36"/>
      <c r="E35" s="37"/>
      <c r="F35" s="409" t="s">
        <v>1589</v>
      </c>
      <c r="G35" s="2084"/>
      <c r="H35" s="2085"/>
      <c r="I35" s="2085"/>
      <c r="J35" s="2085"/>
      <c r="K35" s="2086"/>
    </row>
    <row r="36" spans="1:12" customHeight="1" ht="12.75">
      <c r="A36" s="198"/>
      <c r="B36" s="198"/>
      <c r="C36" s="36"/>
      <c r="D36" s="36"/>
      <c r="E36" s="37"/>
      <c r="F36" s="415" t="s">
        <v>1590</v>
      </c>
      <c r="G36" s="2084"/>
      <c r="H36" s="2085"/>
      <c r="I36" s="2085"/>
      <c r="J36" s="2085"/>
      <c r="K36" s="2086"/>
    </row>
    <row r="37" spans="1:12" customHeight="1" ht="13.5">
      <c r="A37" s="550">
        <f>IF(D37="x",C37,IF(D37="n",0,C37))</f>
        <v>20</v>
      </c>
      <c r="B37" s="550">
        <f>IF(D37="x",0,IF(D37="n",0,C37))</f>
        <v>20</v>
      </c>
      <c r="C37" s="45">
        <v>20</v>
      </c>
      <c r="D37" s="2009"/>
      <c r="E37" s="2010"/>
      <c r="F37" s="416" t="s">
        <v>1591</v>
      </c>
      <c r="G37" s="2087"/>
      <c r="H37" s="2088"/>
      <c r="I37" s="2088"/>
      <c r="J37" s="2088"/>
      <c r="K37" s="2089"/>
    </row>
    <row r="38" spans="1:12" customHeight="1" ht="13.5">
      <c r="A38" s="198"/>
      <c r="B38" s="198"/>
      <c r="C38" s="30"/>
      <c r="D38" s="38"/>
      <c r="E38" s="76">
        <v>4</v>
      </c>
      <c r="F38" s="829" t="s">
        <v>1592</v>
      </c>
      <c r="G38" s="1437"/>
      <c r="H38" s="1438"/>
      <c r="I38" s="1438"/>
      <c r="J38" s="1438"/>
      <c r="K38" s="1439"/>
    </row>
    <row r="39" spans="1:12" customHeight="1" ht="12.75">
      <c r="A39" s="198"/>
      <c r="B39" s="198"/>
      <c r="C39" s="30"/>
      <c r="D39" s="30"/>
      <c r="E39" s="43"/>
      <c r="F39" s="330" t="s">
        <v>1593</v>
      </c>
      <c r="G39" s="1458"/>
      <c r="H39" s="1459"/>
      <c r="I39" s="1459"/>
      <c r="J39" s="1459"/>
      <c r="K39" s="1460"/>
    </row>
    <row r="40" spans="1:12" customHeight="1" ht="25.5">
      <c r="A40" s="198"/>
      <c r="B40" s="198"/>
      <c r="C40" s="30"/>
      <c r="D40" s="30"/>
      <c r="E40" s="43"/>
      <c r="F40" s="330" t="s">
        <v>1594</v>
      </c>
      <c r="G40" s="1458"/>
      <c r="H40" s="1459"/>
      <c r="I40" s="1459"/>
      <c r="J40" s="1459"/>
      <c r="K40" s="1460"/>
    </row>
    <row r="41" spans="1:12" customHeight="1" ht="12.75">
      <c r="A41" s="198"/>
      <c r="B41" s="198"/>
      <c r="C41" s="30"/>
      <c r="D41" s="30"/>
      <c r="E41" s="43"/>
      <c r="G41" s="1458"/>
      <c r="H41" s="1459"/>
      <c r="I41" s="1459"/>
      <c r="J41" s="1459"/>
      <c r="K41" s="1460"/>
    </row>
    <row r="42" spans="1:12" customHeight="1" ht="12.75">
      <c r="A42" s="198"/>
      <c r="B42" s="198"/>
      <c r="C42" s="30"/>
      <c r="D42" s="30"/>
      <c r="E42" s="43"/>
      <c r="F42" s="313" t="s">
        <v>1595</v>
      </c>
      <c r="G42" s="1458"/>
      <c r="H42" s="1459"/>
      <c r="I42" s="1459"/>
      <c r="J42" s="1459"/>
      <c r="K42" s="1460"/>
    </row>
    <row r="43" spans="1:12" customHeight="1" ht="13.5">
      <c r="A43" s="550">
        <f>IF(D43="x",C43,IF(D43="n",0,C43))</f>
        <v>10</v>
      </c>
      <c r="B43" s="550">
        <f>IF(D43="x",0,IF(D43="n",0,C43))</f>
        <v>10</v>
      </c>
      <c r="C43" s="45">
        <v>10</v>
      </c>
      <c r="D43" s="2009"/>
      <c r="E43" s="2011"/>
      <c r="F43" s="313" t="s">
        <v>1596</v>
      </c>
      <c r="G43" s="1458"/>
      <c r="H43" s="1459"/>
      <c r="I43" s="1459"/>
      <c r="J43" s="1459"/>
      <c r="K43" s="1460"/>
    </row>
    <row r="44" spans="1:12" customHeight="1" ht="13.5">
      <c r="C44" s="38"/>
      <c r="D44" s="38"/>
      <c r="E44" s="76">
        <v>5</v>
      </c>
      <c r="F44" s="830" t="s">
        <v>1597</v>
      </c>
      <c r="G44" s="2061" t="s">
        <v>1598</v>
      </c>
      <c r="H44" s="2062"/>
      <c r="I44" s="2062"/>
      <c r="J44" s="2062"/>
      <c r="K44" s="214" t="s">
        <v>1599</v>
      </c>
    </row>
    <row r="45" spans="1:12" customHeight="1" ht="25.5">
      <c r="C45" s="30"/>
      <c r="D45" s="30"/>
      <c r="E45" s="43"/>
      <c r="F45" s="333" t="s">
        <v>1600</v>
      </c>
      <c r="G45" s="2073" t="s">
        <v>1601</v>
      </c>
      <c r="H45" s="2074"/>
      <c r="I45" s="2074"/>
      <c r="J45" s="2075"/>
      <c r="K45" s="215" t="s">
        <v>1599</v>
      </c>
    </row>
    <row r="46" spans="1:12" customHeight="1" ht="12.75">
      <c r="A46" s="198"/>
      <c r="B46" s="198"/>
      <c r="C46" s="30"/>
      <c r="D46" s="30"/>
      <c r="E46" s="43"/>
      <c r="F46" s="333" t="s">
        <v>1602</v>
      </c>
      <c r="G46" s="2066" t="s">
        <v>1603</v>
      </c>
      <c r="H46" s="2067"/>
      <c r="I46" s="2067"/>
      <c r="J46" s="2068"/>
      <c r="K46" s="2069" t="s">
        <v>1599</v>
      </c>
    </row>
    <row r="47" spans="1:12" customHeight="1" ht="13.5">
      <c r="A47" s="198"/>
      <c r="B47" s="198"/>
      <c r="C47" s="30"/>
      <c r="D47" s="30"/>
      <c r="E47" s="43"/>
      <c r="F47" s="333" t="s">
        <v>1604</v>
      </c>
      <c r="G47" s="2058" t="s">
        <v>1605</v>
      </c>
      <c r="H47" s="2059"/>
      <c r="I47" s="2059"/>
      <c r="J47" s="2060"/>
      <c r="K47" s="2070"/>
    </row>
    <row r="48" spans="1:12" customHeight="1" ht="13.5">
      <c r="A48" s="198"/>
      <c r="B48" s="198"/>
      <c r="C48" s="30"/>
      <c r="D48" s="30"/>
      <c r="E48" s="43"/>
      <c r="F48" s="334" t="s">
        <v>1606</v>
      </c>
      <c r="G48" s="2066" t="s">
        <v>1607</v>
      </c>
      <c r="H48" s="2067"/>
      <c r="I48" s="2067"/>
      <c r="J48" s="2068"/>
      <c r="K48" s="2071" t="s">
        <v>1599</v>
      </c>
    </row>
    <row r="49" spans="1:12" customHeight="1" ht="13.5">
      <c r="A49" s="198"/>
      <c r="B49" s="198"/>
      <c r="C49" s="30"/>
      <c r="D49" s="30"/>
      <c r="E49" s="43"/>
      <c r="F49" s="333" t="s">
        <v>1608</v>
      </c>
      <c r="G49" s="2058" t="s">
        <v>1609</v>
      </c>
      <c r="H49" s="2059"/>
      <c r="I49" s="2059"/>
      <c r="J49" s="2060"/>
      <c r="K49" s="2072"/>
    </row>
    <row r="50" spans="1:12" customHeight="1" ht="13.5">
      <c r="A50" s="198"/>
      <c r="B50" s="198"/>
      <c r="C50" s="30"/>
      <c r="D50" s="30"/>
      <c r="E50" s="43"/>
      <c r="F50" s="333" t="s">
        <v>1610</v>
      </c>
      <c r="G50" s="2079" t="s">
        <v>1611</v>
      </c>
      <c r="H50" s="2080"/>
      <c r="I50" s="2080"/>
      <c r="J50" s="2080"/>
      <c r="K50" s="216" t="s">
        <v>1599</v>
      </c>
    </row>
    <row r="51" spans="1:12" customHeight="1" ht="13.5">
      <c r="A51" s="550">
        <f>IF(D51="x",C51,IF(D51="n",0,C51))</f>
        <v>10</v>
      </c>
      <c r="B51" s="550">
        <f>IF(D51="x",0,IF(D51="n",0,C51))</f>
        <v>10</v>
      </c>
      <c r="C51" s="45">
        <v>10</v>
      </c>
      <c r="D51" s="2009"/>
      <c r="E51" s="2011"/>
      <c r="F51" s="333" t="s">
        <v>1612</v>
      </c>
      <c r="G51" s="2063"/>
      <c r="H51" s="2064"/>
      <c r="I51" s="2064"/>
      <c r="J51" s="2064"/>
      <c r="K51" s="2065"/>
    </row>
    <row r="52" spans="1:12" customHeight="1" ht="15.6" s="96" customFormat="1">
      <c r="A52" s="681"/>
      <c r="B52" s="681"/>
      <c r="C52" s="2012"/>
      <c r="D52" s="2013"/>
      <c r="E52" s="2013"/>
      <c r="F52" s="2013"/>
      <c r="G52" s="2013"/>
      <c r="H52" s="2013"/>
      <c r="I52" s="2013"/>
      <c r="J52" s="2013"/>
      <c r="K52" s="2014"/>
      <c r="L52" s="100"/>
    </row>
    <row r="53" spans="1:12" customHeight="1" ht="15.6" s="96" customFormat="1">
      <c r="A53" s="681"/>
      <c r="B53" s="681"/>
      <c r="C53" s="2015"/>
      <c r="D53" s="2016"/>
      <c r="E53" s="2016"/>
      <c r="F53" s="2016"/>
      <c r="G53" s="2016"/>
      <c r="H53" s="2016"/>
      <c r="I53" s="2016"/>
      <c r="J53" s="2016"/>
      <c r="K53" s="2017"/>
      <c r="L53" s="100"/>
    </row>
    <row r="54" spans="1:12" customHeight="1" ht="15.6" s="96" customFormat="1">
      <c r="A54" s="1080"/>
      <c r="B54" s="1080"/>
      <c r="C54" s="2012"/>
      <c r="D54" s="2013"/>
      <c r="E54" s="2013"/>
      <c r="F54" s="2013"/>
      <c r="G54" s="2013"/>
      <c r="H54" s="2013"/>
      <c r="I54" s="2013"/>
      <c r="J54" s="2013"/>
      <c r="K54" s="2014"/>
      <c r="L54" s="100"/>
    </row>
    <row r="55" spans="1:12" customHeight="1" ht="15.6" s="96" customFormat="1">
      <c r="A55" s="1080"/>
      <c r="B55" s="1080"/>
      <c r="C55" s="2015"/>
      <c r="D55" s="2016"/>
      <c r="E55" s="2016"/>
      <c r="F55" s="2016"/>
      <c r="G55" s="2016"/>
      <c r="H55" s="2016"/>
      <c r="I55" s="2016"/>
      <c r="J55" s="2016"/>
      <c r="K55" s="2017"/>
      <c r="L55" s="100"/>
    </row>
    <row r="56" spans="1:12" customHeight="1" ht="13.5">
      <c r="C56" s="2008" t="s">
        <v>1613</v>
      </c>
      <c r="D56" s="1791"/>
      <c r="E56" s="1791"/>
      <c r="F56" s="1791"/>
      <c r="G56" s="1791"/>
      <c r="H56" s="1791"/>
      <c r="I56" s="1791"/>
      <c r="J56" s="1791"/>
      <c r="K56" s="1792"/>
    </row>
    <row r="57" spans="1:12" customHeight="1" ht="13.5">
      <c r="C57" s="697" t="s">
        <v>150</v>
      </c>
      <c r="D57" s="1530" t="s">
        <v>151</v>
      </c>
      <c r="E57" s="1531"/>
      <c r="F57" s="715" t="s">
        <v>1549</v>
      </c>
      <c r="G57" s="1461" t="s">
        <v>4</v>
      </c>
      <c r="H57" s="1514"/>
      <c r="I57" s="1514"/>
      <c r="J57" s="1514"/>
      <c r="K57" s="1462"/>
    </row>
    <row r="58" spans="1:12" customHeight="1" ht="13.5">
      <c r="C58" s="61"/>
      <c r="D58" s="716"/>
      <c r="E58" s="75">
        <v>6</v>
      </c>
      <c r="F58" s="829" t="s">
        <v>1614</v>
      </c>
      <c r="G58" s="1434"/>
      <c r="H58" s="1435"/>
      <c r="I58" s="1435"/>
      <c r="J58" s="1435"/>
      <c r="K58" s="1436"/>
    </row>
    <row r="59" spans="1:12" customHeight="1" ht="25.5">
      <c r="A59" s="198"/>
      <c r="B59" s="198"/>
      <c r="C59" s="30"/>
      <c r="D59" s="30"/>
      <c r="E59" s="43"/>
      <c r="F59" s="330" t="s">
        <v>1615</v>
      </c>
      <c r="G59" s="1458"/>
      <c r="H59" s="1459"/>
      <c r="I59" s="1459"/>
      <c r="J59" s="1459"/>
      <c r="K59" s="1460"/>
    </row>
    <row r="60" spans="1:12" customHeight="1" ht="13.5">
      <c r="A60" s="310"/>
      <c r="B60" s="310"/>
      <c r="C60" s="30"/>
      <c r="D60" s="30"/>
      <c r="E60" s="43"/>
      <c r="F60" s="343" t="s">
        <v>1616</v>
      </c>
      <c r="G60" s="1458"/>
      <c r="H60" s="1459"/>
      <c r="I60" s="1459"/>
      <c r="J60" s="1459"/>
      <c r="K60" s="1460"/>
    </row>
    <row r="61" spans="1:12" customHeight="1" ht="26.25">
      <c r="A61" s="974"/>
      <c r="B61" s="974"/>
      <c r="C61" s="30"/>
      <c r="D61" s="30"/>
      <c r="E61" s="43"/>
      <c r="F61" s="983" t="s">
        <v>1617</v>
      </c>
      <c r="G61" s="1458"/>
      <c r="H61" s="1459"/>
      <c r="I61" s="1459"/>
      <c r="J61" s="1459"/>
      <c r="K61" s="1460"/>
    </row>
    <row r="62" spans="1:12" customHeight="1" ht="26.25">
      <c r="A62" s="310"/>
      <c r="B62" s="310"/>
      <c r="C62" s="30"/>
      <c r="D62" s="30"/>
      <c r="E62" s="43"/>
      <c r="F62" s="983" t="s">
        <v>1618</v>
      </c>
      <c r="G62" s="1458"/>
      <c r="H62" s="1459"/>
      <c r="I62" s="1459"/>
      <c r="J62" s="1459"/>
      <c r="K62" s="1460"/>
    </row>
    <row r="63" spans="1:12" customHeight="1" ht="12.75">
      <c r="A63" s="310"/>
      <c r="B63" s="310"/>
      <c r="C63" s="30"/>
      <c r="D63" s="30"/>
      <c r="E63" s="43"/>
      <c r="F63" s="836" t="s">
        <v>1619</v>
      </c>
      <c r="G63" s="1458"/>
      <c r="H63" s="1459"/>
      <c r="I63" s="1459"/>
      <c r="J63" s="1459"/>
      <c r="K63" s="1460"/>
    </row>
    <row r="64" spans="1:12" customHeight="1" ht="12.75">
      <c r="C64" s="30"/>
      <c r="D64" s="30"/>
      <c r="E64" s="43"/>
      <c r="F64" s="836" t="s">
        <v>1620</v>
      </c>
      <c r="G64" s="1458"/>
      <c r="H64" s="1459"/>
      <c r="I64" s="1459"/>
      <c r="J64" s="1459"/>
      <c r="K64" s="1460"/>
    </row>
    <row r="65" spans="1:12" customHeight="1" ht="12.75">
      <c r="C65" s="30"/>
      <c r="D65" s="30"/>
      <c r="E65" s="43"/>
      <c r="F65" s="927" t="s">
        <v>1621</v>
      </c>
      <c r="G65" s="1458"/>
      <c r="H65" s="1459"/>
      <c r="I65" s="1459"/>
      <c r="J65" s="1459"/>
      <c r="K65" s="1460"/>
    </row>
    <row r="66" spans="1:12" customHeight="1" ht="12.75">
      <c r="C66" s="30"/>
      <c r="D66" s="30"/>
      <c r="E66" s="43"/>
      <c r="F66" s="330" t="s">
        <v>1622</v>
      </c>
      <c r="G66" s="1458"/>
      <c r="H66" s="1459"/>
      <c r="I66" s="1459"/>
      <c r="J66" s="1459"/>
      <c r="K66" s="1460"/>
    </row>
    <row r="67" spans="1:12" customHeight="1" ht="12.75">
      <c r="C67" s="30"/>
      <c r="D67" s="30"/>
      <c r="E67" s="43"/>
      <c r="F67" s="313" t="s">
        <v>1623</v>
      </c>
      <c r="G67" s="1458"/>
      <c r="H67" s="1459"/>
      <c r="I67" s="1459"/>
      <c r="J67" s="1459"/>
      <c r="K67" s="1460"/>
    </row>
    <row r="68" spans="1:12" customHeight="1" ht="13.5">
      <c r="A68" s="550">
        <f>IF(D68="x",C68,IF(D68="n",0,C68))</f>
        <v>10</v>
      </c>
      <c r="B68" s="550">
        <f>IF(D68="x",0,IF(D68="n",0,C68))</f>
        <v>10</v>
      </c>
      <c r="C68" s="45">
        <v>10</v>
      </c>
      <c r="D68" s="2009"/>
      <c r="E68" s="2011"/>
      <c r="F68" s="313" t="s">
        <v>1624</v>
      </c>
      <c r="G68" s="1440"/>
      <c r="H68" s="1441"/>
      <c r="I68" s="1441"/>
      <c r="J68" s="1441"/>
      <c r="K68" s="1442"/>
    </row>
    <row r="69" spans="1:12" customHeight="1" ht="13.5">
      <c r="C69" s="38"/>
      <c r="D69" s="38"/>
      <c r="E69" s="73">
        <v>7</v>
      </c>
      <c r="F69" s="830" t="s">
        <v>1625</v>
      </c>
      <c r="G69" s="1434"/>
      <c r="H69" s="1435"/>
      <c r="I69" s="1435"/>
      <c r="J69" s="1435"/>
      <c r="K69" s="1436"/>
    </row>
    <row r="70" spans="1:12" customHeight="1" ht="12.75">
      <c r="C70" s="30"/>
      <c r="D70" s="30"/>
      <c r="E70" s="37"/>
      <c r="F70" s="333" t="s">
        <v>1626</v>
      </c>
      <c r="G70" s="1437"/>
      <c r="H70" s="1438"/>
      <c r="I70" s="1438"/>
      <c r="J70" s="1438"/>
      <c r="K70" s="1439"/>
      <c r="L70" s="109" t="s">
        <v>21</v>
      </c>
    </row>
    <row r="71" spans="1:12" customHeight="1" ht="12.75">
      <c r="C71" s="30"/>
      <c r="D71" s="30"/>
      <c r="E71" s="37"/>
      <c r="F71" s="333" t="s">
        <v>1627</v>
      </c>
      <c r="G71" s="1437"/>
      <c r="H71" s="1438"/>
      <c r="I71" s="1438"/>
      <c r="J71" s="1438"/>
      <c r="K71" s="1439"/>
    </row>
    <row r="72" spans="1:12" customHeight="1" ht="12.75">
      <c r="C72" s="30"/>
      <c r="D72" s="30"/>
      <c r="E72" s="37"/>
      <c r="F72" s="326" t="s">
        <v>1628</v>
      </c>
      <c r="G72" s="1437"/>
      <c r="H72" s="1438"/>
      <c r="I72" s="1438"/>
      <c r="J72" s="1438"/>
      <c r="K72" s="1439"/>
    </row>
    <row r="73" spans="1:12" customHeight="1" ht="12.75">
      <c r="C73" s="30"/>
      <c r="D73" s="30"/>
      <c r="E73" s="37"/>
      <c r="F73" s="915" t="s">
        <v>1629</v>
      </c>
      <c r="G73" s="1437"/>
      <c r="H73" s="1438"/>
      <c r="I73" s="1438"/>
      <c r="J73" s="1438"/>
      <c r="K73" s="1439"/>
    </row>
    <row r="74" spans="1:12" customHeight="1" ht="12.75">
      <c r="A74" s="198"/>
      <c r="B74" s="198"/>
      <c r="C74" s="30"/>
      <c r="D74" s="30"/>
      <c r="E74" s="37"/>
      <c r="F74" s="915" t="s">
        <v>1630</v>
      </c>
      <c r="G74" s="1437"/>
      <c r="H74" s="1438"/>
      <c r="I74" s="1438"/>
      <c r="J74" s="1438"/>
      <c r="K74" s="1439"/>
    </row>
    <row r="75" spans="1:12" customHeight="1" ht="25.5">
      <c r="C75" s="30"/>
      <c r="D75" s="30"/>
      <c r="E75" s="37"/>
      <c r="F75" s="333" t="s">
        <v>1631</v>
      </c>
      <c r="G75" s="1437"/>
      <c r="H75" s="1438"/>
      <c r="I75" s="1438"/>
      <c r="J75" s="1438"/>
      <c r="K75" s="1439"/>
    </row>
    <row r="76" spans="1:12" customHeight="1" ht="12.75">
      <c r="C76" s="30"/>
      <c r="D76" s="30"/>
      <c r="E76" s="37"/>
      <c r="F76" s="333" t="s">
        <v>1632</v>
      </c>
      <c r="G76" s="1437"/>
      <c r="H76" s="1438"/>
      <c r="I76" s="1438"/>
      <c r="J76" s="1438"/>
      <c r="K76" s="1439"/>
    </row>
    <row r="77" spans="1:12" customHeight="1" ht="12.75">
      <c r="C77" s="30"/>
      <c r="D77" s="30"/>
      <c r="E77" s="37"/>
      <c r="F77" s="333" t="s">
        <v>1633</v>
      </c>
      <c r="G77" s="1437"/>
      <c r="H77" s="1438"/>
      <c r="I77" s="1438"/>
      <c r="J77" s="1438"/>
      <c r="K77" s="1439"/>
    </row>
    <row r="78" spans="1:12" customHeight="1" ht="27">
      <c r="A78" s="550">
        <f>IF(D78="x",C78,IF(D78="n",0,C78))</f>
        <v>20</v>
      </c>
      <c r="B78" s="550">
        <f>IF(D78="x",0,IF(D78="n",0,C78))</f>
        <v>20</v>
      </c>
      <c r="C78" s="45">
        <v>20</v>
      </c>
      <c r="D78" s="2009"/>
      <c r="E78" s="2010"/>
      <c r="F78" s="336" t="s">
        <v>1634</v>
      </c>
      <c r="G78" s="1516"/>
      <c r="H78" s="1517"/>
      <c r="I78" s="1517"/>
      <c r="J78" s="1517"/>
      <c r="K78" s="1518"/>
    </row>
    <row r="79" spans="1:12" customHeight="1" ht="13.5">
      <c r="C79" s="38"/>
      <c r="D79" s="38"/>
      <c r="E79" s="73">
        <v>8</v>
      </c>
      <c r="F79" s="831" t="s">
        <v>1635</v>
      </c>
      <c r="G79" s="1434"/>
      <c r="H79" s="1435"/>
      <c r="I79" s="1435"/>
      <c r="J79" s="1435"/>
      <c r="K79" s="1436"/>
    </row>
    <row r="80" spans="1:12" customHeight="1" ht="12.75">
      <c r="C80" s="30"/>
      <c r="D80" s="30"/>
      <c r="E80" s="37"/>
      <c r="F80" s="326" t="s">
        <v>1636</v>
      </c>
      <c r="G80" s="1458"/>
      <c r="H80" s="1459"/>
      <c r="I80" s="1459"/>
      <c r="J80" s="1459"/>
      <c r="K80" s="1460"/>
    </row>
    <row r="81" spans="1:12" customHeight="1" ht="12.75">
      <c r="C81" s="30"/>
      <c r="D81" s="30"/>
      <c r="E81" s="37"/>
      <c r="F81" s="326" t="s">
        <v>1637</v>
      </c>
      <c r="G81" s="1458"/>
      <c r="H81" s="1459"/>
      <c r="I81" s="1459"/>
      <c r="J81" s="1459"/>
      <c r="K81" s="1460"/>
    </row>
    <row r="82" spans="1:12" customHeight="1" ht="12.75">
      <c r="C82" s="30"/>
      <c r="D82" s="30"/>
      <c r="E82" s="37"/>
      <c r="F82" s="326" t="s">
        <v>1638</v>
      </c>
      <c r="G82" s="1458"/>
      <c r="H82" s="1459"/>
      <c r="I82" s="1459"/>
      <c r="J82" s="1459"/>
      <c r="K82" s="1460"/>
    </row>
    <row r="83" spans="1:12" customHeight="1" ht="13.5">
      <c r="C83" s="30"/>
      <c r="D83" s="30"/>
      <c r="E83" s="37"/>
      <c r="F83" s="340" t="s">
        <v>1639</v>
      </c>
      <c r="G83" s="1458"/>
      <c r="H83" s="1459"/>
      <c r="I83" s="1459"/>
      <c r="J83" s="1459"/>
      <c r="K83" s="1460"/>
    </row>
    <row r="84" spans="1:12" customHeight="1" ht="13.5">
      <c r="C84" s="30"/>
      <c r="D84" s="30"/>
      <c r="E84" s="37"/>
      <c r="F84" s="340" t="s">
        <v>1640</v>
      </c>
      <c r="G84" s="1458"/>
      <c r="H84" s="1459"/>
      <c r="I84" s="1459"/>
      <c r="J84" s="1459"/>
      <c r="K84" s="1460"/>
    </row>
    <row r="85" spans="1:12" customHeight="1" ht="13.5">
      <c r="C85" s="30"/>
      <c r="D85" s="30"/>
      <c r="E85" s="37"/>
      <c r="F85" s="340" t="s">
        <v>1641</v>
      </c>
      <c r="G85" s="1458"/>
      <c r="H85" s="1459"/>
      <c r="I85" s="1459"/>
      <c r="J85" s="1459"/>
      <c r="K85" s="1460"/>
    </row>
    <row r="86" spans="1:12" customHeight="1" ht="13.5">
      <c r="A86" s="550">
        <f>IF(D86="x",C86,IF(D86="n",0,C86))</f>
        <v>20</v>
      </c>
      <c r="B86" s="550">
        <f>IF(D86="x",0,IF(D86="n",0,C86))</f>
        <v>20</v>
      </c>
      <c r="C86" s="45">
        <v>20</v>
      </c>
      <c r="D86" s="2009"/>
      <c r="E86" s="2010"/>
      <c r="F86" s="326" t="s">
        <v>1642</v>
      </c>
      <c r="G86" s="1440"/>
      <c r="H86" s="1441"/>
      <c r="I86" s="1441"/>
      <c r="J86" s="1441"/>
      <c r="K86" s="1442"/>
    </row>
    <row r="87" spans="1:12" customHeight="1" ht="13.5">
      <c r="C87" s="38"/>
      <c r="D87" s="38"/>
      <c r="E87" s="74">
        <v>9</v>
      </c>
      <c r="F87" s="826" t="s">
        <v>1643</v>
      </c>
      <c r="G87" s="1434"/>
      <c r="H87" s="1435"/>
      <c r="I87" s="1435"/>
      <c r="J87" s="1435"/>
      <c r="K87" s="1436"/>
    </row>
    <row r="88" spans="1:12" customHeight="1" ht="12.75">
      <c r="C88" s="112"/>
      <c r="D88" s="113"/>
      <c r="E88" s="37"/>
      <c r="F88" s="832" t="s">
        <v>1644</v>
      </c>
      <c r="G88" s="1458"/>
      <c r="H88" s="1459"/>
      <c r="I88" s="1459"/>
      <c r="J88" s="1459"/>
      <c r="K88" s="1460"/>
    </row>
    <row r="89" spans="1:12" customHeight="1" ht="12.75">
      <c r="C89" s="112"/>
      <c r="D89" s="113"/>
      <c r="E89" s="37"/>
      <c r="F89" s="829" t="s">
        <v>1645</v>
      </c>
      <c r="G89" s="1458"/>
      <c r="H89" s="1459"/>
      <c r="I89" s="1459"/>
      <c r="J89" s="1459"/>
      <c r="K89" s="1460"/>
    </row>
    <row r="90" spans="1:12" customHeight="1" ht="51">
      <c r="A90" s="198"/>
      <c r="B90" s="198"/>
      <c r="C90" s="112"/>
      <c r="D90" s="113"/>
      <c r="E90" s="37"/>
      <c r="F90" s="333" t="s">
        <v>1646</v>
      </c>
      <c r="G90" s="1458"/>
      <c r="H90" s="1459"/>
      <c r="I90" s="1459"/>
      <c r="J90" s="1459"/>
      <c r="K90" s="1460"/>
    </row>
    <row r="91" spans="1:12" customHeight="1" ht="12.75">
      <c r="C91" s="112"/>
      <c r="D91" s="113"/>
      <c r="E91" s="37"/>
      <c r="F91" s="333" t="s">
        <v>1647</v>
      </c>
      <c r="G91" s="1458"/>
      <c r="H91" s="1459"/>
      <c r="I91" s="1459"/>
      <c r="J91" s="1459"/>
      <c r="K91" s="1460"/>
    </row>
    <row r="92" spans="1:12" customHeight="1" ht="12.75">
      <c r="C92" s="42"/>
      <c r="D92" s="33"/>
      <c r="E92" s="37"/>
      <c r="F92" s="333" t="s">
        <v>1648</v>
      </c>
      <c r="G92" s="1458"/>
      <c r="H92" s="1459"/>
      <c r="I92" s="1459"/>
      <c r="J92" s="1459"/>
      <c r="K92" s="1460"/>
    </row>
    <row r="93" spans="1:12" customHeight="1" ht="25.5">
      <c r="C93" s="42"/>
      <c r="D93" s="33"/>
      <c r="E93" s="37"/>
      <c r="F93" s="333" t="s">
        <v>1649</v>
      </c>
      <c r="G93" s="1458"/>
      <c r="H93" s="1459"/>
      <c r="I93" s="1459"/>
      <c r="J93" s="1459"/>
      <c r="K93" s="1460"/>
    </row>
    <row r="94" spans="1:12" customHeight="1" ht="38.25">
      <c r="C94" s="42"/>
      <c r="D94" s="33"/>
      <c r="E94" s="37"/>
      <c r="F94" s="333" t="s">
        <v>1650</v>
      </c>
      <c r="G94" s="1458"/>
      <c r="H94" s="1459"/>
      <c r="I94" s="1459"/>
      <c r="J94" s="1459"/>
      <c r="K94" s="1460"/>
    </row>
    <row r="95" spans="1:12" customHeight="1" ht="26.25">
      <c r="A95" s="550">
        <f>IF(D95="x",C95,IF(D95="n",0,C95))</f>
        <v>20</v>
      </c>
      <c r="B95" s="550">
        <f>IF(D95="x",0,IF(D95="n",0,C95))</f>
        <v>20</v>
      </c>
      <c r="C95" s="45">
        <v>20</v>
      </c>
      <c r="D95" s="2009"/>
      <c r="E95" s="2010"/>
      <c r="F95" s="333" t="s">
        <v>1651</v>
      </c>
      <c r="G95" s="1440"/>
      <c r="H95" s="1441"/>
      <c r="I95" s="1441"/>
      <c r="J95" s="1441"/>
      <c r="K95" s="1442"/>
    </row>
    <row r="96" spans="1:12" customHeight="1" ht="13.5">
      <c r="C96" s="38"/>
      <c r="D96" s="38"/>
      <c r="E96" s="73">
        <v>10</v>
      </c>
      <c r="F96" s="830" t="s">
        <v>1652</v>
      </c>
      <c r="G96" s="1434" t="s">
        <v>1653</v>
      </c>
      <c r="H96" s="1435"/>
      <c r="I96" s="1435"/>
      <c r="J96" s="1435"/>
      <c r="K96" s="1436"/>
    </row>
    <row r="97" spans="1:12" customHeight="1" ht="25.5">
      <c r="C97" s="112"/>
      <c r="D97" s="113"/>
      <c r="E97" s="37"/>
      <c r="F97" s="333" t="s">
        <v>1654</v>
      </c>
      <c r="G97" s="1458"/>
      <c r="H97" s="1459"/>
      <c r="I97" s="1459"/>
      <c r="J97" s="1459"/>
      <c r="K97" s="1460"/>
    </row>
    <row r="98" spans="1:12" customHeight="1" ht="13.5">
      <c r="C98" s="112"/>
      <c r="D98" s="113"/>
      <c r="E98" s="37"/>
      <c r="F98" s="364" t="s">
        <v>1655</v>
      </c>
      <c r="G98" s="1458"/>
      <c r="H98" s="1459"/>
      <c r="I98" s="1459"/>
      <c r="J98" s="1459"/>
      <c r="K98" s="1460"/>
    </row>
    <row r="99" spans="1:12" customHeight="1" ht="14.1">
      <c r="C99" s="42"/>
      <c r="D99" s="33"/>
      <c r="E99" s="37"/>
      <c r="F99" s="336" t="s">
        <v>1656</v>
      </c>
      <c r="G99" s="1458"/>
      <c r="H99" s="1459"/>
      <c r="I99" s="1459"/>
      <c r="J99" s="1459"/>
      <c r="K99" s="1460"/>
    </row>
    <row r="100" spans="1:12" customHeight="1" ht="25.5">
      <c r="A100" s="936"/>
      <c r="B100" s="936"/>
      <c r="C100" s="42"/>
      <c r="D100" s="33"/>
      <c r="E100" s="37"/>
      <c r="F100" s="333" t="s">
        <v>1657</v>
      </c>
      <c r="G100" s="1458"/>
      <c r="H100" s="1459"/>
      <c r="I100" s="1459"/>
      <c r="J100" s="1459"/>
      <c r="K100" s="1460"/>
    </row>
    <row r="101" spans="1:12" customHeight="1" ht="13.5">
      <c r="A101" s="198">
        <f>IF(D101="x",C101,IF(D101="n",0,C101))</f>
        <v>10</v>
      </c>
      <c r="B101" s="198">
        <f>IF(D101="x",0,IF(D101="n",0,C101))</f>
        <v>10</v>
      </c>
      <c r="C101" s="45">
        <v>10</v>
      </c>
      <c r="D101" s="2009"/>
      <c r="E101" s="2010"/>
      <c r="F101" s="97" t="s">
        <v>1658</v>
      </c>
      <c r="G101" s="1440"/>
      <c r="H101" s="1441"/>
      <c r="I101" s="1441"/>
      <c r="J101" s="1441"/>
      <c r="K101" s="1442"/>
    </row>
    <row r="102" spans="1:12" customHeight="1" ht="13.5">
      <c r="C102" s="38"/>
      <c r="D102" s="38"/>
      <c r="E102" s="76">
        <v>11</v>
      </c>
      <c r="F102" s="830" t="s">
        <v>1659</v>
      </c>
      <c r="G102" s="1434"/>
      <c r="H102" s="1435"/>
      <c r="I102" s="1435"/>
      <c r="J102" s="1435"/>
      <c r="K102" s="1436"/>
    </row>
    <row r="103" spans="1:12" customHeight="1" ht="12.75">
      <c r="C103" s="30"/>
      <c r="D103" s="30"/>
      <c r="E103" s="43"/>
      <c r="F103" s="689" t="s">
        <v>1660</v>
      </c>
      <c r="G103" s="1458"/>
      <c r="H103" s="1459"/>
      <c r="I103" s="1459"/>
      <c r="J103" s="1459"/>
      <c r="K103" s="1460"/>
    </row>
    <row r="104" spans="1:12" customHeight="1" ht="25.5">
      <c r="C104" s="30"/>
      <c r="D104" s="30"/>
      <c r="E104" s="43"/>
      <c r="F104" s="325" t="s">
        <v>1661</v>
      </c>
      <c r="G104" s="1458"/>
      <c r="H104" s="1459"/>
      <c r="I104" s="1459"/>
      <c r="J104" s="1459"/>
      <c r="K104" s="1460"/>
    </row>
    <row r="105" spans="1:12" customHeight="1" ht="25.5">
      <c r="C105" s="30"/>
      <c r="D105" s="30"/>
      <c r="E105" s="43"/>
      <c r="F105" s="325" t="s">
        <v>1662</v>
      </c>
      <c r="G105" s="1458"/>
      <c r="H105" s="1459"/>
      <c r="I105" s="1459"/>
      <c r="J105" s="1459"/>
      <c r="K105" s="1460"/>
    </row>
    <row r="106" spans="1:12" customHeight="1" ht="25.5">
      <c r="C106" s="30"/>
      <c r="D106" s="30"/>
      <c r="E106" s="43"/>
      <c r="F106" s="325" t="s">
        <v>1663</v>
      </c>
      <c r="G106" s="1458"/>
      <c r="H106" s="1459"/>
      <c r="I106" s="1459"/>
      <c r="J106" s="1459"/>
      <c r="K106" s="1460"/>
    </row>
    <row r="107" spans="1:12" customHeight="1" ht="25.5">
      <c r="C107" s="30"/>
      <c r="D107" s="30"/>
      <c r="E107" s="43"/>
      <c r="F107" s="325" t="s">
        <v>1664</v>
      </c>
      <c r="G107" s="1458"/>
      <c r="H107" s="1459"/>
      <c r="I107" s="1459"/>
      <c r="J107" s="1459"/>
      <c r="K107" s="1460"/>
    </row>
    <row r="108" spans="1:12" customHeight="1" ht="12.75">
      <c r="C108" s="30"/>
      <c r="D108" s="30"/>
      <c r="E108" s="43"/>
      <c r="F108" s="325" t="s">
        <v>1665</v>
      </c>
      <c r="G108" s="1458"/>
      <c r="H108" s="1459"/>
      <c r="I108" s="1459"/>
      <c r="J108" s="1459"/>
      <c r="K108" s="1460"/>
    </row>
    <row r="109" spans="1:12" customHeight="1" ht="26.25">
      <c r="A109" s="550">
        <f>IF(D109="x",C109,IF(D109="n",0,C109))</f>
        <v>10</v>
      </c>
      <c r="B109" s="550">
        <f>IF(D109="x",0,IF(D109="n",0,C109))</f>
        <v>10</v>
      </c>
      <c r="C109" s="45">
        <v>10</v>
      </c>
      <c r="D109" s="2009"/>
      <c r="E109" s="2011"/>
      <c r="F109" s="690" t="s">
        <v>1666</v>
      </c>
      <c r="G109" s="1440"/>
      <c r="H109" s="1441"/>
      <c r="I109" s="1441"/>
      <c r="J109" s="1441"/>
      <c r="K109" s="1442"/>
    </row>
    <row r="110" spans="1:12" customHeight="1" ht="13.5">
      <c r="C110" s="2008" t="s">
        <v>1613</v>
      </c>
      <c r="D110" s="1791"/>
      <c r="E110" s="1791"/>
      <c r="F110" s="1791"/>
      <c r="G110" s="1791"/>
      <c r="H110" s="1791"/>
      <c r="I110" s="1791"/>
      <c r="J110" s="1791"/>
      <c r="K110" s="1792"/>
    </row>
    <row r="111" spans="1:12" customHeight="1" ht="13.5">
      <c r="C111" s="697" t="s">
        <v>150</v>
      </c>
      <c r="D111" s="1530" t="s">
        <v>151</v>
      </c>
      <c r="E111" s="1531"/>
      <c r="F111" s="715" t="s">
        <v>1549</v>
      </c>
      <c r="G111" s="1461" t="s">
        <v>4</v>
      </c>
      <c r="H111" s="1514"/>
      <c r="I111" s="1514"/>
      <c r="J111" s="1514"/>
      <c r="K111" s="1462"/>
    </row>
    <row r="112" spans="1:12" customHeight="1" ht="13.5">
      <c r="A112" s="198"/>
      <c r="B112" s="198"/>
      <c r="C112" s="112"/>
      <c r="D112" s="113"/>
      <c r="E112" s="74">
        <v>12</v>
      </c>
      <c r="F112" s="830" t="s">
        <v>1667</v>
      </c>
      <c r="G112" s="1435"/>
      <c r="H112" s="1435"/>
      <c r="I112" s="1435"/>
      <c r="J112" s="1435"/>
      <c r="K112" s="1436"/>
      <c r="L112" s="166"/>
    </row>
    <row r="113" spans="1:12" customHeight="1" ht="12.75">
      <c r="C113" s="112"/>
      <c r="D113" s="113"/>
      <c r="E113" s="37"/>
      <c r="F113" s="326" t="s">
        <v>1668</v>
      </c>
      <c r="G113" s="1459"/>
      <c r="H113" s="1459"/>
      <c r="I113" s="1459"/>
      <c r="J113" s="1459"/>
      <c r="K113" s="1460"/>
      <c r="L113" s="166"/>
    </row>
    <row r="114" spans="1:12" customHeight="1" ht="12.75">
      <c r="A114" s="198"/>
      <c r="B114" s="198"/>
      <c r="C114" s="42"/>
      <c r="D114" s="33"/>
      <c r="E114" s="37"/>
      <c r="F114" s="333" t="s">
        <v>1669</v>
      </c>
      <c r="G114" s="1459"/>
      <c r="H114" s="1459"/>
      <c r="I114" s="1459"/>
      <c r="J114" s="1459"/>
      <c r="K114" s="1460"/>
      <c r="L114" s="166"/>
    </row>
    <row r="115" spans="1:12" customHeight="1" ht="25.5">
      <c r="A115" s="198"/>
      <c r="B115" s="198"/>
      <c r="C115" s="42"/>
      <c r="D115" s="33"/>
      <c r="E115" s="37"/>
      <c r="F115" s="333" t="s">
        <v>1670</v>
      </c>
      <c r="G115" s="1459"/>
      <c r="H115" s="1459"/>
      <c r="I115" s="1459"/>
      <c r="J115" s="1459"/>
      <c r="K115" s="1460"/>
      <c r="L115" s="166"/>
    </row>
    <row r="116" spans="1:12" customHeight="1" ht="26.25">
      <c r="A116" s="550">
        <f>IF(D116="x",C116,IF(D116="n",0,C116))</f>
        <v>20</v>
      </c>
      <c r="B116" s="550">
        <f>IF(D116="x",0,IF(D116="n",0,C116))</f>
        <v>20</v>
      </c>
      <c r="C116" s="45">
        <v>20</v>
      </c>
      <c r="D116" s="2009"/>
      <c r="E116" s="2010"/>
      <c r="F116" s="333" t="s">
        <v>1671</v>
      </c>
      <c r="G116" s="1441"/>
      <c r="H116" s="1441"/>
      <c r="I116" s="1441"/>
      <c r="J116" s="1441"/>
      <c r="K116" s="1442"/>
      <c r="L116" s="166"/>
    </row>
    <row r="117" spans="1:12" customHeight="1" ht="13.5" s="166" customFormat="1">
      <c r="A117" s="110"/>
      <c r="B117" s="110"/>
      <c r="C117" s="210"/>
      <c r="D117" s="211"/>
      <c r="E117" s="73">
        <v>13</v>
      </c>
      <c r="F117" s="833" t="s">
        <v>1672</v>
      </c>
      <c r="G117" s="1434"/>
      <c r="H117" s="1435"/>
      <c r="I117" s="1435"/>
      <c r="J117" s="1435"/>
      <c r="K117" s="1436"/>
      <c r="L117" s="109"/>
    </row>
    <row r="118" spans="1:12" customHeight="1" ht="30" s="166" customFormat="1">
      <c r="A118" s="110"/>
      <c r="B118" s="110"/>
      <c r="C118" s="212"/>
      <c r="D118" s="213"/>
      <c r="E118" s="120"/>
      <c r="F118" s="338" t="s">
        <v>1673</v>
      </c>
      <c r="G118" s="1437"/>
      <c r="H118" s="1438"/>
      <c r="I118" s="1438"/>
      <c r="J118" s="1438"/>
      <c r="K118" s="1439"/>
      <c r="L118" s="109"/>
    </row>
    <row r="119" spans="1:12" customHeight="1" ht="12.75" s="166" customFormat="1">
      <c r="A119" s="110"/>
      <c r="B119" s="110"/>
      <c r="C119" s="212"/>
      <c r="D119" s="213"/>
      <c r="E119" s="152"/>
      <c r="F119" s="335" t="s">
        <v>1674</v>
      </c>
      <c r="G119" s="1458"/>
      <c r="H119" s="1459"/>
      <c r="I119" s="1459"/>
      <c r="J119" s="1459"/>
      <c r="K119" s="1460"/>
      <c r="L119" s="109"/>
    </row>
    <row r="120" spans="1:12" customHeight="1" ht="38.25" s="166" customFormat="1">
      <c r="A120" s="110"/>
      <c r="B120" s="110"/>
      <c r="C120" s="212"/>
      <c r="D120" s="213"/>
      <c r="E120" s="152"/>
      <c r="F120" s="335" t="s">
        <v>1675</v>
      </c>
      <c r="G120" s="1458"/>
      <c r="H120" s="1459"/>
      <c r="I120" s="1459"/>
      <c r="J120" s="1459"/>
      <c r="K120" s="1460"/>
      <c r="L120" s="109"/>
    </row>
    <row r="121" spans="1:12" customHeight="1" ht="12.75" s="166" customFormat="1">
      <c r="A121" s="110"/>
      <c r="B121" s="110"/>
      <c r="C121" s="200"/>
      <c r="D121" s="201"/>
      <c r="E121" s="152"/>
      <c r="F121" s="586" t="s">
        <v>1676</v>
      </c>
      <c r="G121" s="1458"/>
      <c r="H121" s="1459"/>
      <c r="I121" s="1459"/>
      <c r="J121" s="1459"/>
      <c r="K121" s="1460"/>
      <c r="L121" s="109"/>
    </row>
    <row r="122" spans="1:12" customHeight="1" ht="25.5" s="166" customFormat="1">
      <c r="A122" s="110"/>
      <c r="B122" s="110"/>
      <c r="C122" s="237"/>
      <c r="D122" s="236"/>
      <c r="E122" s="152"/>
      <c r="F122" s="335" t="s">
        <v>1677</v>
      </c>
      <c r="G122" s="1458"/>
      <c r="H122" s="1459"/>
      <c r="I122" s="1459"/>
      <c r="J122" s="1459"/>
      <c r="K122" s="1460"/>
      <c r="L122" s="109"/>
    </row>
    <row r="123" spans="1:12" customHeight="1" ht="51" s="166" customFormat="1">
      <c r="A123" s="198"/>
      <c r="B123" s="198"/>
      <c r="C123" s="200"/>
      <c r="D123" s="201"/>
      <c r="E123" s="152"/>
      <c r="F123" s="335" t="s">
        <v>1678</v>
      </c>
      <c r="G123" s="1458"/>
      <c r="H123" s="1459"/>
      <c r="I123" s="1459"/>
      <c r="J123" s="1459"/>
      <c r="K123" s="1460"/>
      <c r="L123" s="162"/>
    </row>
    <row r="124" spans="1:12" customHeight="1" ht="12.75" s="166" customFormat="1">
      <c r="A124" s="198"/>
      <c r="B124" s="198"/>
      <c r="C124" s="200"/>
      <c r="D124" s="201"/>
      <c r="E124" s="152"/>
      <c r="F124" s="335" t="s">
        <v>1679</v>
      </c>
      <c r="G124" s="1458"/>
      <c r="H124" s="1459"/>
      <c r="I124" s="1459"/>
      <c r="J124" s="1459"/>
      <c r="K124" s="1460"/>
      <c r="L124" s="109"/>
    </row>
    <row r="125" spans="1:12" customHeight="1" ht="25.5" s="166" customFormat="1">
      <c r="A125" s="198"/>
      <c r="B125" s="198"/>
      <c r="C125" s="200"/>
      <c r="D125" s="201"/>
      <c r="E125" s="152"/>
      <c r="F125" s="335" t="s">
        <v>1680</v>
      </c>
      <c r="G125" s="1458"/>
      <c r="H125" s="1459"/>
      <c r="I125" s="1459"/>
      <c r="J125" s="1459"/>
      <c r="K125" s="1460"/>
      <c r="L125" s="109"/>
    </row>
    <row r="126" spans="1:12" customHeight="1" ht="12.75" s="166" customFormat="1">
      <c r="A126" s="110"/>
      <c r="B126" s="110"/>
      <c r="C126" s="200"/>
      <c r="D126" s="201"/>
      <c r="E126" s="152"/>
      <c r="F126" s="335" t="s">
        <v>1681</v>
      </c>
      <c r="G126" s="1458"/>
      <c r="H126" s="1459"/>
      <c r="I126" s="1459"/>
      <c r="J126" s="1459"/>
      <c r="K126" s="1460"/>
      <c r="L126" s="109"/>
    </row>
    <row r="127" spans="1:12" customHeight="1" ht="26.25" s="166" customFormat="1">
      <c r="A127" s="550">
        <f>IF(D127="x",C127,IF(D127="n",0,C127))</f>
        <v>10</v>
      </c>
      <c r="B127" s="550">
        <f>IF(D127="x",0,IF(D127="n",0,C127))</f>
        <v>10</v>
      </c>
      <c r="C127" s="204">
        <v>10</v>
      </c>
      <c r="D127" s="2009"/>
      <c r="E127" s="2010"/>
      <c r="F127" s="335" t="s">
        <v>1682</v>
      </c>
      <c r="G127" s="1440"/>
      <c r="H127" s="1441"/>
      <c r="I127" s="1441"/>
      <c r="J127" s="1441"/>
      <c r="K127" s="1442"/>
      <c r="L127" s="109"/>
    </row>
    <row r="128" spans="1:12" customHeight="1" ht="13.5">
      <c r="C128" s="49"/>
      <c r="D128" s="50"/>
      <c r="E128" s="73">
        <v>14</v>
      </c>
      <c r="F128" s="830" t="s">
        <v>1683</v>
      </c>
      <c r="G128" s="1434"/>
      <c r="H128" s="1435"/>
      <c r="I128" s="1435"/>
      <c r="J128" s="1435"/>
      <c r="K128" s="1436"/>
    </row>
    <row r="129" spans="1:12" customHeight="1" ht="12.75">
      <c r="A129" s="198"/>
      <c r="B129" s="198"/>
      <c r="C129" s="42"/>
      <c r="D129" s="33"/>
      <c r="E129" s="37"/>
      <c r="F129" s="326" t="s">
        <v>1684</v>
      </c>
      <c r="G129" s="1458"/>
      <c r="H129" s="1459"/>
      <c r="I129" s="1459"/>
      <c r="J129" s="1459"/>
      <c r="K129" s="1460"/>
    </row>
    <row r="130" spans="1:12" customHeight="1" ht="12.75">
      <c r="C130" s="42"/>
      <c r="D130" s="33"/>
      <c r="E130" s="37"/>
      <c r="F130" s="326" t="s">
        <v>1685</v>
      </c>
      <c r="G130" s="1458"/>
      <c r="H130" s="1459"/>
      <c r="I130" s="1459"/>
      <c r="J130" s="1459"/>
      <c r="K130" s="1460"/>
    </row>
    <row r="131" spans="1:12" customHeight="1" ht="28.5">
      <c r="C131" s="42"/>
      <c r="D131" s="33"/>
      <c r="E131" s="37"/>
      <c r="F131" s="333" t="s">
        <v>1686</v>
      </c>
      <c r="G131" s="1458"/>
      <c r="H131" s="1459"/>
      <c r="I131" s="1459"/>
      <c r="J131" s="1459"/>
      <c r="K131" s="1460"/>
    </row>
    <row r="132" spans="1:12" customHeight="1" ht="13.5">
      <c r="A132" s="550">
        <f>IF(D132="x",C132,IF(D132="n",0,C132))</f>
        <v>4</v>
      </c>
      <c r="B132" s="550">
        <f>IF(D132="x",0,IF(D132="n",0,C132))</f>
        <v>4</v>
      </c>
      <c r="C132" s="45">
        <v>4</v>
      </c>
      <c r="D132" s="2009"/>
      <c r="E132" s="2010"/>
      <c r="F132" s="326" t="s">
        <v>1687</v>
      </c>
      <c r="G132" s="1440"/>
      <c r="H132" s="1441"/>
      <c r="I132" s="1441"/>
      <c r="J132" s="1441"/>
      <c r="K132" s="1442"/>
    </row>
    <row r="133" spans="1:12" customHeight="1" ht="13.5">
      <c r="A133" s="198"/>
      <c r="B133" s="198"/>
      <c r="C133" s="38"/>
      <c r="D133" s="38"/>
      <c r="E133" s="73">
        <v>15</v>
      </c>
      <c r="F133" s="830" t="s">
        <v>1688</v>
      </c>
      <c r="G133" s="1434" t="s">
        <v>1689</v>
      </c>
      <c r="H133" s="1435"/>
      <c r="I133" s="1435"/>
      <c r="J133" s="1435"/>
      <c r="K133" s="1436"/>
    </row>
    <row r="134" spans="1:12" customHeight="1" ht="12.75">
      <c r="A134" s="198"/>
      <c r="B134" s="198"/>
      <c r="C134" s="30"/>
      <c r="D134" s="30"/>
      <c r="E134" s="37"/>
      <c r="F134" s="326" t="s">
        <v>1690</v>
      </c>
      <c r="G134" s="1458"/>
      <c r="H134" s="1459"/>
      <c r="I134" s="1459"/>
      <c r="J134" s="1459"/>
      <c r="K134" s="1460"/>
    </row>
    <row r="135" spans="1:12" customHeight="1" ht="12.75">
      <c r="A135" s="198"/>
      <c r="B135" s="198"/>
      <c r="C135" s="30"/>
      <c r="D135" s="30"/>
      <c r="E135" s="37"/>
      <c r="F135" s="326" t="s">
        <v>1691</v>
      </c>
      <c r="G135" s="1458"/>
      <c r="H135" s="1459"/>
      <c r="I135" s="1459"/>
      <c r="J135" s="1459"/>
      <c r="K135" s="1460"/>
    </row>
    <row r="136" spans="1:12" customHeight="1" ht="12.75">
      <c r="A136" s="559"/>
      <c r="B136" s="559"/>
      <c r="C136" s="30"/>
      <c r="D136" s="30"/>
      <c r="E136" s="37"/>
      <c r="F136" s="326" t="s">
        <v>1692</v>
      </c>
      <c r="G136" s="1458"/>
      <c r="H136" s="1459"/>
      <c r="I136" s="1459"/>
      <c r="J136" s="1459"/>
      <c r="K136" s="1460"/>
    </row>
    <row r="137" spans="1:12" customHeight="1" ht="13.5">
      <c r="A137" s="198"/>
      <c r="B137" s="198"/>
      <c r="C137" s="30"/>
      <c r="D137" s="30"/>
      <c r="E137" s="37"/>
      <c r="F137" s="834" t="s">
        <v>1693</v>
      </c>
      <c r="G137" s="1458"/>
      <c r="H137" s="1459"/>
      <c r="I137" s="1459"/>
      <c r="J137" s="1459"/>
      <c r="K137" s="1460"/>
    </row>
    <row r="138" spans="1:12" customHeight="1" ht="13.5">
      <c r="A138" s="550">
        <f>IF(D138="x",C138,IF(D138="n",0,C138))</f>
        <v>4</v>
      </c>
      <c r="B138" s="550">
        <f>IF(D138="x",0,IF(D138="n",0,C138))</f>
        <v>0</v>
      </c>
      <c r="C138" s="45">
        <v>4</v>
      </c>
      <c r="D138" s="2009" t="s">
        <v>896</v>
      </c>
      <c r="E138" s="2010"/>
      <c r="F138" s="339" t="s">
        <v>1694</v>
      </c>
      <c r="G138" s="1440"/>
      <c r="H138" s="1441"/>
      <c r="I138" s="1441"/>
      <c r="J138" s="1441"/>
      <c r="K138" s="1442"/>
    </row>
    <row r="139" spans="1:12" customHeight="1" ht="13.5">
      <c r="C139" s="61"/>
      <c r="D139" s="716"/>
      <c r="E139" s="74">
        <v>16</v>
      </c>
      <c r="F139" s="826" t="s">
        <v>1695</v>
      </c>
      <c r="G139" s="1434"/>
      <c r="H139" s="1435"/>
      <c r="I139" s="1435"/>
      <c r="J139" s="1435"/>
      <c r="K139" s="1436"/>
    </row>
    <row r="140" spans="1:12" customHeight="1" ht="12.75">
      <c r="C140" s="30"/>
      <c r="D140" s="30"/>
      <c r="E140" s="37"/>
      <c r="F140" s="1071" t="s">
        <v>1696</v>
      </c>
      <c r="G140" s="1458"/>
      <c r="H140" s="1459"/>
      <c r="I140" s="1459"/>
      <c r="J140" s="1459"/>
      <c r="K140" s="1460"/>
    </row>
    <row r="141" spans="1:12" customHeight="1" ht="12.75">
      <c r="C141" s="30"/>
      <c r="D141" s="30"/>
      <c r="E141" s="37"/>
      <c r="F141" s="326" t="s">
        <v>1697</v>
      </c>
      <c r="G141" s="1458"/>
      <c r="H141" s="1459"/>
      <c r="I141" s="1459"/>
      <c r="J141" s="1459"/>
      <c r="K141" s="1460"/>
    </row>
    <row r="142" spans="1:12" customHeight="1" ht="12.75">
      <c r="C142" s="30"/>
      <c r="D142" s="30"/>
      <c r="E142" s="37"/>
      <c r="F142" s="326" t="s">
        <v>1698</v>
      </c>
      <c r="G142" s="1458"/>
      <c r="H142" s="1459"/>
      <c r="I142" s="1459"/>
      <c r="J142" s="1459"/>
      <c r="K142" s="1460"/>
    </row>
    <row r="143" spans="1:12" customHeight="1" ht="12.75">
      <c r="C143" s="30"/>
      <c r="D143" s="30"/>
      <c r="E143" s="37"/>
      <c r="F143" s="326" t="s">
        <v>1699</v>
      </c>
      <c r="G143" s="1458"/>
      <c r="H143" s="1459"/>
      <c r="I143" s="1459"/>
      <c r="J143" s="1459"/>
      <c r="K143" s="1460"/>
    </row>
    <row r="144" spans="1:12" customHeight="1" ht="12.75">
      <c r="C144" s="30"/>
      <c r="D144" s="30"/>
      <c r="E144" s="37"/>
      <c r="F144" s="326" t="s">
        <v>1700</v>
      </c>
      <c r="G144" s="1458"/>
      <c r="H144" s="1459"/>
      <c r="I144" s="1459"/>
      <c r="J144" s="1459"/>
      <c r="K144" s="1460"/>
    </row>
    <row r="145" spans="1:12" customHeight="1" ht="12.75">
      <c r="C145" s="30"/>
      <c r="D145" s="30"/>
      <c r="E145" s="37"/>
      <c r="F145" s="326" t="s">
        <v>1701</v>
      </c>
      <c r="G145" s="1458"/>
      <c r="H145" s="1459"/>
      <c r="I145" s="1459"/>
      <c r="J145" s="1459"/>
      <c r="K145" s="1460"/>
    </row>
    <row r="146" spans="1:12" customHeight="1" ht="13.5">
      <c r="A146" s="550">
        <f>IF(D146="x",C146,IF(D146="n",0,C146))</f>
        <v>4</v>
      </c>
      <c r="B146" s="550">
        <f>IF(D146="x",0,IF(D146="n",0,C146))</f>
        <v>4</v>
      </c>
      <c r="C146" s="45">
        <v>4</v>
      </c>
      <c r="D146" s="2009"/>
      <c r="E146" s="2010"/>
      <c r="F146" s="339" t="s">
        <v>1702</v>
      </c>
      <c r="G146" s="1440"/>
      <c r="H146" s="1441"/>
      <c r="I146" s="1441"/>
      <c r="J146" s="1441"/>
      <c r="K146" s="1442"/>
    </row>
    <row r="147" spans="1:12" customHeight="1" ht="13.5" s="166" customFormat="1">
      <c r="A147" s="110"/>
      <c r="B147" s="110"/>
      <c r="C147" s="38"/>
      <c r="D147" s="38"/>
      <c r="E147" s="74">
        <v>17</v>
      </c>
      <c r="F147" s="826" t="s">
        <v>1703</v>
      </c>
      <c r="G147" s="1435"/>
      <c r="H147" s="1435"/>
      <c r="I147" s="1435"/>
      <c r="J147" s="1435"/>
      <c r="K147" s="1436"/>
    </row>
    <row r="148" spans="1:12" customHeight="1" ht="12.75" s="166" customFormat="1">
      <c r="A148" s="110"/>
      <c r="B148" s="110"/>
      <c r="C148" s="202"/>
      <c r="D148" s="202"/>
      <c r="E148" s="120"/>
      <c r="F148" s="829" t="s">
        <v>1704</v>
      </c>
      <c r="G148" s="1459"/>
      <c r="H148" s="1459"/>
      <c r="I148" s="1459"/>
      <c r="J148" s="1459"/>
      <c r="K148" s="1460"/>
    </row>
    <row r="149" spans="1:12" customHeight="1" ht="12.75" s="166" customFormat="1">
      <c r="A149" s="110"/>
      <c r="B149" s="110"/>
      <c r="C149" s="202"/>
      <c r="D149" s="202"/>
      <c r="E149" s="120"/>
      <c r="F149" s="335" t="s">
        <v>1705</v>
      </c>
      <c r="G149" s="1459"/>
      <c r="H149" s="1459"/>
      <c r="I149" s="1459"/>
      <c r="J149" s="1459"/>
      <c r="K149" s="1460"/>
    </row>
    <row r="150" spans="1:12" customHeight="1" ht="12.75" s="166" customFormat="1">
      <c r="A150" s="110"/>
      <c r="B150" s="110"/>
      <c r="C150" s="202"/>
      <c r="D150" s="202"/>
      <c r="E150" s="120"/>
      <c r="F150" s="586" t="s">
        <v>1706</v>
      </c>
      <c r="G150" s="1459"/>
      <c r="H150" s="1459"/>
      <c r="I150" s="1459"/>
      <c r="J150" s="1459"/>
      <c r="K150" s="1460"/>
      <c r="L150" s="138"/>
    </row>
    <row r="151" spans="1:12" customHeight="1" ht="25.5" s="166" customFormat="1">
      <c r="A151" s="110"/>
      <c r="B151" s="110"/>
      <c r="C151" s="202"/>
      <c r="D151" s="202"/>
      <c r="E151" s="120"/>
      <c r="F151" s="335" t="s">
        <v>1707</v>
      </c>
      <c r="G151" s="1459"/>
      <c r="H151" s="1459"/>
      <c r="I151" s="1459"/>
      <c r="J151" s="1459"/>
      <c r="K151" s="1460"/>
    </row>
    <row r="152" spans="1:12" customHeight="1" ht="38.25" s="166" customFormat="1">
      <c r="A152" s="110"/>
      <c r="B152" s="110"/>
      <c r="C152" s="202"/>
      <c r="D152" s="202"/>
      <c r="E152" s="120"/>
      <c r="F152" s="335" t="s">
        <v>1708</v>
      </c>
      <c r="G152" s="1459"/>
      <c r="H152" s="1459"/>
      <c r="I152" s="1459"/>
      <c r="J152" s="1459"/>
      <c r="K152" s="1460"/>
    </row>
    <row r="153" spans="1:12" customHeight="1" ht="25.5" s="321" customFormat="1">
      <c r="A153" s="319"/>
      <c r="B153" s="319"/>
      <c r="C153" s="312"/>
      <c r="D153" s="312"/>
      <c r="E153" s="320"/>
      <c r="F153" s="335" t="s">
        <v>1709</v>
      </c>
      <c r="G153" s="1459"/>
      <c r="H153" s="1459"/>
      <c r="I153" s="1459"/>
      <c r="J153" s="1459"/>
      <c r="K153" s="1460"/>
    </row>
    <row r="154" spans="1:12" customHeight="1" ht="25.5" s="166" customFormat="1">
      <c r="A154" s="110"/>
      <c r="B154" s="110"/>
      <c r="C154" s="202"/>
      <c r="D154" s="202"/>
      <c r="E154" s="120"/>
      <c r="F154" s="335" t="s">
        <v>1710</v>
      </c>
      <c r="G154" s="1459"/>
      <c r="H154" s="1459"/>
      <c r="I154" s="1459"/>
      <c r="J154" s="1459"/>
      <c r="K154" s="1460"/>
    </row>
    <row r="155" spans="1:12" customHeight="1" ht="25.5" s="321" customFormat="1">
      <c r="A155" s="319"/>
      <c r="B155" s="319"/>
      <c r="C155" s="312"/>
      <c r="D155" s="312"/>
      <c r="E155" s="320"/>
      <c r="F155" s="335" t="s">
        <v>1711</v>
      </c>
      <c r="G155" s="1459"/>
      <c r="H155" s="1459"/>
      <c r="I155" s="1459"/>
      <c r="J155" s="1459"/>
      <c r="K155" s="1460"/>
    </row>
    <row r="156" spans="1:12" customHeight="1" ht="25.5" s="166" customFormat="1">
      <c r="A156" s="110"/>
      <c r="B156" s="110"/>
      <c r="C156" s="202"/>
      <c r="D156" s="202"/>
      <c r="E156" s="120"/>
      <c r="F156" s="335" t="s">
        <v>1712</v>
      </c>
      <c r="G156" s="1459"/>
      <c r="H156" s="1459"/>
      <c r="I156" s="1459"/>
      <c r="J156" s="1459"/>
      <c r="K156" s="1460"/>
    </row>
    <row r="157" spans="1:12" customHeight="1" ht="26.25" s="138" customFormat="1">
      <c r="A157" s="550">
        <f>IF(D157="x",C157,IF(D157="n",0,C157))</f>
        <v>30</v>
      </c>
      <c r="B157" s="550">
        <f>IF(D157="x",0,IF(D157="n",0,C157))</f>
        <v>30</v>
      </c>
      <c r="C157" s="204">
        <v>30</v>
      </c>
      <c r="D157" s="2009"/>
      <c r="E157" s="2010"/>
      <c r="F157" s="335" t="s">
        <v>1713</v>
      </c>
      <c r="G157" s="1441"/>
      <c r="H157" s="1441"/>
      <c r="I157" s="1441"/>
      <c r="J157" s="1441"/>
      <c r="K157" s="1442"/>
      <c r="L157" s="166"/>
    </row>
    <row r="158" spans="1:12" customHeight="1" ht="15.6" s="96" customFormat="1">
      <c r="A158" s="681"/>
      <c r="B158" s="681"/>
      <c r="C158" s="2012"/>
      <c r="D158" s="2013"/>
      <c r="E158" s="2013"/>
      <c r="F158" s="2013"/>
      <c r="G158" s="2013"/>
      <c r="H158" s="2013"/>
      <c r="I158" s="2013"/>
      <c r="J158" s="2013"/>
      <c r="K158" s="2014"/>
      <c r="L158" s="100"/>
    </row>
    <row r="159" spans="1:12" customHeight="1" ht="15.6" s="96" customFormat="1">
      <c r="A159" s="681"/>
      <c r="B159" s="681"/>
      <c r="C159" s="2015"/>
      <c r="D159" s="2016"/>
      <c r="E159" s="2016"/>
      <c r="F159" s="2016"/>
      <c r="G159" s="2016"/>
      <c r="H159" s="2016"/>
      <c r="I159" s="2016"/>
      <c r="J159" s="2016"/>
      <c r="K159" s="2017"/>
      <c r="L159" s="100"/>
    </row>
    <row r="160" spans="1:12" customHeight="1" ht="15.6" s="96" customFormat="1">
      <c r="A160" s="1080"/>
      <c r="B160" s="1080"/>
      <c r="C160" s="2012"/>
      <c r="D160" s="2013"/>
      <c r="E160" s="2013"/>
      <c r="F160" s="2013"/>
      <c r="G160" s="2013"/>
      <c r="H160" s="2013"/>
      <c r="I160" s="2013"/>
      <c r="J160" s="2013"/>
      <c r="K160" s="2014"/>
      <c r="L160" s="100"/>
    </row>
    <row r="161" spans="1:12" customHeight="1" ht="15.6" s="96" customFormat="1">
      <c r="A161" s="1080"/>
      <c r="B161" s="1080"/>
      <c r="C161" s="2015"/>
      <c r="D161" s="2016"/>
      <c r="E161" s="2016"/>
      <c r="F161" s="2016"/>
      <c r="G161" s="2016"/>
      <c r="H161" s="2016"/>
      <c r="I161" s="2016"/>
      <c r="J161" s="2016"/>
      <c r="K161" s="2017"/>
      <c r="L161" s="100"/>
    </row>
    <row r="162" spans="1:12" customHeight="1" ht="13.5">
      <c r="C162" s="2008" t="s">
        <v>1613</v>
      </c>
      <c r="D162" s="1791"/>
      <c r="E162" s="1791"/>
      <c r="F162" s="2018"/>
      <c r="G162" s="1791"/>
      <c r="H162" s="1791"/>
      <c r="I162" s="1791"/>
      <c r="J162" s="1791"/>
      <c r="K162" s="1792"/>
    </row>
    <row r="163" spans="1:12" customHeight="1" ht="13.5">
      <c r="C163" s="697" t="s">
        <v>150</v>
      </c>
      <c r="D163" s="1530" t="s">
        <v>151</v>
      </c>
      <c r="E163" s="1531"/>
      <c r="F163" s="715" t="s">
        <v>1549</v>
      </c>
      <c r="G163" s="1461" t="s">
        <v>4</v>
      </c>
      <c r="H163" s="1514"/>
      <c r="I163" s="1514"/>
      <c r="J163" s="1514"/>
      <c r="K163" s="1462"/>
    </row>
    <row r="164" spans="1:12" customHeight="1" ht="13.5">
      <c r="C164" s="203"/>
      <c r="D164" s="203"/>
      <c r="E164" s="74">
        <v>18</v>
      </c>
      <c r="F164" s="720" t="s">
        <v>1714</v>
      </c>
      <c r="G164" s="1435"/>
      <c r="H164" s="1435"/>
      <c r="I164" s="1435"/>
      <c r="J164" s="1435"/>
      <c r="K164" s="1436"/>
    </row>
    <row r="165" spans="1:12" customHeight="1" ht="28.5">
      <c r="C165" s="202"/>
      <c r="D165" s="202"/>
      <c r="E165" s="120"/>
      <c r="F165" s="333" t="s">
        <v>1715</v>
      </c>
      <c r="G165" s="1459"/>
      <c r="H165" s="1459"/>
      <c r="I165" s="1459"/>
      <c r="J165" s="1459"/>
      <c r="K165" s="1460"/>
    </row>
    <row r="166" spans="1:12" customHeight="1" ht="25.5" s="318" customFormat="1">
      <c r="A166" s="319"/>
      <c r="B166" s="319"/>
      <c r="C166" s="312"/>
      <c r="D166" s="312"/>
      <c r="E166" s="320"/>
      <c r="F166" s="333" t="s">
        <v>1716</v>
      </c>
      <c r="G166" s="1459"/>
      <c r="H166" s="1459"/>
      <c r="I166" s="1459"/>
      <c r="J166" s="1459"/>
      <c r="K166" s="1460"/>
    </row>
    <row r="167" spans="1:12" customHeight="1" ht="12.75">
      <c r="C167" s="202"/>
      <c r="D167" s="202"/>
      <c r="E167" s="120"/>
      <c r="F167" s="333" t="s">
        <v>1717</v>
      </c>
      <c r="G167" s="1459"/>
      <c r="H167" s="1459"/>
      <c r="I167" s="1459"/>
      <c r="J167" s="1459"/>
      <c r="K167" s="1460"/>
    </row>
    <row r="168" spans="1:12" customHeight="1" ht="13.5">
      <c r="C168" s="202"/>
      <c r="D168" s="202"/>
      <c r="E168" s="120"/>
      <c r="F168" s="336" t="s">
        <v>1718</v>
      </c>
      <c r="G168" s="1459"/>
      <c r="H168" s="1459"/>
      <c r="I168" s="1459"/>
      <c r="J168" s="1459"/>
      <c r="K168" s="1460"/>
    </row>
    <row r="169" spans="1:12" customHeight="1" ht="25.5">
      <c r="C169" s="202"/>
      <c r="D169" s="202"/>
      <c r="E169" s="120"/>
      <c r="F169" s="333" t="s">
        <v>1719</v>
      </c>
      <c r="G169" s="1459"/>
      <c r="H169" s="1459"/>
      <c r="I169" s="1459"/>
      <c r="J169" s="1459"/>
      <c r="K169" s="1460"/>
    </row>
    <row r="170" spans="1:12" customHeight="1" ht="13.5">
      <c r="C170" s="202"/>
      <c r="D170" s="202"/>
      <c r="E170" s="120"/>
      <c r="F170" s="336" t="s">
        <v>1720</v>
      </c>
      <c r="G170" s="1459"/>
      <c r="H170" s="1459"/>
      <c r="I170" s="1459"/>
      <c r="J170" s="1459"/>
      <c r="K170" s="1460"/>
    </row>
    <row r="171" spans="1:12" customHeight="1" ht="13.5">
      <c r="C171" s="202"/>
      <c r="D171" s="202"/>
      <c r="E171" s="120"/>
      <c r="F171" s="336" t="s">
        <v>1721</v>
      </c>
      <c r="G171" s="1459"/>
      <c r="H171" s="1459"/>
      <c r="I171" s="1459"/>
      <c r="J171" s="1459"/>
      <c r="K171" s="1460"/>
    </row>
    <row r="172" spans="1:12" customHeight="1" ht="13.5">
      <c r="C172" s="202"/>
      <c r="D172" s="202"/>
      <c r="E172" s="120"/>
      <c r="F172" s="336" t="s">
        <v>1722</v>
      </c>
      <c r="G172" s="1459"/>
      <c r="H172" s="1459"/>
      <c r="I172" s="1459"/>
      <c r="J172" s="1459"/>
      <c r="K172" s="1460"/>
    </row>
    <row r="173" spans="1:12" customHeight="1" ht="13.5">
      <c r="C173" s="202"/>
      <c r="D173" s="202"/>
      <c r="E173" s="120"/>
      <c r="F173" s="336" t="s">
        <v>1718</v>
      </c>
      <c r="G173" s="1459"/>
      <c r="H173" s="1459"/>
      <c r="I173" s="1459"/>
      <c r="J173" s="1459"/>
      <c r="K173" s="1460"/>
    </row>
    <row r="174" spans="1:12" customHeight="1" ht="13.5">
      <c r="A174" s="550">
        <f>IF(D174="x",C174,IF(D174="n",0,C174))</f>
        <v>20</v>
      </c>
      <c r="B174" s="550">
        <f>IF(D174="x",0,IF(D174="n",0,C174))</f>
        <v>20</v>
      </c>
      <c r="C174" s="45">
        <v>20</v>
      </c>
      <c r="D174" s="2009"/>
      <c r="E174" s="2010"/>
      <c r="F174" s="326" t="s">
        <v>1723</v>
      </c>
      <c r="G174" s="1441"/>
      <c r="H174" s="1441"/>
      <c r="I174" s="1441"/>
      <c r="J174" s="1441"/>
      <c r="K174" s="1442"/>
    </row>
    <row r="175" spans="1:12" customHeight="1" ht="13.5">
      <c r="C175" s="203"/>
      <c r="D175" s="203"/>
      <c r="E175" s="74">
        <v>19</v>
      </c>
      <c r="F175" s="830" t="s">
        <v>1724</v>
      </c>
      <c r="G175" s="1435"/>
      <c r="H175" s="1435"/>
      <c r="I175" s="1435"/>
      <c r="J175" s="1435"/>
      <c r="K175" s="1436"/>
    </row>
    <row r="176" spans="1:12" customHeight="1" ht="25.5">
      <c r="C176" s="202"/>
      <c r="D176" s="202"/>
      <c r="E176" s="120"/>
      <c r="F176" s="333" t="s">
        <v>1725</v>
      </c>
      <c r="G176" s="1459"/>
      <c r="H176" s="1459"/>
      <c r="I176" s="1459"/>
      <c r="J176" s="1459"/>
      <c r="K176" s="1460"/>
    </row>
    <row r="177" spans="1:12" customHeight="1" ht="25.5" s="318" customFormat="1">
      <c r="A177" s="319"/>
      <c r="B177" s="319"/>
      <c r="C177" s="312"/>
      <c r="D177" s="312"/>
      <c r="E177" s="320"/>
      <c r="F177" s="333" t="s">
        <v>1726</v>
      </c>
      <c r="G177" s="1459"/>
      <c r="H177" s="1459"/>
      <c r="I177" s="1459"/>
      <c r="J177" s="1459"/>
      <c r="K177" s="1460"/>
    </row>
    <row r="178" spans="1:12" customHeight="1" ht="13.5">
      <c r="C178" s="202"/>
      <c r="D178" s="202"/>
      <c r="E178" s="120"/>
      <c r="F178" s="400" t="s">
        <v>1727</v>
      </c>
      <c r="G178" s="1459"/>
      <c r="H178" s="1459"/>
      <c r="I178" s="1459"/>
      <c r="J178" s="1459"/>
      <c r="K178" s="1460"/>
    </row>
    <row r="179" spans="1:12" customHeight="1" ht="64.5">
      <c r="A179" s="550">
        <f>IF(D179="x",C179,IF(D179="n",0,C179))</f>
        <v>20</v>
      </c>
      <c r="B179" s="550">
        <f>IF(D179="x",0,IF(D179="n",0,C179))</f>
        <v>20</v>
      </c>
      <c r="C179" s="204">
        <v>20</v>
      </c>
      <c r="D179" s="2009"/>
      <c r="E179" s="2010"/>
      <c r="F179" s="333" t="s">
        <v>1728</v>
      </c>
      <c r="G179" s="1441"/>
      <c r="H179" s="1441"/>
      <c r="I179" s="1441"/>
      <c r="J179" s="1441"/>
      <c r="K179" s="1442"/>
    </row>
    <row r="180" spans="1:12" customHeight="1" ht="13.5">
      <c r="A180" s="198"/>
      <c r="B180" s="198"/>
      <c r="C180" s="38"/>
      <c r="D180" s="38"/>
      <c r="E180" s="74">
        <v>20</v>
      </c>
      <c r="F180" s="830" t="s">
        <v>1729</v>
      </c>
      <c r="G180" s="1434"/>
      <c r="H180" s="1435"/>
      <c r="I180" s="1435"/>
      <c r="J180" s="1435"/>
      <c r="K180" s="1436"/>
    </row>
    <row r="181" spans="1:12" customHeight="1" ht="12.75">
      <c r="C181" s="30"/>
      <c r="D181" s="30"/>
      <c r="E181" s="24"/>
      <c r="F181" s="836" t="s">
        <v>1730</v>
      </c>
      <c r="G181" s="1458"/>
      <c r="H181" s="1459"/>
      <c r="I181" s="1459"/>
      <c r="J181" s="1459"/>
      <c r="K181" s="1460"/>
    </row>
    <row r="182" spans="1:12" customHeight="1" ht="26.25">
      <c r="C182" s="30"/>
      <c r="D182" s="30"/>
      <c r="E182" s="24"/>
      <c r="F182" s="749" t="s">
        <v>1731</v>
      </c>
      <c r="G182" s="1458"/>
      <c r="H182" s="1459"/>
      <c r="I182" s="1459"/>
      <c r="J182" s="1459"/>
      <c r="K182" s="1460"/>
    </row>
    <row r="183" spans="1:12" customHeight="1" ht="14.25" s="96" customFormat="1">
      <c r="A183" s="550">
        <f>IF(D183="x",C183,IF(D183="n",0,C183))</f>
        <v>6</v>
      </c>
      <c r="B183" s="550">
        <f>IF(D183="x",0,IF(D183="n",0,C183))</f>
        <v>6</v>
      </c>
      <c r="C183" s="45">
        <v>6</v>
      </c>
      <c r="D183" s="2009"/>
      <c r="E183" s="2011"/>
      <c r="F183" s="749" t="s">
        <v>1732</v>
      </c>
      <c r="G183" s="1440"/>
      <c r="H183" s="1441"/>
      <c r="I183" s="1441"/>
      <c r="J183" s="1441"/>
      <c r="K183" s="1442"/>
      <c r="L183" s="100" t="s">
        <v>21</v>
      </c>
    </row>
    <row r="184" spans="1:12" customHeight="1" ht="13.5">
      <c r="A184" s="248"/>
      <c r="B184" s="96"/>
      <c r="C184" s="5"/>
      <c r="D184" s="94"/>
      <c r="E184" s="73">
        <v>21</v>
      </c>
      <c r="F184" s="830" t="s">
        <v>1733</v>
      </c>
      <c r="G184" s="1548"/>
      <c r="H184" s="1548"/>
      <c r="I184" s="1548"/>
      <c r="J184" s="1548"/>
      <c r="K184" s="1549"/>
    </row>
    <row r="185" spans="1:12" customHeight="1" ht="38.25" s="318" customFormat="1">
      <c r="A185" s="315"/>
      <c r="B185" s="316"/>
      <c r="C185" s="64"/>
      <c r="D185" s="64"/>
      <c r="E185" s="317"/>
      <c r="F185" s="333" t="s">
        <v>1734</v>
      </c>
      <c r="G185" s="1459"/>
      <c r="H185" s="1459"/>
      <c r="I185" s="1459"/>
      <c r="J185" s="1459"/>
      <c r="K185" s="1460"/>
    </row>
    <row r="186" spans="1:12" customHeight="1" ht="39" s="318" customFormat="1">
      <c r="A186" s="315"/>
      <c r="B186" s="316"/>
      <c r="C186" s="64"/>
      <c r="D186" s="64"/>
      <c r="E186" s="317"/>
      <c r="F186" s="334" t="s">
        <v>1735</v>
      </c>
      <c r="G186" s="1459"/>
      <c r="H186" s="1459"/>
      <c r="I186" s="1459"/>
      <c r="J186" s="1459"/>
      <c r="K186" s="1460"/>
    </row>
    <row r="187" spans="1:12" customHeight="1" ht="12.75">
      <c r="A187" s="248"/>
      <c r="B187" s="96"/>
      <c r="C187" s="30"/>
      <c r="D187" s="30"/>
      <c r="E187" s="25"/>
      <c r="F187" s="333" t="s">
        <v>1736</v>
      </c>
      <c r="G187" s="1459"/>
      <c r="H187" s="1459"/>
      <c r="I187" s="1459"/>
      <c r="J187" s="1459"/>
      <c r="K187" s="1460"/>
    </row>
    <row r="188" spans="1:12" customHeight="1" ht="13.5" s="318" customFormat="1">
      <c r="A188" s="315"/>
      <c r="B188" s="316"/>
      <c r="C188" s="64"/>
      <c r="D188" s="64"/>
      <c r="E188" s="317"/>
      <c r="F188" s="334" t="s">
        <v>1737</v>
      </c>
      <c r="G188" s="1459"/>
      <c r="H188" s="1459"/>
      <c r="I188" s="1459"/>
      <c r="J188" s="1459"/>
      <c r="K188" s="1460"/>
    </row>
    <row r="189" spans="1:12" customHeight="1" ht="12.75">
      <c r="A189" s="248"/>
      <c r="B189" s="96"/>
      <c r="C189" s="30"/>
      <c r="D189" s="30"/>
      <c r="E189" s="25"/>
      <c r="F189" s="326" t="s">
        <v>1738</v>
      </c>
      <c r="G189" s="1459"/>
      <c r="H189" s="1459"/>
      <c r="I189" s="1459"/>
      <c r="J189" s="1459"/>
      <c r="K189" s="1460"/>
    </row>
    <row r="190" spans="1:12" customHeight="1" ht="26.25">
      <c r="A190" s="248"/>
      <c r="B190" s="96"/>
      <c r="C190" s="30"/>
      <c r="D190" s="30"/>
      <c r="E190" s="25"/>
      <c r="F190" s="334" t="s">
        <v>1739</v>
      </c>
      <c r="G190" s="1459"/>
      <c r="H190" s="1459"/>
      <c r="I190" s="1459"/>
      <c r="J190" s="1459"/>
      <c r="K190" s="1460"/>
    </row>
    <row r="191" spans="1:12" customHeight="1" ht="13.5">
      <c r="A191" s="248"/>
      <c r="B191" s="96"/>
      <c r="C191" s="30"/>
      <c r="D191" s="30"/>
      <c r="E191" s="25"/>
      <c r="F191" s="334" t="s">
        <v>1740</v>
      </c>
      <c r="G191" s="1459"/>
      <c r="H191" s="1459"/>
      <c r="I191" s="1459"/>
      <c r="J191" s="1459"/>
      <c r="K191" s="1460"/>
    </row>
    <row r="192" spans="1:12" customHeight="1" ht="13.5">
      <c r="A192" s="248"/>
      <c r="B192" s="96"/>
      <c r="C192" s="30"/>
      <c r="D192" s="30"/>
      <c r="E192" s="25"/>
      <c r="F192" s="334" t="s">
        <v>1741</v>
      </c>
      <c r="G192" s="1459"/>
      <c r="H192" s="1459"/>
      <c r="I192" s="1459"/>
      <c r="J192" s="1459"/>
      <c r="K192" s="1460"/>
    </row>
    <row r="193" spans="1:12" customHeight="1" ht="39">
      <c r="A193" s="248"/>
      <c r="B193" s="96"/>
      <c r="C193" s="30"/>
      <c r="D193" s="30"/>
      <c r="E193" s="25"/>
      <c r="F193" s="334" t="s">
        <v>1742</v>
      </c>
      <c r="G193" s="1459"/>
      <c r="H193" s="1459"/>
      <c r="I193" s="1459"/>
      <c r="J193" s="1459"/>
      <c r="K193" s="1460"/>
    </row>
    <row r="194" spans="1:12" customHeight="1" ht="41.25">
      <c r="A194" s="248"/>
      <c r="B194" s="96"/>
      <c r="C194" s="30"/>
      <c r="D194" s="30"/>
      <c r="E194" s="25"/>
      <c r="F194" s="334" t="s">
        <v>1743</v>
      </c>
      <c r="G194" s="1459"/>
      <c r="H194" s="1459"/>
      <c r="I194" s="1459"/>
      <c r="J194" s="1459"/>
      <c r="K194" s="1460"/>
    </row>
    <row r="195" spans="1:12" customHeight="1" ht="13.5">
      <c r="A195" s="248"/>
      <c r="B195" s="96"/>
      <c r="C195" s="30"/>
      <c r="D195" s="30"/>
      <c r="E195" s="25"/>
      <c r="F195" s="334" t="s">
        <v>1744</v>
      </c>
      <c r="G195" s="1459"/>
      <c r="H195" s="1459"/>
      <c r="I195" s="1459"/>
      <c r="J195" s="1459"/>
      <c r="K195" s="1460"/>
    </row>
    <row r="196" spans="1:12" customHeight="1" ht="13.5">
      <c r="A196" s="248"/>
      <c r="B196" s="96"/>
      <c r="C196" s="30"/>
      <c r="D196" s="30"/>
      <c r="E196" s="25"/>
      <c r="F196" s="334" t="s">
        <v>1745</v>
      </c>
      <c r="G196" s="1459"/>
      <c r="H196" s="1459"/>
      <c r="I196" s="1459"/>
      <c r="J196" s="1459"/>
      <c r="K196" s="1460"/>
    </row>
    <row r="197" spans="1:12" customHeight="1" ht="13.5">
      <c r="A197" s="248"/>
      <c r="B197" s="96"/>
      <c r="C197" s="30"/>
      <c r="D197" s="30"/>
      <c r="E197" s="25"/>
      <c r="F197" s="340" t="s">
        <v>1746</v>
      </c>
      <c r="G197" s="1459"/>
      <c r="H197" s="1459"/>
      <c r="I197" s="1459"/>
      <c r="J197" s="1459"/>
      <c r="K197" s="1460"/>
    </row>
    <row r="198" spans="1:12" customHeight="1" ht="13.5">
      <c r="A198" s="248"/>
      <c r="B198" s="96"/>
      <c r="C198" s="30"/>
      <c r="D198" s="30"/>
      <c r="E198" s="25"/>
      <c r="F198" s="334" t="s">
        <v>1747</v>
      </c>
      <c r="G198" s="1459"/>
      <c r="H198" s="1459"/>
      <c r="I198" s="1459"/>
      <c r="J198" s="1459"/>
      <c r="K198" s="1460"/>
    </row>
    <row r="199" spans="1:12" customHeight="1" ht="26.25">
      <c r="A199" s="248"/>
      <c r="B199" s="96"/>
      <c r="C199" s="30"/>
      <c r="D199" s="30"/>
      <c r="E199" s="25"/>
      <c r="F199" s="334" t="s">
        <v>1748</v>
      </c>
      <c r="G199" s="1459"/>
      <c r="H199" s="1459"/>
      <c r="I199" s="1459"/>
      <c r="J199" s="1459"/>
      <c r="K199" s="1460"/>
    </row>
    <row r="200" spans="1:12" customHeight="1" ht="12.75">
      <c r="A200" s="248"/>
      <c r="B200" s="96"/>
      <c r="C200" s="30"/>
      <c r="D200" s="30"/>
      <c r="E200" s="25"/>
      <c r="F200" s="333" t="s">
        <v>1749</v>
      </c>
      <c r="G200" s="1459"/>
      <c r="H200" s="1459"/>
      <c r="I200" s="1459"/>
      <c r="J200" s="1459"/>
      <c r="K200" s="1460"/>
    </row>
    <row r="201" spans="1:12" customHeight="1" ht="51">
      <c r="A201" s="248"/>
      <c r="B201" s="96"/>
      <c r="C201" s="30"/>
      <c r="D201" s="30"/>
      <c r="E201" s="25"/>
      <c r="F201" s="333" t="s">
        <v>1750</v>
      </c>
      <c r="G201" s="1459"/>
      <c r="H201" s="1459"/>
      <c r="I201" s="1459"/>
      <c r="J201" s="1459"/>
      <c r="K201" s="1460"/>
    </row>
    <row r="202" spans="1:12" customHeight="1" ht="38.25">
      <c r="A202" s="248"/>
      <c r="B202" s="96"/>
      <c r="C202" s="30"/>
      <c r="D202" s="30"/>
      <c r="E202" s="25"/>
      <c r="F202" s="333" t="s">
        <v>1751</v>
      </c>
      <c r="G202" s="1459"/>
      <c r="H202" s="1459"/>
      <c r="I202" s="1459"/>
      <c r="J202" s="1459"/>
      <c r="K202" s="1460"/>
    </row>
    <row r="203" spans="1:12" customHeight="1" ht="12.75">
      <c r="A203" s="248"/>
      <c r="B203" s="96"/>
      <c r="C203" s="30"/>
      <c r="D203" s="30"/>
      <c r="E203" s="25"/>
      <c r="F203" s="333" t="s">
        <v>1752</v>
      </c>
      <c r="G203" s="1459"/>
      <c r="H203" s="1459"/>
      <c r="I203" s="1459"/>
      <c r="J203" s="1459"/>
      <c r="K203" s="1460"/>
    </row>
    <row r="204" spans="1:12" customHeight="1" ht="45">
      <c r="A204" s="549">
        <f>IF(D204="x",C204,IF(D204="n",0,C204))</f>
        <v>50</v>
      </c>
      <c r="B204" s="550">
        <f>IF(D204="x",0,IF(D204="n",0,C204))</f>
        <v>50</v>
      </c>
      <c r="C204" s="40">
        <v>50</v>
      </c>
      <c r="D204" s="1452"/>
      <c r="E204" s="1457"/>
      <c r="F204" s="333" t="s">
        <v>1753</v>
      </c>
      <c r="G204" s="1441"/>
      <c r="H204" s="1441"/>
      <c r="I204" s="1441"/>
      <c r="J204" s="1441"/>
      <c r="K204" s="1442"/>
    </row>
    <row r="205" spans="1:12" customHeight="1" ht="13.5">
      <c r="C205" s="2008" t="s">
        <v>1613</v>
      </c>
      <c r="D205" s="1791"/>
      <c r="E205" s="1791"/>
      <c r="F205" s="2018"/>
      <c r="G205" s="1791"/>
      <c r="H205" s="1791"/>
      <c r="I205" s="1791"/>
      <c r="J205" s="1791"/>
      <c r="K205" s="1792"/>
    </row>
    <row r="206" spans="1:12" customHeight="1" ht="13.5">
      <c r="C206" s="697" t="s">
        <v>150</v>
      </c>
      <c r="D206" s="1530" t="s">
        <v>151</v>
      </c>
      <c r="E206" s="1531"/>
      <c r="F206" s="715" t="s">
        <v>1549</v>
      </c>
      <c r="G206" s="1461" t="s">
        <v>4</v>
      </c>
      <c r="H206" s="1514"/>
      <c r="I206" s="1514"/>
      <c r="J206" s="1514"/>
      <c r="K206" s="1462"/>
    </row>
    <row r="207" spans="1:12" customHeight="1" ht="13.5">
      <c r="A207" s="248"/>
      <c r="B207" s="96"/>
      <c r="C207" s="38"/>
      <c r="D207" s="38"/>
      <c r="E207" s="76">
        <v>22</v>
      </c>
      <c r="F207" s="830" t="s">
        <v>1754</v>
      </c>
      <c r="G207" s="1576"/>
      <c r="H207" s="1548"/>
      <c r="I207" s="1548"/>
      <c r="J207" s="1548"/>
      <c r="K207" s="1549"/>
    </row>
    <row r="208" spans="1:12" customHeight="1" ht="12.75">
      <c r="A208" s="248"/>
      <c r="B208" s="96"/>
      <c r="C208" s="30"/>
      <c r="D208" s="30"/>
      <c r="E208" s="24"/>
      <c r="F208" s="324" t="s">
        <v>1755</v>
      </c>
      <c r="G208" s="1458"/>
      <c r="H208" s="1459"/>
      <c r="I208" s="1459"/>
      <c r="J208" s="1459"/>
      <c r="K208" s="1460"/>
    </row>
    <row r="209" spans="1:12" customHeight="1" ht="13.5">
      <c r="A209" s="248"/>
      <c r="B209" s="96"/>
      <c r="C209" s="30"/>
      <c r="D209" s="30"/>
      <c r="E209" s="24"/>
      <c r="F209" s="324" t="s">
        <v>1756</v>
      </c>
      <c r="G209" s="1458"/>
      <c r="H209" s="1459"/>
      <c r="I209" s="1459"/>
      <c r="J209" s="1459"/>
      <c r="K209" s="1460"/>
    </row>
    <row r="210" spans="1:12" customHeight="1" ht="12.75">
      <c r="A210" s="248"/>
      <c r="B210" s="96"/>
      <c r="C210" s="30"/>
      <c r="D210" s="30"/>
      <c r="E210" s="24"/>
      <c r="F210" s="612" t="s">
        <v>1757</v>
      </c>
      <c r="G210" s="1458"/>
      <c r="H210" s="1459"/>
      <c r="I210" s="1459"/>
      <c r="J210" s="1459"/>
      <c r="K210" s="1460"/>
    </row>
    <row r="211" spans="1:12" customHeight="1" ht="13.5">
      <c r="A211" s="248"/>
      <c r="B211" s="96"/>
      <c r="C211" s="30"/>
      <c r="D211" s="30"/>
      <c r="E211" s="25"/>
      <c r="F211" s="749" t="s">
        <v>1758</v>
      </c>
      <c r="G211" s="1458"/>
      <c r="H211" s="1459"/>
      <c r="I211" s="1459"/>
      <c r="J211" s="1459"/>
      <c r="K211" s="1460"/>
    </row>
    <row r="212" spans="1:12" customHeight="1" ht="13.5">
      <c r="A212" s="248"/>
      <c r="B212" s="96"/>
      <c r="C212" s="30"/>
      <c r="D212" s="30"/>
      <c r="E212" s="25"/>
      <c r="F212" s="835" t="s">
        <v>1759</v>
      </c>
      <c r="G212" s="1458"/>
      <c r="H212" s="1459"/>
      <c r="I212" s="1459"/>
      <c r="J212" s="1459"/>
      <c r="K212" s="1460"/>
    </row>
    <row r="213" spans="1:12" customHeight="1" ht="25.5">
      <c r="A213" s="248"/>
      <c r="B213" s="96"/>
      <c r="C213" s="30"/>
      <c r="D213" s="30"/>
      <c r="E213" s="24"/>
      <c r="F213" s="836" t="s">
        <v>1760</v>
      </c>
      <c r="G213" s="1458"/>
      <c r="H213" s="1459"/>
      <c r="I213" s="1459"/>
      <c r="J213" s="1459"/>
      <c r="K213" s="1460"/>
    </row>
    <row r="214" spans="1:12" customHeight="1" ht="25.5">
      <c r="A214" s="248"/>
      <c r="B214" s="96"/>
      <c r="C214" s="30"/>
      <c r="D214" s="30"/>
      <c r="E214" s="24"/>
      <c r="F214" s="836" t="s">
        <v>1761</v>
      </c>
      <c r="G214" s="1458"/>
      <c r="H214" s="1459"/>
      <c r="I214" s="1459"/>
      <c r="J214" s="1459"/>
      <c r="K214" s="1460"/>
    </row>
    <row r="215" spans="1:12" customHeight="1" ht="13.5">
      <c r="A215" s="248"/>
      <c r="B215" s="96"/>
      <c r="C215" s="30"/>
      <c r="D215" s="30"/>
      <c r="E215" s="24"/>
      <c r="F215" s="749" t="s">
        <v>1762</v>
      </c>
      <c r="G215" s="1458"/>
      <c r="H215" s="1459"/>
      <c r="I215" s="1459"/>
      <c r="J215" s="1459"/>
      <c r="K215" s="1460"/>
    </row>
    <row r="216" spans="1:12" customHeight="1" ht="14.25">
      <c r="A216" s="549">
        <f>IF(D216="x",C216,IF(D216="n",0,C216))</f>
        <v>20</v>
      </c>
      <c r="B216" s="550">
        <f>IF(D216="x",0,IF(D216="n",0,C216))</f>
        <v>20</v>
      </c>
      <c r="C216" s="40">
        <v>20</v>
      </c>
      <c r="D216" s="1452"/>
      <c r="E216" s="1453"/>
      <c r="F216" s="749" t="s">
        <v>1763</v>
      </c>
      <c r="G216" s="1440"/>
      <c r="H216" s="1441"/>
      <c r="I216" s="1441"/>
      <c r="J216" s="1441"/>
      <c r="K216" s="1442"/>
    </row>
    <row r="217" spans="1:12" customHeight="1" ht="12.75">
      <c r="C217" s="2012" t="s">
        <v>1764</v>
      </c>
      <c r="D217" s="2013"/>
      <c r="E217" s="2013"/>
      <c r="F217" s="2013"/>
      <c r="G217" s="2013"/>
      <c r="H217" s="2013"/>
      <c r="I217" s="2013"/>
      <c r="J217" s="2013"/>
      <c r="K217" s="2014"/>
    </row>
    <row r="218" spans="1:12" customHeight="1" ht="13.5" s="96" customFormat="1">
      <c r="A218" s="282"/>
      <c r="B218" s="282"/>
      <c r="C218" s="2005"/>
      <c r="D218" s="2006"/>
      <c r="E218" s="2006"/>
      <c r="F218" s="2006"/>
      <c r="G218" s="2006"/>
      <c r="H218" s="2006"/>
      <c r="I218" s="2006"/>
      <c r="J218" s="2006"/>
      <c r="K218" s="2007"/>
      <c r="L218" s="100"/>
    </row>
    <row r="219" spans="1:12" customHeight="1" ht="15.6" s="96" customFormat="1">
      <c r="A219" s="610"/>
      <c r="B219" s="610"/>
      <c r="C219" s="1489"/>
      <c r="D219" s="1490"/>
      <c r="E219" s="1490"/>
      <c r="F219" s="1490"/>
      <c r="G219" s="1490"/>
      <c r="H219" s="1490"/>
      <c r="I219" s="1490"/>
      <c r="J219" s="1490"/>
      <c r="K219" s="1491"/>
      <c r="L219" s="100"/>
    </row>
    <row r="220" spans="1:12" customHeight="1" ht="15.6" s="96" customFormat="1">
      <c r="A220" s="610"/>
      <c r="B220" s="610"/>
      <c r="C220" s="1492"/>
      <c r="D220" s="1493"/>
      <c r="E220" s="1493"/>
      <c r="F220" s="1493"/>
      <c r="G220" s="1493"/>
      <c r="H220" s="1493"/>
      <c r="I220" s="1493"/>
      <c r="J220" s="1493"/>
      <c r="K220" s="1494"/>
      <c r="L220" s="100"/>
    </row>
    <row r="221" spans="1:12" customHeight="1" ht="15.6" s="96" customFormat="1">
      <c r="A221" s="610"/>
      <c r="B221" s="610"/>
      <c r="C221" s="1489"/>
      <c r="D221" s="1490"/>
      <c r="E221" s="1490"/>
      <c r="F221" s="1490"/>
      <c r="G221" s="1490"/>
      <c r="H221" s="1490"/>
      <c r="I221" s="1490"/>
      <c r="J221" s="1490"/>
      <c r="K221" s="1491"/>
      <c r="L221" s="100"/>
    </row>
    <row r="222" spans="1:12" customHeight="1" ht="15.6" s="96" customFormat="1">
      <c r="A222" s="610"/>
      <c r="B222" s="610"/>
      <c r="C222" s="1492"/>
      <c r="D222" s="1493"/>
      <c r="E222" s="1493"/>
      <c r="F222" s="1493"/>
      <c r="G222" s="1493"/>
      <c r="H222" s="1493"/>
      <c r="I222" s="1493"/>
      <c r="J222" s="1493"/>
      <c r="K222" s="1494"/>
      <c r="L222" s="100"/>
    </row>
    <row r="223" spans="1:12" customHeight="1" ht="15.6" s="96" customFormat="1">
      <c r="A223" s="610"/>
      <c r="B223" s="610"/>
      <c r="C223" s="1489"/>
      <c r="D223" s="1490"/>
      <c r="E223" s="1490"/>
      <c r="F223" s="1490"/>
      <c r="G223" s="1490"/>
      <c r="H223" s="1490"/>
      <c r="I223" s="1490"/>
      <c r="J223" s="1490"/>
      <c r="K223" s="1491"/>
      <c r="L223" s="100"/>
    </row>
    <row r="224" spans="1:12" customHeight="1" ht="15.6" s="96" customFormat="1">
      <c r="A224" s="610"/>
      <c r="B224" s="610"/>
      <c r="C224" s="1492"/>
      <c r="D224" s="1493"/>
      <c r="E224" s="1493"/>
      <c r="F224" s="1493"/>
      <c r="G224" s="1493"/>
      <c r="H224" s="1493"/>
      <c r="I224" s="1493"/>
      <c r="J224" s="1493"/>
      <c r="K224" s="1494"/>
      <c r="L224" s="100"/>
    </row>
    <row r="225" spans="1:12" customHeight="1" ht="15.6" s="96" customFormat="1">
      <c r="A225" s="610"/>
      <c r="B225" s="610"/>
      <c r="C225" s="1489"/>
      <c r="D225" s="1490"/>
      <c r="E225" s="1490"/>
      <c r="F225" s="1490"/>
      <c r="G225" s="1490"/>
      <c r="H225" s="1490"/>
      <c r="I225" s="1490"/>
      <c r="J225" s="1490"/>
      <c r="K225" s="1491"/>
      <c r="L225" s="100"/>
    </row>
    <row r="226" spans="1:12" customHeight="1" ht="15.6" s="96" customFormat="1">
      <c r="A226" s="610"/>
      <c r="B226" s="610"/>
      <c r="C226" s="1492"/>
      <c r="D226" s="1493"/>
      <c r="E226" s="1493"/>
      <c r="F226" s="1493"/>
      <c r="G226" s="1493"/>
      <c r="H226" s="1493"/>
      <c r="I226" s="1493"/>
      <c r="J226" s="1493"/>
      <c r="K226" s="1494"/>
      <c r="L226" s="100"/>
    </row>
    <row r="227" spans="1:12" customHeight="1" ht="15.6" s="96" customFormat="1">
      <c r="A227" s="610"/>
      <c r="B227" s="610"/>
      <c r="C227" s="1489"/>
      <c r="D227" s="1490"/>
      <c r="E227" s="1490"/>
      <c r="F227" s="1490"/>
      <c r="G227" s="1490"/>
      <c r="H227" s="1490"/>
      <c r="I227" s="1490"/>
      <c r="J227" s="1490"/>
      <c r="K227" s="1491"/>
      <c r="L227" s="100"/>
    </row>
    <row r="228" spans="1:12" customHeight="1" ht="15.6" s="96" customFormat="1">
      <c r="A228" s="610"/>
      <c r="B228" s="610"/>
      <c r="C228" s="1492"/>
      <c r="D228" s="1493"/>
      <c r="E228" s="1493"/>
      <c r="F228" s="1493"/>
      <c r="G228" s="1493"/>
      <c r="H228" s="1493"/>
      <c r="I228" s="1493"/>
      <c r="J228" s="1493"/>
      <c r="K228" s="1494"/>
      <c r="L228" s="100"/>
    </row>
    <row r="229" spans="1:12" customHeight="1" ht="15.6" s="96" customFormat="1">
      <c r="A229" s="610"/>
      <c r="B229" s="610"/>
      <c r="C229" s="1489"/>
      <c r="D229" s="1490"/>
      <c r="E229" s="1490"/>
      <c r="F229" s="1490"/>
      <c r="G229" s="1490"/>
      <c r="H229" s="1490"/>
      <c r="I229" s="1490"/>
      <c r="J229" s="1490"/>
      <c r="K229" s="1491"/>
      <c r="L229" s="100"/>
    </row>
    <row r="230" spans="1:12" customHeight="1" ht="15.6" s="96" customFormat="1">
      <c r="A230" s="610"/>
      <c r="B230" s="610"/>
      <c r="C230" s="1492"/>
      <c r="D230" s="1493"/>
      <c r="E230" s="1493"/>
      <c r="F230" s="1493"/>
      <c r="G230" s="1493"/>
      <c r="H230" s="1493"/>
      <c r="I230" s="1493"/>
      <c r="J230" s="1493"/>
      <c r="K230" s="1494"/>
      <c r="L230" s="100"/>
    </row>
    <row r="231" spans="1:12" customHeight="1" ht="15.6" s="96" customFormat="1">
      <c r="A231" s="610"/>
      <c r="B231" s="610"/>
      <c r="C231" s="1489"/>
      <c r="D231" s="1490"/>
      <c r="E231" s="1490"/>
      <c r="F231" s="1490"/>
      <c r="G231" s="1490"/>
      <c r="H231" s="1490"/>
      <c r="I231" s="1490"/>
      <c r="J231" s="1490"/>
      <c r="K231" s="1491"/>
      <c r="L231" s="100"/>
    </row>
    <row r="232" spans="1:12" customHeight="1" ht="15.6" s="96" customFormat="1">
      <c r="A232" s="610"/>
      <c r="B232" s="610"/>
      <c r="C232" s="1492"/>
      <c r="D232" s="1493"/>
      <c r="E232" s="1493"/>
      <c r="F232" s="1493"/>
      <c r="G232" s="1493"/>
      <c r="H232" s="1493"/>
      <c r="I232" s="1493"/>
      <c r="J232" s="1493"/>
      <c r="K232" s="1494"/>
      <c r="L232" s="100"/>
    </row>
    <row r="233" spans="1:12" customHeight="1" ht="15.6" s="96" customFormat="1">
      <c r="A233" s="610"/>
      <c r="B233" s="610"/>
      <c r="C233" s="1489"/>
      <c r="D233" s="1490"/>
      <c r="E233" s="1490"/>
      <c r="F233" s="1490"/>
      <c r="G233" s="1490"/>
      <c r="H233" s="1490"/>
      <c r="I233" s="1490"/>
      <c r="J233" s="1490"/>
      <c r="K233" s="1491"/>
      <c r="L233" s="100"/>
    </row>
    <row r="234" spans="1:12" customHeight="1" ht="15.6" s="96" customFormat="1">
      <c r="A234" s="610"/>
      <c r="B234" s="610"/>
      <c r="C234" s="1492"/>
      <c r="D234" s="1493"/>
      <c r="E234" s="1493"/>
      <c r="F234" s="1493"/>
      <c r="G234" s="1493"/>
      <c r="H234" s="1493"/>
      <c r="I234" s="1493"/>
      <c r="J234" s="1493"/>
      <c r="K234" s="1494"/>
      <c r="L234" s="100"/>
    </row>
    <row r="235" spans="1:12" customHeight="1" ht="15.6" s="96" customFormat="1">
      <c r="A235" s="610"/>
      <c r="B235" s="610"/>
      <c r="C235" s="1489"/>
      <c r="D235" s="1490"/>
      <c r="E235" s="1490"/>
      <c r="F235" s="1490"/>
      <c r="G235" s="1490"/>
      <c r="H235" s="1490"/>
      <c r="I235" s="1490"/>
      <c r="J235" s="1490"/>
      <c r="K235" s="1491"/>
      <c r="L235" s="100"/>
    </row>
    <row r="236" spans="1:12" customHeight="1" ht="13.5" s="96" customFormat="1">
      <c r="A236" s="282"/>
      <c r="B236" s="282"/>
      <c r="C236" s="1492"/>
      <c r="D236" s="1493"/>
      <c r="E236" s="1493"/>
      <c r="F236" s="1493"/>
      <c r="G236" s="1493"/>
      <c r="H236" s="1493"/>
      <c r="I236" s="1493"/>
      <c r="J236" s="1493"/>
      <c r="K236" s="1494"/>
      <c r="L236" s="100"/>
    </row>
    <row r="237" spans="1:12" customHeight="1" ht="12.75" s="96" customFormat="1">
      <c r="A237" s="282"/>
      <c r="B237" s="282"/>
      <c r="C237" s="1489"/>
      <c r="D237" s="1490"/>
      <c r="E237" s="1490"/>
      <c r="F237" s="1490"/>
      <c r="G237" s="1490"/>
      <c r="H237" s="1490"/>
      <c r="I237" s="1490"/>
      <c r="J237" s="1490"/>
      <c r="K237" s="1491"/>
      <c r="L237" s="100"/>
    </row>
    <row r="238" spans="1:12" customHeight="1" ht="13.5" s="96" customFormat="1">
      <c r="A238" s="282"/>
      <c r="B238" s="282"/>
      <c r="C238" s="1492"/>
      <c r="D238" s="1493"/>
      <c r="E238" s="1493"/>
      <c r="F238" s="1493"/>
      <c r="G238" s="1493"/>
      <c r="H238" s="1493"/>
      <c r="I238" s="1493"/>
      <c r="J238" s="1493"/>
      <c r="K238" s="1494"/>
      <c r="L238" s="100"/>
    </row>
    <row r="239" spans="1:12" customHeight="1" ht="12.75" s="96" customFormat="1">
      <c r="A239" s="282"/>
      <c r="B239" s="282"/>
      <c r="C239" s="1489"/>
      <c r="D239" s="1490"/>
      <c r="E239" s="1490"/>
      <c r="F239" s="1490"/>
      <c r="G239" s="1490"/>
      <c r="H239" s="1490"/>
      <c r="I239" s="1490"/>
      <c r="J239" s="1490"/>
      <c r="K239" s="1491"/>
      <c r="L239" s="100"/>
    </row>
    <row r="240" spans="1:12" customHeight="1" ht="13.5" s="96" customFormat="1">
      <c r="A240" s="282"/>
      <c r="B240" s="282"/>
      <c r="C240" s="1492"/>
      <c r="D240" s="1493"/>
      <c r="E240" s="1493"/>
      <c r="F240" s="1493"/>
      <c r="G240" s="1493"/>
      <c r="H240" s="1493"/>
      <c r="I240" s="1493"/>
      <c r="J240" s="1493"/>
      <c r="K240" s="1494"/>
      <c r="L240" s="100"/>
    </row>
    <row r="241" spans="1:12" customHeight="1" ht="12.75" s="96" customFormat="1">
      <c r="A241" s="282"/>
      <c r="B241" s="282"/>
      <c r="C241" s="1489"/>
      <c r="D241" s="1490"/>
      <c r="E241" s="1490"/>
      <c r="F241" s="1490"/>
      <c r="G241" s="1490"/>
      <c r="H241" s="1490"/>
      <c r="I241" s="1490"/>
      <c r="J241" s="1490"/>
      <c r="K241" s="1491"/>
      <c r="L241" s="100"/>
    </row>
    <row r="242" spans="1:12" customHeight="1" ht="13.5" s="96" customFormat="1">
      <c r="A242" s="282"/>
      <c r="B242" s="282"/>
      <c r="C242" s="1492"/>
      <c r="D242" s="1493"/>
      <c r="E242" s="1493"/>
      <c r="F242" s="1493"/>
      <c r="G242" s="1493"/>
      <c r="H242" s="1493"/>
      <c r="I242" s="1493"/>
      <c r="J242" s="1493"/>
      <c r="K242" s="1494"/>
      <c r="L242" s="100"/>
    </row>
    <row r="243" spans="1:12" customHeight="1" ht="12.75">
      <c r="C243" s="1489"/>
      <c r="D243" s="1490"/>
      <c r="E243" s="1490"/>
      <c r="F243" s="1490"/>
      <c r="G243" s="1490"/>
      <c r="H243" s="1490"/>
      <c r="I243" s="1490"/>
      <c r="J243" s="1490"/>
      <c r="K243" s="1491"/>
    </row>
    <row r="244" spans="1:12" customHeight="1" ht="13.5">
      <c r="C244" s="1492"/>
      <c r="D244" s="1493"/>
      <c r="E244" s="1493"/>
      <c r="F244" s="1493"/>
      <c r="G244" s="1493"/>
      <c r="H244" s="1493"/>
      <c r="I244" s="1493"/>
      <c r="J244" s="1493"/>
      <c r="K244" s="1494"/>
    </row>
    <row r="245" spans="1:12" customHeight="1" ht="12.75">
      <c r="C245" s="1489"/>
      <c r="D245" s="1490"/>
      <c r="E245" s="1490"/>
      <c r="F245" s="1490"/>
      <c r="G245" s="1490"/>
      <c r="H245" s="1490"/>
      <c r="I245" s="1490"/>
      <c r="J245" s="1490"/>
      <c r="K245" s="1491"/>
    </row>
    <row r="246" spans="1:12" customHeight="1" ht="13.5">
      <c r="C246" s="1492"/>
      <c r="D246" s="1493"/>
      <c r="E246" s="1493"/>
      <c r="F246" s="1493"/>
      <c r="G246" s="1493"/>
      <c r="H246" s="1493"/>
      <c r="I246" s="1493"/>
      <c r="J246" s="1493"/>
      <c r="K246" s="1494"/>
    </row>
    <row r="247" spans="1:12" customHeight="1" ht="12.75">
      <c r="C247" s="1489"/>
      <c r="D247" s="1490"/>
      <c r="E247" s="1490"/>
      <c r="F247" s="1490"/>
      <c r="G247" s="1490"/>
      <c r="H247" s="1490"/>
      <c r="I247" s="1490"/>
      <c r="J247" s="1490"/>
      <c r="K247" s="1491"/>
    </row>
    <row r="248" spans="1:12" customHeight="1" ht="13.5">
      <c r="C248" s="1492"/>
      <c r="D248" s="1493"/>
      <c r="E248" s="1493"/>
      <c r="F248" s="1493"/>
      <c r="G248" s="1493"/>
      <c r="H248" s="1493"/>
      <c r="I248" s="1493"/>
      <c r="J248" s="1493"/>
      <c r="K248" s="1494"/>
    </row>
    <row r="249" spans="1:12" customHeight="1" ht="12.75">
      <c r="C249" s="1489"/>
      <c r="D249" s="1490"/>
      <c r="E249" s="1490"/>
      <c r="F249" s="1490"/>
      <c r="G249" s="1490"/>
      <c r="H249" s="1490"/>
      <c r="I249" s="1490"/>
      <c r="J249" s="1490"/>
      <c r="K249" s="1491"/>
    </row>
    <row r="250" spans="1:12" customHeight="1" ht="13.5" s="96" customFormat="1">
      <c r="A250" s="282"/>
      <c r="B250" s="282"/>
      <c r="C250" s="1492"/>
      <c r="D250" s="1493"/>
      <c r="E250" s="1493"/>
      <c r="F250" s="1493"/>
      <c r="G250" s="1493"/>
      <c r="H250" s="1493"/>
      <c r="I250" s="1493"/>
      <c r="J250" s="1493"/>
      <c r="K250" s="1494"/>
      <c r="L250" s="100"/>
    </row>
    <row r="251" spans="1:12" customHeight="1" ht="12.75" s="96" customFormat="1">
      <c r="A251" s="282"/>
      <c r="B251" s="282"/>
      <c r="C251" s="1489"/>
      <c r="D251" s="1490"/>
      <c r="E251" s="1490"/>
      <c r="F251" s="1490"/>
      <c r="G251" s="1490"/>
      <c r="H251" s="1490"/>
      <c r="I251" s="1490"/>
      <c r="J251" s="1490"/>
      <c r="K251" s="1491"/>
      <c r="L251" s="100"/>
    </row>
    <row r="252" spans="1:12" customHeight="1" ht="12.95" s="96" customFormat="1">
      <c r="A252" s="282"/>
      <c r="B252" s="282"/>
      <c r="C252" s="1492"/>
      <c r="D252" s="1493"/>
      <c r="E252" s="1493"/>
      <c r="F252" s="1493"/>
      <c r="G252" s="1493"/>
      <c r="H252" s="1493"/>
      <c r="I252" s="1493"/>
      <c r="J252" s="1493"/>
      <c r="K252" s="1494"/>
      <c r="L252" s="100"/>
    </row>
    <row r="253" spans="1:12" customHeight="1" ht="15.6" s="96" customFormat="1">
      <c r="A253" s="1080"/>
      <c r="B253" s="1080"/>
      <c r="C253" s="1489"/>
      <c r="D253" s="1490"/>
      <c r="E253" s="1490"/>
      <c r="F253" s="1490"/>
      <c r="G253" s="1490"/>
      <c r="H253" s="1490"/>
      <c r="I253" s="1490"/>
      <c r="J253" s="1490"/>
      <c r="K253" s="1491"/>
      <c r="L253" s="100"/>
    </row>
    <row r="254" spans="1:12" customHeight="1" ht="13.5" s="96" customFormat="1">
      <c r="A254" s="1080"/>
      <c r="B254" s="1080"/>
      <c r="C254" s="1492"/>
      <c r="D254" s="1493"/>
      <c r="E254" s="1493"/>
      <c r="F254" s="1493"/>
      <c r="G254" s="1493"/>
      <c r="H254" s="1493"/>
      <c r="I254" s="1493"/>
      <c r="J254" s="1493"/>
      <c r="K254" s="1494"/>
      <c r="L254" s="100"/>
    </row>
    <row r="255" spans="1:12" customHeight="1" ht="12.75" s="96" customFormat="1">
      <c r="A255" s="1080"/>
      <c r="B255" s="1080"/>
      <c r="C255" s="1489"/>
      <c r="D255" s="1490"/>
      <c r="E255" s="1490"/>
      <c r="F255" s="1490"/>
      <c r="G255" s="1490"/>
      <c r="H255" s="1490"/>
      <c r="I255" s="1490"/>
      <c r="J255" s="1490"/>
      <c r="K255" s="1491"/>
      <c r="L255" s="100"/>
    </row>
    <row r="256" spans="1:12" customHeight="1" ht="13.5" s="96" customFormat="1">
      <c r="A256" s="1080"/>
      <c r="B256" s="1080"/>
      <c r="C256" s="1492"/>
      <c r="D256" s="1493"/>
      <c r="E256" s="1493"/>
      <c r="F256" s="1493"/>
      <c r="G256" s="1493"/>
      <c r="H256" s="1493"/>
      <c r="I256" s="1493"/>
      <c r="J256" s="1493"/>
      <c r="K256" s="1494"/>
      <c r="L256" s="100"/>
    </row>
    <row r="257" spans="1:12" customHeight="1" ht="12.75" s="96" customFormat="1">
      <c r="A257" s="1080"/>
      <c r="B257" s="1080"/>
      <c r="C257" s="1489"/>
      <c r="D257" s="1490"/>
      <c r="E257" s="1490"/>
      <c r="F257" s="1490"/>
      <c r="G257" s="1490"/>
      <c r="H257" s="1490"/>
      <c r="I257" s="1490"/>
      <c r="J257" s="1490"/>
      <c r="K257" s="1491"/>
      <c r="L257" s="100"/>
    </row>
    <row r="258" spans="1:12" customHeight="1" ht="13.5" s="96" customFormat="1">
      <c r="A258" s="1080"/>
      <c r="B258" s="1080"/>
      <c r="C258" s="1492"/>
      <c r="D258" s="1493"/>
      <c r="E258" s="1493"/>
      <c r="F258" s="1493"/>
      <c r="G258" s="1493"/>
      <c r="H258" s="1493"/>
      <c r="I258" s="1493"/>
      <c r="J258" s="1493"/>
      <c r="K258" s="1494"/>
      <c r="L258" s="100"/>
    </row>
    <row r="259" spans="1:12" customHeight="1" ht="12.75" s="96" customFormat="1">
      <c r="A259" s="1080"/>
      <c r="B259" s="1080"/>
      <c r="C259" s="1489"/>
      <c r="D259" s="1490"/>
      <c r="E259" s="1490"/>
      <c r="F259" s="1490"/>
      <c r="G259" s="1490"/>
      <c r="H259" s="1490"/>
      <c r="I259" s="1490"/>
      <c r="J259" s="1490"/>
      <c r="K259" s="1491"/>
      <c r="L259" s="100"/>
    </row>
    <row r="260" spans="1:12" customHeight="1" ht="13.5" s="96" customFormat="1">
      <c r="A260" s="1080"/>
      <c r="B260" s="1080"/>
      <c r="C260" s="1492"/>
      <c r="D260" s="1493"/>
      <c r="E260" s="1493"/>
      <c r="F260" s="1493"/>
      <c r="G260" s="1493"/>
      <c r="H260" s="1493"/>
      <c r="I260" s="1493"/>
      <c r="J260" s="1493"/>
      <c r="K260" s="1494"/>
      <c r="L260" s="100"/>
    </row>
    <row r="261" spans="1:12" customHeight="1" ht="12.75">
      <c r="C261" s="1489"/>
      <c r="D261" s="1490"/>
      <c r="E261" s="1490"/>
      <c r="F261" s="1490"/>
      <c r="G261" s="1490"/>
      <c r="H261" s="1490"/>
      <c r="I261" s="1490"/>
      <c r="J261" s="1490"/>
      <c r="K261" s="1491"/>
    </row>
    <row r="262" spans="1:12" customHeight="1" ht="13.5">
      <c r="C262" s="1492"/>
      <c r="D262" s="1493"/>
      <c r="E262" s="1493"/>
      <c r="F262" s="1493"/>
      <c r="G262" s="1493"/>
      <c r="H262" s="1493"/>
      <c r="I262" s="1493"/>
      <c r="J262" s="1493"/>
      <c r="K262" s="1494"/>
    </row>
    <row r="263" spans="1:12" customHeight="1" ht="12.75">
      <c r="C263" s="1489"/>
      <c r="D263" s="1490"/>
      <c r="E263" s="1490"/>
      <c r="F263" s="1490"/>
      <c r="G263" s="1490"/>
      <c r="H263" s="1490"/>
      <c r="I263" s="1490"/>
      <c r="J263" s="1490"/>
      <c r="K263" s="1491"/>
    </row>
    <row r="264" spans="1:12" customHeight="1" ht="13.5">
      <c r="C264" s="1492"/>
      <c r="D264" s="1493"/>
      <c r="E264" s="1493"/>
      <c r="F264" s="1493"/>
      <c r="G264" s="1493"/>
      <c r="H264" s="1493"/>
      <c r="I264" s="1493"/>
      <c r="J264" s="1493"/>
      <c r="K264" s="1494"/>
    </row>
    <row r="265" spans="1:12" customHeight="1" ht="15.6" s="96" customFormat="1">
      <c r="A265" s="1080"/>
      <c r="B265" s="1080"/>
      <c r="C265" s="1489"/>
      <c r="D265" s="1490"/>
      <c r="E265" s="1490"/>
      <c r="F265" s="1490"/>
      <c r="G265" s="1490"/>
      <c r="H265" s="1490"/>
      <c r="I265" s="1490"/>
      <c r="J265" s="1490"/>
      <c r="K265" s="1491"/>
      <c r="L265" s="100"/>
    </row>
    <row r="266" spans="1:12" customHeight="1" ht="13.5" s="96" customFormat="1">
      <c r="A266" s="1080"/>
      <c r="B266" s="1080"/>
      <c r="C266" s="1492"/>
      <c r="D266" s="1493"/>
      <c r="E266" s="1493"/>
      <c r="F266" s="1493"/>
      <c r="G266" s="1493"/>
      <c r="H266" s="1493"/>
      <c r="I266" s="1493"/>
      <c r="J266" s="1493"/>
      <c r="K266" s="1494"/>
      <c r="L266" s="100"/>
    </row>
    <row r="267" spans="1:12" customHeight="1" ht="12.75" s="96" customFormat="1">
      <c r="A267" s="1080"/>
      <c r="B267" s="1080"/>
      <c r="C267" s="1489"/>
      <c r="D267" s="1490"/>
      <c r="E267" s="1490"/>
      <c r="F267" s="1490"/>
      <c r="G267" s="1490"/>
      <c r="H267" s="1490"/>
      <c r="I267" s="1490"/>
      <c r="J267" s="1490"/>
      <c r="K267" s="1491"/>
      <c r="L267" s="100"/>
    </row>
    <row r="268" spans="1:12" customHeight="1" ht="13.5" s="96" customFormat="1">
      <c r="A268" s="1080"/>
      <c r="B268" s="1080"/>
      <c r="C268" s="1492"/>
      <c r="D268" s="1493"/>
      <c r="E268" s="1493"/>
      <c r="F268" s="1493"/>
      <c r="G268" s="1493"/>
      <c r="H268" s="1493"/>
      <c r="I268" s="1493"/>
      <c r="J268" s="1493"/>
      <c r="K268" s="1494"/>
      <c r="L268" s="100"/>
    </row>
    <row r="269" spans="1:12" customHeight="1" ht="12.95" s="96" customFormat="1">
      <c r="A269" s="610"/>
      <c r="B269" s="610"/>
      <c r="C269" s="2005" t="s">
        <v>1765</v>
      </c>
      <c r="D269" s="2006"/>
      <c r="E269" s="2006"/>
      <c r="F269" s="2006"/>
      <c r="G269" s="2006"/>
      <c r="H269" s="2006"/>
      <c r="I269" s="2006"/>
      <c r="J269" s="2006"/>
      <c r="K269" s="2007"/>
      <c r="L269" s="100"/>
    </row>
    <row r="270" spans="1:12" customHeight="1" ht="12.95" s="96" customFormat="1">
      <c r="A270" s="610"/>
      <c r="B270" s="610"/>
      <c r="C270" s="2005"/>
      <c r="D270" s="2006"/>
      <c r="E270" s="2006"/>
      <c r="F270" s="2006"/>
      <c r="G270" s="2006"/>
      <c r="H270" s="2006"/>
      <c r="I270" s="2006"/>
      <c r="J270" s="2006"/>
      <c r="K270" s="2007"/>
      <c r="L270" s="100"/>
    </row>
    <row r="271" spans="1:12" customHeight="1" ht="13.5">
      <c r="C271" s="2008" t="s">
        <v>1613</v>
      </c>
      <c r="D271" s="1791"/>
      <c r="E271" s="1791"/>
      <c r="F271" s="1791"/>
      <c r="G271" s="1791"/>
      <c r="H271" s="1791"/>
      <c r="I271" s="1791"/>
      <c r="J271" s="1791"/>
      <c r="K271" s="1792"/>
    </row>
  </sheetData>
  <sheetProtection password="CC59" sheet="true" objects="true" scenarios="true" formatCells="true" formatColumns="true" formatRows="true" insertColumns="true" insertRows="true" insertHyperlinks="true" deleteColumns="true" deleteRows="true" selectLockedCells="true" sort="true" autoFilter="true" pivotTables="true" selectUnlockedCells="false"/>
  <mergeCells>
    <mergeCell ref="G45:J45"/>
    <mergeCell ref="I30:K30"/>
    <mergeCell ref="G58:K68"/>
    <mergeCell ref="C56:K56"/>
    <mergeCell ref="D57:E57"/>
    <mergeCell ref="G57:K57"/>
    <mergeCell ref="C54:K55"/>
    <mergeCell ref="G50:J50"/>
    <mergeCell ref="G31:K37"/>
    <mergeCell ref="G44:J44"/>
    <mergeCell ref="D51:E51"/>
    <mergeCell ref="G111:K111"/>
    <mergeCell ref="D37:E37"/>
    <mergeCell ref="G51:K51"/>
    <mergeCell ref="G49:J49"/>
    <mergeCell ref="G48:J48"/>
    <mergeCell ref="G46:J46"/>
    <mergeCell ref="K46:K47"/>
    <mergeCell ref="G38:K43"/>
    <mergeCell ref="G47:J47"/>
    <mergeCell ref="G102:K109"/>
    <mergeCell ref="D111:E111"/>
    <mergeCell ref="G69:K78"/>
    <mergeCell ref="C52:K53"/>
    <mergeCell ref="D78:E78"/>
    <mergeCell ref="D68:E68"/>
    <mergeCell ref="K48:K49"/>
    <mergeCell ref="I29:K29"/>
    <mergeCell ref="D179:E179"/>
    <mergeCell ref="G87:K95"/>
    <mergeCell ref="D101:E101"/>
    <mergeCell ref="G112:K116"/>
    <mergeCell ref="C162:K162"/>
    <mergeCell ref="D163:E163"/>
    <mergeCell ref="G128:K132"/>
    <mergeCell ref="D138:E138"/>
    <mergeCell ref="G117:K127"/>
    <mergeCell ref="I18:K18"/>
    <mergeCell ref="D16:E16"/>
    <mergeCell ref="D86:E86"/>
    <mergeCell ref="D95:E95"/>
    <mergeCell ref="G96:K101"/>
    <mergeCell ref="G79:K86"/>
    <mergeCell ref="I27:K27"/>
    <mergeCell ref="G30:H30"/>
    <mergeCell ref="D43:E43"/>
    <mergeCell ref="I21:K21"/>
    <mergeCell ref="I26:K26"/>
    <mergeCell ref="I28:K28"/>
    <mergeCell ref="G12:H12"/>
    <mergeCell ref="G20:H20"/>
    <mergeCell ref="I22:K22"/>
    <mergeCell ref="I17:K17"/>
    <mergeCell ref="G21:H21"/>
    <mergeCell ref="G14:K16"/>
    <mergeCell ref="G18:H18"/>
    <mergeCell ref="G13:H13"/>
    <mergeCell ref="G9:H9"/>
    <mergeCell ref="G8:H8"/>
    <mergeCell ref="G22:H22"/>
    <mergeCell ref="G29:H29"/>
    <mergeCell ref="G28:H28"/>
    <mergeCell ref="G27:H27"/>
    <mergeCell ref="G26:H26"/>
    <mergeCell ref="G17:H17"/>
    <mergeCell ref="I20:K20"/>
    <mergeCell ref="C2:E2"/>
    <mergeCell ref="G2:H2"/>
    <mergeCell ref="G7:K7"/>
    <mergeCell ref="C5:K5"/>
    <mergeCell ref="C6:K6"/>
    <mergeCell ref="C3:E4"/>
    <mergeCell ref="D7:E7"/>
    <mergeCell ref="G11:H11"/>
    <mergeCell ref="G10:H10"/>
    <mergeCell ref="G207:K216"/>
    <mergeCell ref="D206:E206"/>
    <mergeCell ref="G206:K206"/>
    <mergeCell ref="G1:H1"/>
    <mergeCell ref="G23:K25"/>
    <mergeCell ref="D25:E25"/>
    <mergeCell ref="G19:H19"/>
    <mergeCell ref="C1:E1"/>
    <mergeCell ref="G3:H3"/>
    <mergeCell ref="I19:K19"/>
    <mergeCell ref="D146:E146"/>
    <mergeCell ref="C223:K224"/>
    <mergeCell ref="G139:K146"/>
    <mergeCell ref="G163:K163"/>
    <mergeCell ref="G164:K174"/>
    <mergeCell ref="D174:E174"/>
    <mergeCell ref="G147:K157"/>
    <mergeCell ref="D204:E204"/>
    <mergeCell ref="D216:E216"/>
    <mergeCell ref="G184:K204"/>
    <mergeCell ref="C231:K232"/>
    <mergeCell ref="C227:K228"/>
    <mergeCell ref="C221:K222"/>
    <mergeCell ref="C233:K234"/>
    <mergeCell ref="C219:K220"/>
    <mergeCell ref="D183:E183"/>
    <mergeCell ref="G180:K183"/>
    <mergeCell ref="C225:K226"/>
    <mergeCell ref="C205:K205"/>
    <mergeCell ref="C217:K218"/>
    <mergeCell ref="D116:E116"/>
    <mergeCell ref="G175:K179"/>
    <mergeCell ref="D109:E109"/>
    <mergeCell ref="D127:E127"/>
    <mergeCell ref="G133:K138"/>
    <mergeCell ref="C110:K110"/>
    <mergeCell ref="C158:K159"/>
    <mergeCell ref="D132:E132"/>
    <mergeCell ref="C160:K161"/>
    <mergeCell ref="D157:E157"/>
    <mergeCell ref="C269:K270"/>
    <mergeCell ref="C271:K271"/>
    <mergeCell ref="C251:K252"/>
    <mergeCell ref="C249:K250"/>
    <mergeCell ref="C247:K248"/>
    <mergeCell ref="C245:K246"/>
    <mergeCell ref="C261:K262"/>
    <mergeCell ref="C263:K264"/>
    <mergeCell ref="C265:K266"/>
    <mergeCell ref="C267:K268"/>
    <mergeCell ref="C253:K254"/>
    <mergeCell ref="C255:K256"/>
    <mergeCell ref="C257:K258"/>
    <mergeCell ref="C259:K260"/>
    <mergeCell ref="C237:K238"/>
    <mergeCell ref="C229:K230"/>
    <mergeCell ref="C243:K244"/>
    <mergeCell ref="C241:K242"/>
    <mergeCell ref="C239:K240"/>
    <mergeCell ref="C235:K236"/>
  </mergeCells>
  <dataValidations count="1">
    <dataValidation type="none" errorStyle="stop" operator="between" allowBlank="1" showDropDown="0" showInputMessage="1" showErrorMessage="1" prompt="Enter Self-Audit Date Here" sqref="F1"/>
  </dataValidations>
  <printOptions gridLines="false" gridLinesSet="true" horizontalCentered="true"/>
  <pageMargins left="0" right="0" top="0.75" bottom="0.5" header="0" footer="0"/>
  <pageSetup paperSize="1" orientation="portrait" scale="76" fitToHeight="0" fitToWidth="1"/>
  <headerFooter differentOddEven="false" differentFirst="false" scaleWithDoc="true" alignWithMargins="true">
    <oddHeader>&amp;C&amp;16&amp;A</oddHeader>
    <oddFooter>&amp;L_________/__________           Brodley&amp;CPage &amp;P of &amp;N    &amp;D&amp;R&amp;F</oddFooter>
    <evenHeader>&amp;C&amp;16&amp;A</evenHeader>
    <evenFooter>&amp;L_________/__________           Brodley&amp;CPage &amp;P of &amp;N    &amp;D&amp;R&amp;F</evenFooter>
    <firstHeader/>
    <firstFooter/>
  </headerFooter>
  <rowBreaks count="4" manualBreakCount="4">
    <brk id="56" man="1"/>
    <brk id="110" man="1"/>
    <brk id="162" man="1"/>
    <brk id="205" man="1"/>
  </rowBreaks>
  <legacyDrawing r:id="rId_comments_vml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pageSetUpPr fitToPage="1"/>
  </sheetPr>
  <dimension ref="A1:P299"/>
  <sheetViews>
    <sheetView tabSelected="0" workbookViewId="0" showGridLines="false" showRowColHeaders="1">
      <pane ySplit="4" topLeftCell="A245" activePane="bottomLeft" state="frozen"/>
      <selection pane="bottomLeft" activeCell="A245" sqref="A245"/>
    </sheetView>
  </sheetViews>
  <sheetFormatPr customHeight="true" defaultRowHeight="14.25" defaultColWidth="9.140625" outlineLevelRow="0" outlineLevelCol="0"/>
  <cols>
    <col min="1" max="1" width="5.5703125" hidden="true" customWidth="true" style="31"/>
    <col min="2" max="2" width="5.5703125" hidden="true" customWidth="true" style="31"/>
    <col min="3" max="3" width="4.7109375" customWidth="true" style="4"/>
    <col min="4" max="4" width="4.7109375" customWidth="true" style="4"/>
    <col min="5" max="5" width="4.7109375" customWidth="true" style="4"/>
    <col min="6" max="6" width="87.7109375" customWidth="true" style="151"/>
    <col min="7" max="7" width="6.7109375" customWidth="true" style="96"/>
    <col min="8" max="8" width="8.7109375" customWidth="true" style="100"/>
    <col min="9" max="9" width="6.7109375" customWidth="true" style="100"/>
    <col min="10" max="10" width="6.7109375" customWidth="true" style="100"/>
    <col min="11" max="11" width="6.7109375" customWidth="true" style="100"/>
  </cols>
  <sheetData>
    <row r="1" spans="1:16" customHeight="1" ht="14.25">
      <c r="C1" s="1532">
        <v>44118</v>
      </c>
      <c r="D1" s="1533"/>
      <c r="E1" s="1534"/>
      <c r="F1" s="771" t="s">
        <v>132</v>
      </c>
      <c r="G1" s="2090" t="s">
        <v>133</v>
      </c>
      <c r="H1" s="2091"/>
      <c r="I1" s="627" t="s">
        <v>76</v>
      </c>
      <c r="J1" s="602" t="s">
        <v>77</v>
      </c>
      <c r="K1" s="609" t="s">
        <v>69</v>
      </c>
    </row>
    <row r="2" spans="1:16" customHeight="1" ht="14.25">
      <c r="C2" s="1561">
        <f>TODAY()</f>
        <v>44200</v>
      </c>
      <c r="D2" s="1568"/>
      <c r="E2" s="1569"/>
      <c r="F2" s="772" t="s">
        <v>1766</v>
      </c>
      <c r="G2" s="2092" t="s">
        <v>1547</v>
      </c>
      <c r="H2" s="2093"/>
      <c r="I2" s="601">
        <f>A13+A30+A37+A45+A57+A102+A81+A113+A126+A137+A143+A151+A157+A171+A182+A188+A195+A206+A213+A217+A231+A234+A219+A241+A244+A257+A260+A269+A272+A280+A118+ A164 + A70</f>
        <v>336</v>
      </c>
      <c r="J2" s="601">
        <f>B13+B30+B37+B45+B57+B102+B81+B113+B126+B137+B143+B151+B157+B171+B182+B188+B195+B206+B213+B217+B231+B234+B219+B241+B244+B257+B260+B269+B272+B280+B118+ B164 + B70</f>
        <v>316</v>
      </c>
      <c r="K2" s="647">
        <f>J2/I2</f>
        <v>0.94047619047619</v>
      </c>
    </row>
    <row r="3" spans="1:16" customHeight="1" ht="14.25">
      <c r="C3" s="1567" t="str">
        <f>TEXT((C2-DATEVALUE("1/1/"&amp;TEXT(C2,"yy"))+1),"000")</f>
        <v>7289</v>
      </c>
      <c r="D3" s="1568"/>
      <c r="E3" s="1569"/>
      <c r="F3" s="770" t="s">
        <v>135</v>
      </c>
      <c r="G3" s="2107" t="s">
        <v>60</v>
      </c>
      <c r="H3" s="2108"/>
      <c r="I3" s="986">
        <f>I2</f>
        <v>336</v>
      </c>
      <c r="J3" s="986">
        <f>J2</f>
        <v>316</v>
      </c>
      <c r="K3" s="994">
        <f>K2</f>
        <v>0.94047619047619</v>
      </c>
    </row>
    <row r="4" spans="1:16" customHeight="1" ht="14.25">
      <c r="C4" s="1570"/>
      <c r="D4" s="1571"/>
      <c r="E4" s="1572"/>
      <c r="F4" s="773" t="s">
        <v>1767</v>
      </c>
      <c r="G4" s="2101"/>
      <c r="H4" s="2102"/>
      <c r="I4" s="2102"/>
      <c r="J4" s="2102"/>
      <c r="K4" s="2103"/>
    </row>
    <row r="5" spans="1:16" customHeight="1" ht="15" s="0" customFormat="1">
      <c r="C5" s="1520" t="s">
        <v>148</v>
      </c>
      <c r="D5" s="1521"/>
      <c r="E5" s="1521"/>
      <c r="F5" s="1521"/>
      <c r="G5" s="1521"/>
      <c r="H5" s="1521"/>
      <c r="I5" s="1521"/>
      <c r="J5" s="1521"/>
      <c r="K5" s="1522"/>
    </row>
    <row r="6" spans="1:16" customHeight="1" ht="15" s="0" customFormat="1">
      <c r="C6" s="1545" t="s">
        <v>149</v>
      </c>
      <c r="D6" s="1546"/>
      <c r="E6" s="1546"/>
      <c r="F6" s="1546"/>
      <c r="G6" s="1546"/>
      <c r="H6" s="1546"/>
      <c r="I6" s="1546"/>
      <c r="J6" s="1546"/>
      <c r="K6" s="1547"/>
    </row>
    <row r="7" spans="1:16" customHeight="1" ht="14.25">
      <c r="C7" s="2104" t="s">
        <v>1549</v>
      </c>
      <c r="D7" s="2105"/>
      <c r="E7" s="2105"/>
      <c r="F7" s="2105"/>
      <c r="G7" s="2105"/>
      <c r="H7" s="2105"/>
      <c r="I7" s="2105"/>
      <c r="J7" s="2105"/>
      <c r="K7" s="2106"/>
    </row>
    <row r="8" spans="1:16" customHeight="1" ht="14.25" s="96" customFormat="1">
      <c r="A8" s="31"/>
      <c r="B8" s="31"/>
      <c r="C8" s="697" t="s">
        <v>150</v>
      </c>
      <c r="D8" s="1530" t="s">
        <v>151</v>
      </c>
      <c r="E8" s="1531"/>
      <c r="F8" s="713" t="s">
        <v>68</v>
      </c>
      <c r="G8" s="1461" t="s">
        <v>4</v>
      </c>
      <c r="H8" s="1514"/>
      <c r="I8" s="1514"/>
      <c r="J8" s="1514"/>
      <c r="K8" s="1462"/>
    </row>
    <row r="9" spans="1:16" customHeight="1" ht="14.25">
      <c r="C9" s="61"/>
      <c r="D9" s="61"/>
      <c r="E9" s="144">
        <v>1</v>
      </c>
      <c r="F9" s="838" t="s">
        <v>1768</v>
      </c>
      <c r="G9" s="1434"/>
      <c r="H9" s="1435"/>
      <c r="I9" s="1435"/>
      <c r="J9" s="1435"/>
      <c r="K9" s="1436"/>
    </row>
    <row r="10" spans="1:16" customHeight="1" ht="12.75" s="388" customFormat="1">
      <c r="A10" s="938"/>
      <c r="B10" s="385"/>
      <c r="C10" s="133"/>
      <c r="D10" s="386"/>
      <c r="E10" s="387"/>
      <c r="F10" s="330" t="s">
        <v>1769</v>
      </c>
      <c r="G10" s="1458"/>
      <c r="H10" s="1459"/>
      <c r="I10" s="1459"/>
      <c r="J10" s="1459"/>
      <c r="K10" s="1460"/>
    </row>
    <row r="11" spans="1:16" customHeight="1" ht="12.75" s="388" customFormat="1">
      <c r="A11" s="938"/>
      <c r="B11" s="385"/>
      <c r="C11" s="133"/>
      <c r="D11" s="386"/>
      <c r="E11" s="387"/>
      <c r="F11" s="330" t="s">
        <v>1770</v>
      </c>
      <c r="G11" s="1458"/>
      <c r="H11" s="1459"/>
      <c r="I11" s="1459"/>
      <c r="J11" s="1459"/>
      <c r="K11" s="1460"/>
    </row>
    <row r="12" spans="1:16" customHeight="1" ht="26.25" s="388" customFormat="1">
      <c r="A12" s="938"/>
      <c r="B12" s="385"/>
      <c r="C12" s="133"/>
      <c r="D12" s="386"/>
      <c r="E12" s="387"/>
      <c r="F12" s="917" t="s">
        <v>1771</v>
      </c>
      <c r="G12" s="1458"/>
      <c r="H12" s="1459"/>
      <c r="I12" s="1459"/>
      <c r="J12" s="1459"/>
      <c r="K12" s="1460"/>
    </row>
    <row r="13" spans="1:16" customHeight="1" ht="13.5" s="388" customFormat="1">
      <c r="A13" s="389">
        <f>IF(D13="x",C13,IF(D13="n",0,C13))</f>
        <v>10</v>
      </c>
      <c r="B13" s="389">
        <f>IF(D13="x",0,IF(D13="n",0,C13))</f>
        <v>10</v>
      </c>
      <c r="C13" s="390">
        <v>10</v>
      </c>
      <c r="D13" s="2098"/>
      <c r="E13" s="2099"/>
      <c r="F13" s="836" t="s">
        <v>1772</v>
      </c>
      <c r="G13" s="1440"/>
      <c r="H13" s="1441"/>
      <c r="I13" s="1441"/>
      <c r="J13" s="1441"/>
      <c r="K13" s="1442"/>
    </row>
    <row r="14" spans="1:16" customHeight="1" ht="13.5">
      <c r="A14" s="33"/>
      <c r="B14" s="33"/>
      <c r="C14" s="38"/>
      <c r="D14" s="38"/>
      <c r="E14" s="143">
        <v>2</v>
      </c>
      <c r="F14" s="721" t="s">
        <v>1773</v>
      </c>
      <c r="G14" s="1435"/>
      <c r="H14" s="1435"/>
      <c r="I14" s="1435"/>
      <c r="J14" s="1435"/>
      <c r="K14" s="1436"/>
    </row>
    <row r="15" spans="1:16" customHeight="1" ht="25.5">
      <c r="A15" s="33"/>
      <c r="B15" s="33"/>
      <c r="C15" s="30"/>
      <c r="D15" s="30"/>
      <c r="E15" s="218"/>
      <c r="F15" s="372" t="s">
        <v>1774</v>
      </c>
      <c r="G15" s="1459"/>
      <c r="H15" s="1459"/>
      <c r="I15" s="1459"/>
      <c r="J15" s="1459"/>
      <c r="K15" s="1460"/>
    </row>
    <row r="16" spans="1:16" customHeight="1" ht="26.25">
      <c r="A16" s="33"/>
      <c r="B16" s="33"/>
      <c r="C16" s="30"/>
      <c r="D16" s="30"/>
      <c r="E16" s="218"/>
      <c r="F16" s="334" t="s">
        <v>1775</v>
      </c>
      <c r="G16" s="1459"/>
      <c r="H16" s="1459"/>
      <c r="I16" s="1459"/>
      <c r="J16" s="1459"/>
      <c r="K16" s="1460"/>
    </row>
    <row r="17" spans="1:16" customHeight="1" ht="13.5">
      <c r="A17" s="33"/>
      <c r="B17" s="33"/>
      <c r="C17" s="30"/>
      <c r="D17" s="30"/>
      <c r="E17" s="559"/>
      <c r="F17" s="334" t="s">
        <v>1776</v>
      </c>
      <c r="G17" s="1459"/>
      <c r="H17" s="1459"/>
      <c r="I17" s="1459"/>
      <c r="J17" s="1459"/>
      <c r="K17" s="1460"/>
    </row>
    <row r="18" spans="1:16" customHeight="1" ht="17.25">
      <c r="A18" s="33"/>
      <c r="B18" s="33"/>
      <c r="C18" s="30"/>
      <c r="D18" s="30"/>
      <c r="E18" s="218"/>
      <c r="F18" s="334" t="s">
        <v>1777</v>
      </c>
      <c r="G18" s="1459"/>
      <c r="H18" s="1459"/>
      <c r="I18" s="1459"/>
      <c r="J18" s="1459"/>
      <c r="K18" s="1460"/>
    </row>
    <row r="19" spans="1:16" customHeight="1" ht="17.25">
      <c r="A19" s="33"/>
      <c r="B19" s="33"/>
      <c r="C19" s="30"/>
      <c r="D19" s="30"/>
      <c r="E19" s="559"/>
      <c r="F19" s="404" t="s">
        <v>1778</v>
      </c>
      <c r="G19" s="1459"/>
      <c r="H19" s="1459"/>
      <c r="I19" s="1459"/>
      <c r="J19" s="1459"/>
      <c r="K19" s="1460"/>
    </row>
    <row r="20" spans="1:16" customHeight="1" ht="13.5">
      <c r="A20" s="33"/>
      <c r="B20" s="33"/>
      <c r="C20" s="30"/>
      <c r="D20" s="30"/>
      <c r="E20" s="559"/>
      <c r="F20" s="835" t="s">
        <v>1779</v>
      </c>
      <c r="G20" s="1459"/>
      <c r="H20" s="1459"/>
      <c r="I20" s="1459"/>
      <c r="J20" s="1459"/>
      <c r="K20" s="1460"/>
    </row>
    <row r="21" spans="1:16" customHeight="1" ht="17.25">
      <c r="A21" s="33"/>
      <c r="B21" s="33"/>
      <c r="C21" s="30"/>
      <c r="D21" s="30"/>
      <c r="E21" s="559"/>
      <c r="F21" s="749" t="s">
        <v>1780</v>
      </c>
      <c r="G21" s="1459"/>
      <c r="H21" s="1459"/>
      <c r="I21" s="1459"/>
      <c r="J21" s="1459"/>
      <c r="K21" s="1460"/>
    </row>
    <row r="22" spans="1:16" customHeight="1" ht="13.5">
      <c r="A22" s="33"/>
      <c r="B22" s="33"/>
      <c r="C22" s="30"/>
      <c r="D22" s="30"/>
      <c r="E22" s="218"/>
      <c r="F22" s="749" t="s">
        <v>1781</v>
      </c>
      <c r="G22" s="1459"/>
      <c r="H22" s="1459"/>
      <c r="I22" s="1459"/>
      <c r="J22" s="1459"/>
      <c r="K22" s="1460"/>
    </row>
    <row r="23" spans="1:16" customHeight="1" ht="12.75">
      <c r="A23" s="33"/>
      <c r="B23" s="33"/>
      <c r="C23" s="30"/>
      <c r="D23" s="30"/>
      <c r="E23" s="218"/>
      <c r="F23" s="404" t="s">
        <v>1782</v>
      </c>
      <c r="G23" s="1459"/>
      <c r="H23" s="1459"/>
      <c r="I23" s="1459"/>
      <c r="J23" s="1459"/>
      <c r="K23" s="1460"/>
    </row>
    <row r="24" spans="1:16" customHeight="1" ht="15.75">
      <c r="A24" s="33"/>
      <c r="B24" s="33"/>
      <c r="C24" s="30"/>
      <c r="D24" s="30"/>
      <c r="E24" s="218"/>
      <c r="F24" s="404" t="s">
        <v>1783</v>
      </c>
      <c r="G24" s="1459"/>
      <c r="H24" s="1459"/>
      <c r="I24" s="1459"/>
      <c r="J24" s="1459"/>
      <c r="K24" s="1460"/>
    </row>
    <row r="25" spans="1:16" customHeight="1" ht="26.25">
      <c r="A25" s="33"/>
      <c r="B25" s="33"/>
      <c r="C25" s="30"/>
      <c r="D25" s="30"/>
      <c r="E25" s="218"/>
      <c r="F25" s="334" t="s">
        <v>1784</v>
      </c>
      <c r="G25" s="1459"/>
      <c r="H25" s="1459"/>
      <c r="I25" s="1459"/>
      <c r="J25" s="1459"/>
      <c r="K25" s="1460"/>
    </row>
    <row r="26" spans="1:16" customHeight="1" ht="12.75">
      <c r="A26" s="33"/>
      <c r="B26" s="33"/>
      <c r="C26" s="30"/>
      <c r="D26" s="30"/>
      <c r="E26" s="218"/>
      <c r="F26" s="344" t="s">
        <v>1785</v>
      </c>
      <c r="G26" s="1459"/>
      <c r="H26" s="1459"/>
      <c r="I26" s="1459"/>
      <c r="J26" s="1459"/>
      <c r="K26" s="1460"/>
    </row>
    <row r="27" spans="1:16" customHeight="1" ht="12.75">
      <c r="A27" s="33"/>
      <c r="B27" s="33"/>
      <c r="C27" s="30"/>
      <c r="D27" s="30"/>
      <c r="E27" s="218"/>
      <c r="F27" s="344" t="s">
        <v>1786</v>
      </c>
      <c r="G27" s="1459"/>
      <c r="H27" s="1459"/>
      <c r="I27" s="1459"/>
      <c r="J27" s="1459"/>
      <c r="K27" s="1460"/>
    </row>
    <row r="28" spans="1:16" customHeight="1" ht="12.75">
      <c r="A28" s="33"/>
      <c r="B28" s="33"/>
      <c r="C28" s="30"/>
      <c r="D28" s="30"/>
      <c r="E28" s="323"/>
      <c r="F28" s="333" t="s">
        <v>1787</v>
      </c>
      <c r="G28" s="1459"/>
      <c r="H28" s="1459"/>
      <c r="I28" s="1459"/>
      <c r="J28" s="1459"/>
      <c r="K28" s="1460"/>
    </row>
    <row r="29" spans="1:16" customHeight="1" ht="26.25">
      <c r="A29" s="33"/>
      <c r="B29" s="33"/>
      <c r="C29" s="30"/>
      <c r="D29" s="30"/>
      <c r="E29" s="218"/>
      <c r="F29" s="334" t="s">
        <v>1788</v>
      </c>
      <c r="G29" s="1459"/>
      <c r="H29" s="1459"/>
      <c r="I29" s="1459"/>
      <c r="J29" s="1459"/>
      <c r="K29" s="1460"/>
    </row>
    <row r="30" spans="1:16" customHeight="1" ht="14.25">
      <c r="A30" s="125">
        <f>IF(D30="x",C30,IF(D30="n",0,C30))</f>
        <v>10</v>
      </c>
      <c r="B30" s="125">
        <f>IF(D30="x",0,IF(D30="n",0,C30))</f>
        <v>10</v>
      </c>
      <c r="C30" s="45">
        <v>10</v>
      </c>
      <c r="D30" s="1452"/>
      <c r="E30" s="1457"/>
      <c r="F30" s="722" t="s">
        <v>1789</v>
      </c>
      <c r="G30" s="1441"/>
      <c r="H30" s="1441"/>
      <c r="I30" s="1441"/>
      <c r="J30" s="1441"/>
      <c r="K30" s="1442"/>
    </row>
    <row r="31" spans="1:16" customHeight="1" ht="14.25">
      <c r="A31" s="33"/>
      <c r="B31" s="33"/>
      <c r="C31" s="51" t="s">
        <v>21</v>
      </c>
      <c r="D31" s="51"/>
      <c r="E31" s="143">
        <v>3</v>
      </c>
      <c r="F31" s="843" t="s">
        <v>1790</v>
      </c>
      <c r="G31" s="1434"/>
      <c r="H31" s="1435"/>
      <c r="I31" s="1435"/>
      <c r="J31" s="1435"/>
      <c r="K31" s="1436"/>
    </row>
    <row r="32" spans="1:16" customHeight="1" ht="14.25">
      <c r="A32" s="33"/>
      <c r="B32" s="33"/>
      <c r="C32" s="44"/>
      <c r="D32" s="44"/>
      <c r="E32" s="145"/>
      <c r="F32" s="333" t="s">
        <v>1791</v>
      </c>
      <c r="G32" s="1437"/>
      <c r="H32" s="1438"/>
      <c r="I32" s="1438"/>
      <c r="J32" s="1438"/>
      <c r="K32" s="1439"/>
    </row>
    <row r="33" spans="1:16" customHeight="1" ht="14.25">
      <c r="A33" s="33"/>
      <c r="B33" s="33"/>
      <c r="C33" s="44"/>
      <c r="D33" s="44"/>
      <c r="E33" s="145"/>
      <c r="F33" s="333" t="s">
        <v>1792</v>
      </c>
      <c r="G33" s="1437"/>
      <c r="H33" s="1438"/>
      <c r="I33" s="1438"/>
      <c r="J33" s="1438"/>
      <c r="K33" s="1439"/>
    </row>
    <row r="34" spans="1:16" customHeight="1" ht="13.5" s="388" customFormat="1">
      <c r="A34" s="796"/>
      <c r="B34" s="796"/>
      <c r="C34" s="386"/>
      <c r="D34" s="386"/>
      <c r="E34" s="796"/>
      <c r="F34" s="334" t="s">
        <v>1793</v>
      </c>
      <c r="G34" s="1437"/>
      <c r="H34" s="1438"/>
      <c r="I34" s="1438"/>
      <c r="J34" s="1438"/>
      <c r="K34" s="1439"/>
    </row>
    <row r="35" spans="1:16" customHeight="1" ht="14.25">
      <c r="A35" s="33"/>
      <c r="B35" s="33"/>
      <c r="C35" s="30"/>
      <c r="D35" s="30"/>
      <c r="E35" s="33"/>
      <c r="F35" s="333" t="s">
        <v>1794</v>
      </c>
      <c r="G35" s="1437"/>
      <c r="H35" s="1438"/>
      <c r="I35" s="1438"/>
      <c r="J35" s="1438"/>
      <c r="K35" s="1439"/>
    </row>
    <row r="36" spans="1:16" customHeight="1" ht="14.25">
      <c r="A36" s="33"/>
      <c r="B36" s="33"/>
      <c r="C36" s="30"/>
      <c r="D36" s="30"/>
      <c r="E36" s="33"/>
      <c r="F36" s="352" t="s">
        <v>1795</v>
      </c>
      <c r="G36" s="1437"/>
      <c r="H36" s="1438"/>
      <c r="I36" s="1438"/>
      <c r="J36" s="1438"/>
      <c r="K36" s="1439"/>
    </row>
    <row r="37" spans="1:16" customHeight="1" ht="14.25">
      <c r="A37" s="125">
        <f>IF(D37="x",C37,IF(D37="n",0,C37))</f>
        <v>20</v>
      </c>
      <c r="B37" s="125">
        <f>IF(D37="x",0,IF(D37="n",0,C37))</f>
        <v>20</v>
      </c>
      <c r="C37" s="45">
        <v>20</v>
      </c>
      <c r="D37" s="1452"/>
      <c r="E37" s="1457"/>
      <c r="F37" s="732" t="s">
        <v>1796</v>
      </c>
      <c r="G37" s="1516"/>
      <c r="H37" s="1517"/>
      <c r="I37" s="1517"/>
      <c r="J37" s="1517"/>
      <c r="K37" s="1518"/>
    </row>
    <row r="38" spans="1:16" customHeight="1" ht="14.25">
      <c r="A38" s="33"/>
      <c r="B38" s="33"/>
      <c r="C38" s="47" t="s">
        <v>21</v>
      </c>
      <c r="D38" s="51" t="s">
        <v>21</v>
      </c>
      <c r="E38" s="143">
        <v>4</v>
      </c>
      <c r="F38" s="842" t="s">
        <v>1797</v>
      </c>
      <c r="G38" s="1434"/>
      <c r="H38" s="1435"/>
      <c r="I38" s="1435"/>
      <c r="J38" s="1435"/>
      <c r="K38" s="1436"/>
    </row>
    <row r="39" spans="1:16" customHeight="1" ht="14.25">
      <c r="A39" s="33"/>
      <c r="B39" s="33"/>
      <c r="C39" s="30"/>
      <c r="D39" s="30"/>
      <c r="E39" s="33"/>
      <c r="F39" s="333" t="s">
        <v>1798</v>
      </c>
      <c r="G39" s="1437"/>
      <c r="H39" s="1438"/>
      <c r="I39" s="1438"/>
      <c r="J39" s="1438"/>
      <c r="K39" s="1439"/>
    </row>
    <row r="40" spans="1:16" customHeight="1" ht="14.25">
      <c r="A40" s="15"/>
      <c r="B40" s="15"/>
      <c r="C40" s="30"/>
      <c r="D40" s="30"/>
      <c r="E40" s="33"/>
      <c r="F40" s="333" t="s">
        <v>1799</v>
      </c>
      <c r="G40" s="1437"/>
      <c r="H40" s="1438"/>
      <c r="I40" s="1438"/>
      <c r="J40" s="1438"/>
      <c r="K40" s="1439"/>
    </row>
    <row r="41" spans="1:16" customHeight="1" ht="26.25">
      <c r="A41" s="15"/>
      <c r="B41" s="15"/>
      <c r="C41" s="30"/>
      <c r="D41" s="30"/>
      <c r="E41" s="33"/>
      <c r="F41" s="334" t="s">
        <v>1800</v>
      </c>
      <c r="G41" s="1437"/>
      <c r="H41" s="1438"/>
      <c r="I41" s="1438"/>
      <c r="J41" s="1438"/>
      <c r="K41" s="1439"/>
    </row>
    <row r="42" spans="1:16" customHeight="1" ht="13.5">
      <c r="A42" s="33"/>
      <c r="B42" s="33"/>
      <c r="C42" s="30"/>
      <c r="D42" s="30"/>
      <c r="E42" s="33"/>
      <c r="F42" s="340" t="s">
        <v>1801</v>
      </c>
      <c r="G42" s="1437"/>
      <c r="H42" s="1438"/>
      <c r="I42" s="1438"/>
      <c r="J42" s="1438"/>
      <c r="K42" s="1439"/>
    </row>
    <row r="43" spans="1:16" customHeight="1" ht="14.25">
      <c r="A43" s="33"/>
      <c r="B43" s="33"/>
      <c r="C43" s="42"/>
      <c r="D43" s="30"/>
      <c r="E43" s="323"/>
      <c r="F43" s="333" t="s">
        <v>1802</v>
      </c>
      <c r="G43" s="1437"/>
      <c r="H43" s="1438"/>
      <c r="I43" s="1438"/>
      <c r="J43" s="1438"/>
      <c r="K43" s="1439"/>
    </row>
    <row r="44" spans="1:16" customHeight="1" ht="14.25">
      <c r="A44" s="33"/>
      <c r="B44" s="33"/>
      <c r="C44" s="42"/>
      <c r="D44" s="30"/>
      <c r="E44" s="323"/>
      <c r="F44" s="334" t="s">
        <v>1803</v>
      </c>
      <c r="G44" s="1437"/>
      <c r="H44" s="1438"/>
      <c r="I44" s="1438"/>
      <c r="J44" s="1438"/>
      <c r="K44" s="1439"/>
    </row>
    <row r="45" spans="1:16" customHeight="1" ht="14.25">
      <c r="A45" s="125">
        <f>IF(D45="x",C45,IF(D45="n",0,C45))</f>
        <v>6</v>
      </c>
      <c r="B45" s="125">
        <f>IF(D45="x",0,IF(D45="n",0,C45))</f>
        <v>6</v>
      </c>
      <c r="C45" s="45">
        <v>6</v>
      </c>
      <c r="D45" s="1452"/>
      <c r="E45" s="1457"/>
      <c r="F45" s="732" t="s">
        <v>1804</v>
      </c>
      <c r="G45" s="1516"/>
      <c r="H45" s="1517"/>
      <c r="I45" s="1517"/>
      <c r="J45" s="1517"/>
      <c r="K45" s="1518"/>
    </row>
    <row r="46" spans="1:16" customHeight="1" ht="13.5">
      <c r="A46" s="33"/>
      <c r="B46" s="33"/>
      <c r="C46" s="51" t="s">
        <v>21</v>
      </c>
      <c r="D46" s="51" t="s">
        <v>21</v>
      </c>
      <c r="E46" s="143">
        <v>5</v>
      </c>
      <c r="F46" s="838" t="s">
        <v>1805</v>
      </c>
      <c r="G46" s="1434"/>
      <c r="H46" s="1435"/>
      <c r="I46" s="1435"/>
      <c r="J46" s="1435"/>
      <c r="K46" s="1436"/>
    </row>
    <row r="47" spans="1:16" customHeight="1" ht="12.75">
      <c r="A47" s="33"/>
      <c r="B47" s="33"/>
      <c r="C47" s="44"/>
      <c r="D47" s="44"/>
      <c r="E47" s="145"/>
      <c r="F47" s="333" t="s">
        <v>1806</v>
      </c>
      <c r="G47" s="1458"/>
      <c r="H47" s="1459"/>
      <c r="I47" s="1459"/>
      <c r="J47" s="1459"/>
      <c r="K47" s="1460"/>
    </row>
    <row r="48" spans="1:16" customHeight="1" ht="12.75">
      <c r="A48" s="33"/>
      <c r="B48" s="33"/>
      <c r="C48" s="30"/>
      <c r="D48" s="30"/>
      <c r="E48" s="33"/>
      <c r="F48" s="333" t="s">
        <v>1807</v>
      </c>
      <c r="G48" s="1458"/>
      <c r="H48" s="1459"/>
      <c r="I48" s="1459"/>
      <c r="J48" s="1459"/>
      <c r="K48" s="1460"/>
    </row>
    <row r="49" spans="1:16" customHeight="1" ht="13.5">
      <c r="A49" s="33"/>
      <c r="B49" s="33"/>
      <c r="C49" s="30"/>
      <c r="D49" s="30"/>
      <c r="E49" s="33"/>
      <c r="F49" s="334" t="s">
        <v>1808</v>
      </c>
      <c r="G49" s="1458"/>
      <c r="H49" s="1459"/>
      <c r="I49" s="1459"/>
      <c r="J49" s="1459"/>
      <c r="K49" s="1460"/>
    </row>
    <row r="50" spans="1:16" customHeight="1" ht="26.25">
      <c r="A50" s="33"/>
      <c r="B50" s="33"/>
      <c r="C50" s="30"/>
      <c r="D50" s="30"/>
      <c r="E50" s="33"/>
      <c r="F50" s="334" t="s">
        <v>1809</v>
      </c>
      <c r="G50" s="1458"/>
      <c r="H50" s="1459"/>
      <c r="I50" s="1459"/>
      <c r="J50" s="1459"/>
      <c r="K50" s="1460"/>
    </row>
    <row r="51" spans="1:16" customHeight="1" ht="25.5">
      <c r="A51" s="33"/>
      <c r="B51" s="33"/>
      <c r="C51" s="30"/>
      <c r="D51" s="30"/>
      <c r="E51" s="33"/>
      <c r="F51" s="915" t="s">
        <v>1810</v>
      </c>
      <c r="G51" s="1458"/>
      <c r="H51" s="1459"/>
      <c r="I51" s="1459"/>
      <c r="J51" s="1459"/>
      <c r="K51" s="1460"/>
    </row>
    <row r="52" spans="1:16" customHeight="1" ht="13.5">
      <c r="A52" s="33"/>
      <c r="B52" s="33"/>
      <c r="C52" s="30"/>
      <c r="D52" s="30"/>
      <c r="E52" s="33"/>
      <c r="F52" s="917" t="s">
        <v>1811</v>
      </c>
      <c r="G52" s="1458"/>
      <c r="H52" s="1459"/>
      <c r="I52" s="1459"/>
      <c r="J52" s="1459"/>
      <c r="K52" s="1460"/>
    </row>
    <row r="53" spans="1:16" customHeight="1" ht="13.5">
      <c r="A53" s="33"/>
      <c r="B53" s="33"/>
      <c r="C53" s="30"/>
      <c r="D53" s="30"/>
      <c r="E53" s="33"/>
      <c r="F53" s="917" t="s">
        <v>1812</v>
      </c>
      <c r="G53" s="1458"/>
      <c r="H53" s="1459"/>
      <c r="I53" s="1459"/>
      <c r="J53" s="1459"/>
      <c r="K53" s="1460"/>
    </row>
    <row r="54" spans="1:16" customHeight="1" ht="13.5">
      <c r="A54" s="33"/>
      <c r="B54" s="33"/>
      <c r="C54" s="30"/>
      <c r="D54" s="30"/>
      <c r="E54" s="33"/>
      <c r="F54" s="917" t="s">
        <v>1813</v>
      </c>
      <c r="G54" s="1458"/>
      <c r="H54" s="1459"/>
      <c r="I54" s="1459"/>
      <c r="J54" s="1459"/>
      <c r="K54" s="1460"/>
    </row>
    <row r="55" spans="1:16" customHeight="1" ht="13.5">
      <c r="A55" s="33"/>
      <c r="B55" s="33"/>
      <c r="C55" s="30"/>
      <c r="D55" s="30"/>
      <c r="E55" s="33"/>
      <c r="F55" s="723" t="s">
        <v>1814</v>
      </c>
      <c r="G55" s="1458"/>
      <c r="H55" s="1459"/>
      <c r="I55" s="1459"/>
      <c r="J55" s="1459"/>
      <c r="K55" s="1460"/>
    </row>
    <row r="56" spans="1:16" customHeight="1" ht="25.5">
      <c r="A56" s="33"/>
      <c r="B56" s="33"/>
      <c r="C56" s="30"/>
      <c r="D56" s="30"/>
      <c r="E56" s="33"/>
      <c r="F56" s="333" t="s">
        <v>1815</v>
      </c>
      <c r="G56" s="1458"/>
      <c r="H56" s="1459"/>
      <c r="I56" s="1459"/>
      <c r="J56" s="1459"/>
      <c r="K56" s="1460"/>
    </row>
    <row r="57" spans="1:16" customHeight="1" ht="16.5">
      <c r="A57" s="125">
        <f>IF(D57="x",C57,IF(D57="n",0,C57))</f>
        <v>6</v>
      </c>
      <c r="B57" s="125">
        <f>IF(D57="x",0,IF(D57="n",0,C57))</f>
        <v>6</v>
      </c>
      <c r="C57" s="42">
        <v>6</v>
      </c>
      <c r="D57" s="1506"/>
      <c r="E57" s="1519"/>
      <c r="F57" s="334" t="s">
        <v>1816</v>
      </c>
      <c r="G57" s="1458"/>
      <c r="H57" s="1459"/>
      <c r="I57" s="1459"/>
      <c r="J57" s="1459"/>
      <c r="K57" s="1460"/>
    </row>
    <row r="58" spans="1:16" customHeight="1" ht="12.75">
      <c r="A58" s="402"/>
      <c r="B58" s="402"/>
      <c r="C58" s="1508"/>
      <c r="D58" s="1509"/>
      <c r="E58" s="1509"/>
      <c r="F58" s="1509"/>
      <c r="G58" s="1509"/>
      <c r="H58" s="1509"/>
      <c r="I58" s="1509"/>
      <c r="J58" s="1509"/>
      <c r="K58" s="1510"/>
    </row>
    <row r="59" spans="1:16" customHeight="1" ht="13.5">
      <c r="A59" s="402"/>
      <c r="B59" s="402"/>
      <c r="C59" s="1511"/>
      <c r="D59" s="1512"/>
      <c r="E59" s="1512"/>
      <c r="F59" s="1512"/>
      <c r="G59" s="1512"/>
      <c r="H59" s="1512"/>
      <c r="I59" s="1512"/>
      <c r="J59" s="1512"/>
      <c r="K59" s="1513"/>
    </row>
    <row r="60" spans="1:16" customHeight="1" ht="14.25" s="96" customFormat="1">
      <c r="A60" s="31"/>
      <c r="B60" s="937"/>
      <c r="C60" s="2008" t="s">
        <v>1613</v>
      </c>
      <c r="D60" s="1791"/>
      <c r="E60" s="1791"/>
      <c r="F60" s="1791"/>
      <c r="G60" s="1791"/>
      <c r="H60" s="1791"/>
      <c r="I60" s="1791"/>
      <c r="J60" s="1791"/>
      <c r="K60" s="1792"/>
    </row>
    <row r="61" spans="1:16" customHeight="1" ht="14.25" s="96" customFormat="1">
      <c r="A61" s="31"/>
      <c r="B61" s="937"/>
      <c r="C61" s="697" t="s">
        <v>150</v>
      </c>
      <c r="D61" s="1530" t="s">
        <v>151</v>
      </c>
      <c r="E61" s="1531"/>
      <c r="F61" s="713" t="s">
        <v>1549</v>
      </c>
      <c r="G61" s="1461" t="s">
        <v>4</v>
      </c>
      <c r="H61" s="1514"/>
      <c r="I61" s="1514"/>
      <c r="J61" s="1514"/>
      <c r="K61" s="1462"/>
    </row>
    <row r="62" spans="1:16" customHeight="1" ht="14.25">
      <c r="A62" s="33"/>
      <c r="B62" s="33"/>
      <c r="C62" s="51" t="s">
        <v>21</v>
      </c>
      <c r="D62" s="51" t="s">
        <v>21</v>
      </c>
      <c r="E62" s="143">
        <v>6</v>
      </c>
      <c r="F62" s="841" t="s">
        <v>1817</v>
      </c>
      <c r="G62" s="1576"/>
      <c r="H62" s="1548"/>
      <c r="I62" s="1548"/>
      <c r="J62" s="1548"/>
      <c r="K62" s="1549"/>
    </row>
    <row r="63" spans="1:16" customHeight="1" ht="14.25">
      <c r="A63" s="33"/>
      <c r="B63" s="33"/>
      <c r="C63" s="44"/>
      <c r="D63" s="44"/>
      <c r="E63" s="145"/>
      <c r="F63" s="333" t="s">
        <v>1818</v>
      </c>
      <c r="G63" s="1458"/>
      <c r="H63" s="1459"/>
      <c r="I63" s="1459"/>
      <c r="J63" s="1459"/>
      <c r="K63" s="1460"/>
    </row>
    <row r="64" spans="1:16" customHeight="1" ht="14.25">
      <c r="A64" s="33"/>
      <c r="B64" s="33"/>
      <c r="C64" s="30"/>
      <c r="D64" s="30"/>
      <c r="E64" s="33"/>
      <c r="F64" s="333" t="s">
        <v>1819</v>
      </c>
      <c r="G64" s="1458"/>
      <c r="H64" s="1459"/>
      <c r="I64" s="1459"/>
      <c r="J64" s="1459"/>
      <c r="K64" s="1460"/>
    </row>
    <row r="65" spans="1:16" customHeight="1" ht="25.5">
      <c r="A65" s="33"/>
      <c r="B65" s="33"/>
      <c r="C65" s="30"/>
      <c r="D65" s="30"/>
      <c r="E65" s="33"/>
      <c r="F65" s="333" t="s">
        <v>1820</v>
      </c>
      <c r="G65" s="1458"/>
      <c r="H65" s="1459"/>
      <c r="I65" s="1459"/>
      <c r="J65" s="1459"/>
      <c r="K65" s="1460"/>
    </row>
    <row r="66" spans="1:16" customHeight="1" ht="14.25">
      <c r="A66" s="33"/>
      <c r="B66" s="33"/>
      <c r="C66" s="30"/>
      <c r="D66" s="30"/>
      <c r="E66" s="33"/>
      <c r="F66" s="333" t="s">
        <v>1821</v>
      </c>
      <c r="G66" s="1458"/>
      <c r="H66" s="1459"/>
      <c r="I66" s="1459"/>
      <c r="J66" s="1459"/>
      <c r="K66" s="1460"/>
    </row>
    <row r="67" spans="1:16" customHeight="1" ht="14.25">
      <c r="A67" s="33"/>
      <c r="B67" s="33"/>
      <c r="C67" s="30"/>
      <c r="D67" s="30"/>
      <c r="E67" s="33"/>
      <c r="F67" s="333" t="s">
        <v>1822</v>
      </c>
      <c r="G67" s="1458"/>
      <c r="H67" s="1459"/>
      <c r="I67" s="1459"/>
      <c r="J67" s="1459"/>
      <c r="K67" s="1460"/>
    </row>
    <row r="68" spans="1:16" customHeight="1" ht="25.5">
      <c r="A68" s="33"/>
      <c r="B68" s="33"/>
      <c r="C68" s="30"/>
      <c r="D68" s="30"/>
      <c r="E68" s="33"/>
      <c r="F68" s="915" t="s">
        <v>1823</v>
      </c>
      <c r="G68" s="1458"/>
      <c r="H68" s="1459"/>
      <c r="I68" s="1459"/>
      <c r="J68" s="1459"/>
      <c r="K68" s="1460"/>
    </row>
    <row r="69" spans="1:16" customHeight="1" ht="15.75">
      <c r="A69" s="33"/>
      <c r="B69" s="33"/>
      <c r="C69" s="30"/>
      <c r="D69" s="30"/>
      <c r="E69" s="33"/>
      <c r="F69" s="973" t="s">
        <v>1824</v>
      </c>
      <c r="G69" s="1458"/>
      <c r="H69" s="1459"/>
      <c r="I69" s="1459"/>
      <c r="J69" s="1459"/>
      <c r="K69" s="1460"/>
    </row>
    <row r="70" spans="1:16" customHeight="1" ht="14.25">
      <c r="A70" s="953">
        <f>IF(D70="x",C70,IF(D70="n",0,C70))</f>
        <v>6</v>
      </c>
      <c r="B70" s="953">
        <f>IF(D70="x",0,IF(D70="n",0,C70))</f>
        <v>6</v>
      </c>
      <c r="C70" s="6">
        <v>6</v>
      </c>
      <c r="D70" s="1506"/>
      <c r="E70" s="2100"/>
      <c r="F70" s="352" t="s">
        <v>1825</v>
      </c>
      <c r="G70" s="1458"/>
      <c r="H70" s="1459"/>
      <c r="I70" s="1459"/>
      <c r="J70" s="1459"/>
      <c r="K70" s="1460"/>
    </row>
    <row r="71" spans="1:16" customHeight="1" ht="13.5">
      <c r="A71" s="33"/>
      <c r="B71" s="33"/>
      <c r="C71" s="2094"/>
      <c r="D71" s="2095"/>
      <c r="E71" s="2095"/>
      <c r="F71" s="613" t="s">
        <v>68</v>
      </c>
      <c r="G71" s="2096"/>
      <c r="H71" s="2096"/>
      <c r="I71" s="2096"/>
      <c r="J71" s="2096"/>
      <c r="K71" s="2097"/>
    </row>
    <row r="72" spans="1:16" customHeight="1" ht="14.25">
      <c r="A72" s="33"/>
      <c r="B72" s="33"/>
      <c r="C72" s="51" t="s">
        <v>21</v>
      </c>
      <c r="D72" s="51" t="s">
        <v>21</v>
      </c>
      <c r="E72" s="143">
        <v>7</v>
      </c>
      <c r="F72" s="838" t="s">
        <v>1826</v>
      </c>
      <c r="G72" s="1434"/>
      <c r="H72" s="1435"/>
      <c r="I72" s="1435"/>
      <c r="J72" s="1435"/>
      <c r="K72" s="1436"/>
    </row>
    <row r="73" spans="1:16" customHeight="1" ht="25.5">
      <c r="C73" s="30"/>
      <c r="D73" s="30"/>
      <c r="E73" s="33"/>
      <c r="F73" s="333" t="s">
        <v>1827</v>
      </c>
      <c r="G73" s="1458"/>
      <c r="H73" s="1459"/>
      <c r="I73" s="1459"/>
      <c r="J73" s="1459"/>
      <c r="K73" s="1460"/>
    </row>
    <row r="74" spans="1:16" customHeight="1" ht="14.25">
      <c r="C74" s="30"/>
      <c r="D74" s="30"/>
      <c r="E74" s="33"/>
      <c r="F74" s="334" t="s">
        <v>1828</v>
      </c>
      <c r="G74" s="1458"/>
      <c r="H74" s="1459"/>
      <c r="I74" s="1459"/>
      <c r="J74" s="1459"/>
      <c r="K74" s="1460"/>
    </row>
    <row r="75" spans="1:16" customHeight="1" ht="25.5">
      <c r="C75" s="30"/>
      <c r="D75" s="30"/>
      <c r="E75" s="33"/>
      <c r="F75" s="333" t="s">
        <v>1829</v>
      </c>
      <c r="G75" s="1458"/>
      <c r="H75" s="1459"/>
      <c r="I75" s="1459"/>
      <c r="J75" s="1459"/>
      <c r="K75" s="1460"/>
    </row>
    <row r="76" spans="1:16" customHeight="1" ht="13.5">
      <c r="A76" s="33"/>
      <c r="B76" s="33"/>
      <c r="C76" s="30"/>
      <c r="D76" s="30"/>
      <c r="E76" s="33"/>
      <c r="F76" s="749" t="s">
        <v>1830</v>
      </c>
      <c r="G76" s="1458"/>
      <c r="H76" s="1459"/>
      <c r="I76" s="1459"/>
      <c r="J76" s="1459"/>
      <c r="K76" s="1460"/>
    </row>
    <row r="77" spans="1:16" customHeight="1" ht="14.25">
      <c r="A77" s="33"/>
      <c r="B77" s="33"/>
      <c r="C77" s="30"/>
      <c r="D77" s="30"/>
      <c r="E77" s="33"/>
      <c r="F77" s="334" t="s">
        <v>1831</v>
      </c>
      <c r="G77" s="1458"/>
      <c r="H77" s="1459"/>
      <c r="I77" s="1459"/>
      <c r="J77" s="1459"/>
      <c r="K77" s="1460"/>
    </row>
    <row r="78" spans="1:16" customHeight="1" ht="14.25">
      <c r="C78" s="30"/>
      <c r="D78" s="30"/>
      <c r="E78" s="33"/>
      <c r="F78" s="334" t="s">
        <v>1832</v>
      </c>
      <c r="G78" s="1458"/>
      <c r="H78" s="1459"/>
      <c r="I78" s="1459"/>
      <c r="J78" s="1459"/>
      <c r="K78" s="1460"/>
    </row>
    <row r="79" spans="1:16" customHeight="1" ht="26.25">
      <c r="C79" s="30"/>
      <c r="D79" s="30"/>
      <c r="E79" s="33"/>
      <c r="F79" s="334" t="s">
        <v>1833</v>
      </c>
      <c r="G79" s="1458"/>
      <c r="H79" s="1459"/>
      <c r="I79" s="1459"/>
      <c r="J79" s="1459"/>
      <c r="K79" s="1460"/>
    </row>
    <row r="80" spans="1:16" customHeight="1" ht="13.5">
      <c r="A80" s="33"/>
      <c r="B80" s="33"/>
      <c r="C80" s="30"/>
      <c r="D80" s="30"/>
      <c r="E80" s="33"/>
      <c r="F80" s="334" t="s">
        <v>1834</v>
      </c>
      <c r="G80" s="1458"/>
      <c r="H80" s="1459"/>
      <c r="I80" s="1459"/>
      <c r="J80" s="1459"/>
      <c r="K80" s="1460"/>
    </row>
    <row r="81" spans="1:16" customHeight="1" ht="14.25">
      <c r="A81" s="125">
        <f>IF(D81="x",C81,IF(D81="n",0,C81))</f>
        <v>6</v>
      </c>
      <c r="B81" s="125">
        <f>IF(D81="x",0,IF(D81="n",0,C81))</f>
        <v>6</v>
      </c>
      <c r="C81" s="45">
        <v>6</v>
      </c>
      <c r="D81" s="1452"/>
      <c r="E81" s="1457"/>
      <c r="F81" s="347" t="s">
        <v>1835</v>
      </c>
      <c r="G81" s="1440"/>
      <c r="H81" s="1441"/>
      <c r="I81" s="1441"/>
      <c r="J81" s="1441"/>
      <c r="K81" s="1442"/>
    </row>
    <row r="82" spans="1:16" customHeight="1" ht="14.25">
      <c r="A82" s="33"/>
      <c r="B82" s="33"/>
      <c r="C82" s="61"/>
      <c r="D82" s="61"/>
      <c r="E82" s="146">
        <v>8</v>
      </c>
      <c r="F82" s="838" t="s">
        <v>1836</v>
      </c>
      <c r="G82" s="1434"/>
      <c r="H82" s="1435"/>
      <c r="I82" s="1435"/>
      <c r="J82" s="1435"/>
      <c r="K82" s="1436"/>
    </row>
    <row r="83" spans="1:16" customHeight="1" ht="25.5">
      <c r="A83" s="33"/>
      <c r="B83" s="33"/>
      <c r="C83" s="44"/>
      <c r="D83" s="44"/>
      <c r="E83" s="52"/>
      <c r="F83" s="404" t="s">
        <v>1837</v>
      </c>
      <c r="G83" s="1437"/>
      <c r="H83" s="1438"/>
      <c r="I83" s="1438"/>
      <c r="J83" s="1438"/>
      <c r="K83" s="1439"/>
    </row>
    <row r="84" spans="1:16" customHeight="1" ht="14.25">
      <c r="A84" s="33"/>
      <c r="B84" s="33"/>
      <c r="C84" s="30"/>
      <c r="D84" s="30"/>
      <c r="E84" s="33"/>
      <c r="F84" s="404" t="s">
        <v>1838</v>
      </c>
      <c r="G84" s="1437"/>
      <c r="H84" s="1438"/>
      <c r="I84" s="1438"/>
      <c r="J84" s="1438"/>
      <c r="K84" s="1439"/>
    </row>
    <row r="85" spans="1:16" customHeight="1" ht="14.25">
      <c r="A85" s="33"/>
      <c r="B85" s="33"/>
      <c r="C85" s="30"/>
      <c r="D85" s="30"/>
      <c r="E85" s="33"/>
      <c r="F85" s="723" t="s">
        <v>1839</v>
      </c>
      <c r="G85" s="1437"/>
      <c r="H85" s="1438"/>
      <c r="I85" s="1438"/>
      <c r="J85" s="1438"/>
      <c r="K85" s="1439"/>
      <c r="O85" s="96"/>
      <c r="P85" s="137"/>
    </row>
    <row r="86" spans="1:16" customHeight="1" ht="14.25">
      <c r="A86" s="33"/>
      <c r="B86" s="33"/>
      <c r="C86" s="30"/>
      <c r="D86" s="30"/>
      <c r="E86" s="33"/>
      <c r="F86" s="749" t="s">
        <v>1840</v>
      </c>
      <c r="G86" s="1437"/>
      <c r="H86" s="1438"/>
      <c r="I86" s="1438"/>
      <c r="J86" s="1438"/>
      <c r="K86" s="1439"/>
      <c r="O86" s="96"/>
      <c r="P86" s="137" t="s">
        <v>1841</v>
      </c>
    </row>
    <row r="87" spans="1:16" customHeight="1" ht="14.25">
      <c r="A87" s="33"/>
      <c r="B87" s="33"/>
      <c r="C87" s="30"/>
      <c r="D87" s="30"/>
      <c r="E87" s="33"/>
      <c r="F87" s="404" t="s">
        <v>1842</v>
      </c>
      <c r="G87" s="1437"/>
      <c r="H87" s="1438"/>
      <c r="I87" s="1438"/>
      <c r="J87" s="1438"/>
      <c r="K87" s="1439"/>
      <c r="O87" s="96"/>
      <c r="P87" s="137" t="s">
        <v>1843</v>
      </c>
    </row>
    <row r="88" spans="1:16" customHeight="1" ht="13.5">
      <c r="A88" s="33"/>
      <c r="B88" s="33"/>
      <c r="C88" s="30"/>
      <c r="D88" s="30"/>
      <c r="E88" s="33"/>
      <c r="F88" s="749" t="s">
        <v>1844</v>
      </c>
      <c r="G88" s="1437"/>
      <c r="H88" s="1438"/>
      <c r="I88" s="1438"/>
      <c r="J88" s="1438"/>
      <c r="K88" s="1439"/>
      <c r="O88" s="96"/>
      <c r="P88" s="137" t="s">
        <v>1845</v>
      </c>
    </row>
    <row r="89" spans="1:16" customHeight="1" ht="26.25">
      <c r="A89" s="33"/>
      <c r="B89" s="33"/>
      <c r="C89" s="30"/>
      <c r="D89" s="30"/>
      <c r="E89" s="33"/>
      <c r="F89" s="749" t="s">
        <v>1846</v>
      </c>
      <c r="G89" s="1437"/>
      <c r="H89" s="1438"/>
      <c r="I89" s="1438"/>
      <c r="J89" s="1438"/>
      <c r="K89" s="1439"/>
      <c r="O89" s="96"/>
      <c r="P89" s="137" t="s">
        <v>1843</v>
      </c>
    </row>
    <row r="90" spans="1:16" customHeight="1" ht="14.25">
      <c r="A90" s="33"/>
      <c r="B90" s="33"/>
      <c r="C90" s="30"/>
      <c r="D90" s="30"/>
      <c r="E90" s="33"/>
      <c r="F90" s="404" t="s">
        <v>1847</v>
      </c>
      <c r="G90" s="1437"/>
      <c r="H90" s="1438"/>
      <c r="I90" s="1438"/>
      <c r="J90" s="1438"/>
      <c r="K90" s="1439"/>
      <c r="O90" s="96"/>
      <c r="P90" s="137" t="s">
        <v>1843</v>
      </c>
    </row>
    <row r="91" spans="1:16" customHeight="1" ht="25.5">
      <c r="A91" s="33"/>
      <c r="B91" s="33"/>
      <c r="C91" s="30"/>
      <c r="D91" s="30"/>
      <c r="E91" s="33"/>
      <c r="F91" s="404" t="s">
        <v>1848</v>
      </c>
      <c r="G91" s="1437"/>
      <c r="H91" s="1438"/>
      <c r="I91" s="1438"/>
      <c r="J91" s="1438"/>
      <c r="K91" s="1439"/>
      <c r="O91" s="96"/>
      <c r="P91" s="137"/>
    </row>
    <row r="92" spans="1:16" customHeight="1" ht="14.25">
      <c r="A92" s="33"/>
      <c r="B92" s="33"/>
      <c r="C92" s="30"/>
      <c r="D92" s="30"/>
      <c r="E92" s="33"/>
      <c r="F92" s="404" t="s">
        <v>1849</v>
      </c>
      <c r="G92" s="1437"/>
      <c r="H92" s="1438"/>
      <c r="I92" s="1438"/>
      <c r="J92" s="1438"/>
      <c r="K92" s="1439"/>
    </row>
    <row r="93" spans="1:16" customHeight="1" ht="13.5">
      <c r="A93" s="33"/>
      <c r="B93" s="33"/>
      <c r="C93" s="30"/>
      <c r="D93" s="30"/>
      <c r="E93" s="33"/>
      <c r="F93" s="749" t="s">
        <v>1850</v>
      </c>
      <c r="G93" s="1437"/>
      <c r="H93" s="1438"/>
      <c r="I93" s="1438"/>
      <c r="J93" s="1438"/>
      <c r="K93" s="1439"/>
    </row>
    <row r="94" spans="1:16" customHeight="1" ht="26.25">
      <c r="A94" s="33"/>
      <c r="B94" s="33"/>
      <c r="C94" s="30"/>
      <c r="D94" s="30"/>
      <c r="E94" s="33"/>
      <c r="F94" s="749" t="s">
        <v>1851</v>
      </c>
      <c r="G94" s="1437"/>
      <c r="H94" s="1438"/>
      <c r="I94" s="1438"/>
      <c r="J94" s="1438"/>
      <c r="K94" s="1439"/>
    </row>
    <row r="95" spans="1:16" customHeight="1" ht="12.75">
      <c r="A95" s="33"/>
      <c r="B95" s="33"/>
      <c r="C95" s="30"/>
      <c r="D95" s="30"/>
      <c r="E95" s="33"/>
      <c r="F95" s="404" t="s">
        <v>1852</v>
      </c>
      <c r="G95" s="1437"/>
      <c r="H95" s="1438"/>
      <c r="I95" s="1438"/>
      <c r="J95" s="1438"/>
      <c r="K95" s="1439"/>
    </row>
    <row r="96" spans="1:16" customHeight="1" ht="38.25">
      <c r="A96" s="33"/>
      <c r="B96" s="33"/>
      <c r="C96" s="30"/>
      <c r="D96" s="30"/>
      <c r="E96" s="33"/>
      <c r="F96" s="404" t="s">
        <v>1853</v>
      </c>
      <c r="G96" s="1437"/>
      <c r="H96" s="1438"/>
      <c r="I96" s="1438"/>
      <c r="J96" s="1438"/>
      <c r="K96" s="1439"/>
    </row>
    <row r="97" spans="1:16" customHeight="1" ht="14.25">
      <c r="A97" s="33"/>
      <c r="B97" s="33"/>
      <c r="C97" s="30"/>
      <c r="D97" s="30"/>
      <c r="E97" s="33"/>
      <c r="F97" s="749" t="s">
        <v>1854</v>
      </c>
      <c r="G97" s="1437"/>
      <c r="H97" s="1438"/>
      <c r="I97" s="1438"/>
      <c r="J97" s="1438"/>
      <c r="K97" s="1439"/>
    </row>
    <row r="98" spans="1:16" customHeight="1" ht="14.25">
      <c r="A98" s="33"/>
      <c r="B98" s="33"/>
      <c r="C98" s="30"/>
      <c r="D98" s="30"/>
      <c r="E98" s="33"/>
      <c r="F98" s="749" t="s">
        <v>1855</v>
      </c>
      <c r="G98" s="1437"/>
      <c r="H98" s="1438"/>
      <c r="I98" s="1438"/>
      <c r="J98" s="1438"/>
      <c r="K98" s="1439"/>
    </row>
    <row r="99" spans="1:16" customHeight="1" ht="13.5">
      <c r="A99" s="33"/>
      <c r="B99" s="33"/>
      <c r="C99" s="30"/>
      <c r="D99" s="30"/>
      <c r="E99" s="33"/>
      <c r="F99" s="749" t="s">
        <v>1856</v>
      </c>
      <c r="G99" s="1437"/>
      <c r="H99" s="1438"/>
      <c r="I99" s="1438"/>
      <c r="J99" s="1438"/>
      <c r="K99" s="1439"/>
    </row>
    <row r="100" spans="1:16" customHeight="1" ht="26.25" s="16" customFormat="1">
      <c r="A100" s="37"/>
      <c r="B100" s="37"/>
      <c r="C100" s="36"/>
      <c r="D100" s="36"/>
      <c r="E100" s="37"/>
      <c r="F100" s="749" t="s">
        <v>1857</v>
      </c>
      <c r="G100" s="1437"/>
      <c r="H100" s="1438"/>
      <c r="I100" s="1438"/>
      <c r="J100" s="1438"/>
      <c r="K100" s="1439"/>
    </row>
    <row r="101" spans="1:16" customHeight="1" ht="39">
      <c r="A101" s="33"/>
      <c r="B101" s="33"/>
      <c r="C101" s="30"/>
      <c r="D101" s="30"/>
      <c r="E101" s="33"/>
      <c r="F101" s="723" t="s">
        <v>1858</v>
      </c>
      <c r="G101" s="1437"/>
      <c r="H101" s="1438"/>
      <c r="I101" s="1438"/>
      <c r="J101" s="1438"/>
      <c r="K101" s="1439"/>
    </row>
    <row r="102" spans="1:16" customHeight="1" ht="26.25">
      <c r="A102" s="125">
        <f>IF(D102="x",C102,IF(D102="n",0,C102))</f>
        <v>20</v>
      </c>
      <c r="B102" s="125">
        <f>IF(D102="x",0,IF(D102="n",0,C102))</f>
        <v>20</v>
      </c>
      <c r="C102" s="45">
        <v>20</v>
      </c>
      <c r="D102" s="1452"/>
      <c r="E102" s="1457"/>
      <c r="F102" s="404" t="s">
        <v>1859</v>
      </c>
      <c r="G102" s="1516"/>
      <c r="H102" s="1517"/>
      <c r="I102" s="1517"/>
      <c r="J102" s="1517"/>
      <c r="K102" s="1518"/>
    </row>
    <row r="103" spans="1:16" customHeight="1" ht="14.25">
      <c r="C103" s="51" t="s">
        <v>21</v>
      </c>
      <c r="D103" s="51" t="s">
        <v>21</v>
      </c>
      <c r="E103" s="144">
        <v>9</v>
      </c>
      <c r="F103" s="831" t="s">
        <v>1860</v>
      </c>
      <c r="G103" s="1434"/>
      <c r="H103" s="1435"/>
      <c r="I103" s="1435"/>
      <c r="J103" s="1435"/>
      <c r="K103" s="1436"/>
    </row>
    <row r="104" spans="1:16" customHeight="1" ht="14.25">
      <c r="A104" s="33"/>
      <c r="B104" s="33"/>
      <c r="C104" s="42"/>
      <c r="D104" s="30"/>
      <c r="E104" s="217"/>
      <c r="F104" s="330" t="s">
        <v>1861</v>
      </c>
      <c r="G104" s="1458"/>
      <c r="H104" s="1459"/>
      <c r="I104" s="1459"/>
      <c r="J104" s="1459"/>
      <c r="K104" s="1460"/>
    </row>
    <row r="105" spans="1:16" customHeight="1" ht="14.25">
      <c r="A105" s="33"/>
      <c r="B105" s="33"/>
      <c r="C105" s="42"/>
      <c r="D105" s="30"/>
      <c r="E105" s="217"/>
      <c r="F105" s="330" t="s">
        <v>1862</v>
      </c>
      <c r="G105" s="1458"/>
      <c r="H105" s="1459"/>
      <c r="I105" s="1459"/>
      <c r="J105" s="1459"/>
      <c r="K105" s="1460"/>
    </row>
    <row r="106" spans="1:16" customHeight="1" ht="25.5">
      <c r="C106" s="42"/>
      <c r="D106" s="30"/>
      <c r="E106" s="217"/>
      <c r="F106" s="330" t="s">
        <v>1863</v>
      </c>
      <c r="G106" s="1458"/>
      <c r="H106" s="1459"/>
      <c r="I106" s="1459"/>
      <c r="J106" s="1459"/>
      <c r="K106" s="1460"/>
    </row>
    <row r="107" spans="1:16" customHeight="1" ht="25.5">
      <c r="C107" s="42"/>
      <c r="D107" s="30"/>
      <c r="E107" s="217"/>
      <c r="F107" s="330" t="s">
        <v>1864</v>
      </c>
      <c r="G107" s="1458"/>
      <c r="H107" s="1459"/>
      <c r="I107" s="1459"/>
      <c r="J107" s="1459"/>
      <c r="K107" s="1460"/>
    </row>
    <row r="108" spans="1:16" customHeight="1" ht="14.25">
      <c r="A108" s="33"/>
      <c r="B108" s="33"/>
      <c r="C108" s="42"/>
      <c r="D108" s="30"/>
      <c r="E108" s="217"/>
      <c r="F108" s="343" t="s">
        <v>1865</v>
      </c>
      <c r="G108" s="1458"/>
      <c r="H108" s="1459"/>
      <c r="I108" s="1459"/>
      <c r="J108" s="1459"/>
      <c r="K108" s="1460"/>
    </row>
    <row r="109" spans="1:16" customHeight="1" ht="14.25">
      <c r="A109" s="15"/>
      <c r="B109" s="15"/>
      <c r="C109" s="42"/>
      <c r="D109" s="30"/>
      <c r="E109" s="217"/>
      <c r="F109" s="343" t="s">
        <v>1866</v>
      </c>
      <c r="G109" s="1458"/>
      <c r="H109" s="1459"/>
      <c r="I109" s="1459"/>
      <c r="J109" s="1459"/>
      <c r="K109" s="1460"/>
    </row>
    <row r="110" spans="1:16" customHeight="1" ht="12.75">
      <c r="C110" s="121"/>
      <c r="D110" s="30"/>
      <c r="E110" s="217"/>
      <c r="F110" s="330" t="s">
        <v>1867</v>
      </c>
      <c r="G110" s="1458"/>
      <c r="H110" s="1459"/>
      <c r="I110" s="1459"/>
      <c r="J110" s="1459"/>
      <c r="K110" s="1460"/>
    </row>
    <row r="111" spans="1:16" customHeight="1" ht="14.25">
      <c r="A111" s="33"/>
      <c r="B111" s="33"/>
      <c r="C111" s="42"/>
      <c r="D111" s="30"/>
      <c r="E111" s="217"/>
      <c r="F111" s="343" t="s">
        <v>1868</v>
      </c>
      <c r="G111" s="1458"/>
      <c r="H111" s="1459"/>
      <c r="I111" s="1459"/>
      <c r="J111" s="1459"/>
      <c r="K111" s="1460"/>
    </row>
    <row r="112" spans="1:16" customHeight="1" ht="13.5">
      <c r="C112" s="54"/>
      <c r="D112" s="44"/>
      <c r="E112" s="43"/>
      <c r="F112" s="343" t="s">
        <v>1869</v>
      </c>
      <c r="G112" s="1458"/>
      <c r="H112" s="1459"/>
      <c r="I112" s="1459"/>
      <c r="J112" s="1459"/>
      <c r="K112" s="1460"/>
    </row>
    <row r="113" spans="1:16" customHeight="1" ht="26.25">
      <c r="A113" s="125">
        <f>IF(D113="x",C113,IF(D113="n",0,C113))</f>
        <v>6</v>
      </c>
      <c r="B113" s="125">
        <f>IF(D113="x",0,IF(D113="n",0,C113))</f>
        <v>6</v>
      </c>
      <c r="C113" s="45">
        <v>6</v>
      </c>
      <c r="D113" s="1452"/>
      <c r="E113" s="1453"/>
      <c r="F113" s="330" t="s">
        <v>1870</v>
      </c>
      <c r="G113" s="1440"/>
      <c r="H113" s="1441"/>
      <c r="I113" s="1441"/>
      <c r="J113" s="1441"/>
      <c r="K113" s="1442"/>
    </row>
    <row r="114" spans="1:16" customHeight="1" ht="14.25" s="96" customFormat="1">
      <c r="A114" s="31"/>
      <c r="B114" s="31"/>
      <c r="C114" s="2008" t="s">
        <v>1613</v>
      </c>
      <c r="D114" s="1791"/>
      <c r="E114" s="1791"/>
      <c r="F114" s="1791"/>
      <c r="G114" s="1791"/>
      <c r="H114" s="1791"/>
      <c r="I114" s="1791"/>
      <c r="J114" s="1791"/>
      <c r="K114" s="1792"/>
      <c r="L114" s="248"/>
    </row>
    <row r="115" spans="1:16" customHeight="1" ht="14.25" s="96" customFormat="1">
      <c r="A115" s="31"/>
      <c r="B115" s="31"/>
      <c r="C115" s="697" t="s">
        <v>150</v>
      </c>
      <c r="D115" s="1530" t="s">
        <v>151</v>
      </c>
      <c r="E115" s="1531"/>
      <c r="F115" s="713" t="s">
        <v>1549</v>
      </c>
      <c r="G115" s="1461" t="s">
        <v>4</v>
      </c>
      <c r="H115" s="1514"/>
      <c r="I115" s="1514"/>
      <c r="J115" s="1514"/>
      <c r="K115" s="1462"/>
      <c r="L115" s="248"/>
    </row>
    <row r="116" spans="1:16" customHeight="1" ht="14.25">
      <c r="A116" s="33"/>
      <c r="B116" s="33"/>
      <c r="C116" s="47" t="s">
        <v>21</v>
      </c>
      <c r="D116" s="51" t="s">
        <v>21</v>
      </c>
      <c r="E116" s="144">
        <v>10</v>
      </c>
      <c r="F116" s="956" t="s">
        <v>1871</v>
      </c>
      <c r="G116" s="1434"/>
      <c r="H116" s="1435"/>
      <c r="I116" s="1435"/>
      <c r="J116" s="1435"/>
      <c r="K116" s="1436"/>
    </row>
    <row r="117" spans="1:16" customHeight="1" ht="14.25">
      <c r="A117" s="33"/>
      <c r="B117" s="33"/>
      <c r="C117" s="42"/>
      <c r="D117" s="30"/>
      <c r="E117" s="37"/>
      <c r="F117" s="957" t="s">
        <v>1872</v>
      </c>
      <c r="G117" s="1458"/>
      <c r="H117" s="1459"/>
      <c r="I117" s="1459"/>
      <c r="J117" s="1459"/>
      <c r="K117" s="1460"/>
    </row>
    <row r="118" spans="1:16" customHeight="1" ht="14.25">
      <c r="A118" s="125">
        <f>IF(D118="x",C118,IF(D118="n",0,C118))</f>
        <v>4</v>
      </c>
      <c r="B118" s="125">
        <f>IF(D118="x",0,IF(D118="n",0,C118))</f>
        <v>4</v>
      </c>
      <c r="C118" s="45">
        <v>4</v>
      </c>
      <c r="D118" s="1452"/>
      <c r="E118" s="1457"/>
      <c r="F118" s="723" t="s">
        <v>1873</v>
      </c>
      <c r="G118" s="1440"/>
      <c r="H118" s="1441"/>
      <c r="I118" s="1441"/>
      <c r="J118" s="1441"/>
      <c r="K118" s="1442"/>
    </row>
    <row r="119" spans="1:16" customHeight="1" ht="14.25">
      <c r="C119" s="49"/>
      <c r="D119" s="50"/>
      <c r="E119" s="143">
        <v>11</v>
      </c>
      <c r="F119" s="724" t="s">
        <v>1874</v>
      </c>
      <c r="G119" s="1434"/>
      <c r="H119" s="1435"/>
      <c r="I119" s="1435"/>
      <c r="J119" s="1435"/>
      <c r="K119" s="1436"/>
    </row>
    <row r="120" spans="1:16" customHeight="1" ht="14.25">
      <c r="C120" s="44"/>
      <c r="D120" s="44"/>
      <c r="E120" s="52"/>
      <c r="F120" s="326" t="s">
        <v>1875</v>
      </c>
      <c r="G120" s="1458"/>
      <c r="H120" s="1459"/>
      <c r="I120" s="1459"/>
      <c r="J120" s="1459"/>
      <c r="K120" s="1460"/>
    </row>
    <row r="121" spans="1:16" customHeight="1" ht="14.25">
      <c r="C121" s="44"/>
      <c r="D121" s="44"/>
      <c r="E121" s="52"/>
      <c r="F121" s="340" t="s">
        <v>1876</v>
      </c>
      <c r="G121" s="1458"/>
      <c r="H121" s="1459"/>
      <c r="I121" s="1459"/>
      <c r="J121" s="1459"/>
      <c r="K121" s="1460"/>
    </row>
    <row r="122" spans="1:16" customHeight="1" ht="14.25">
      <c r="C122" s="44"/>
      <c r="D122" s="44"/>
      <c r="E122" s="52"/>
      <c r="F122" s="340" t="s">
        <v>1877</v>
      </c>
      <c r="G122" s="1458"/>
      <c r="H122" s="1459"/>
      <c r="I122" s="1459"/>
      <c r="J122" s="1459"/>
      <c r="K122" s="1460"/>
    </row>
    <row r="123" spans="1:16" customHeight="1" ht="14.25">
      <c r="C123" s="44"/>
      <c r="D123" s="44"/>
      <c r="E123" s="52"/>
      <c r="F123" s="326" t="s">
        <v>1878</v>
      </c>
      <c r="G123" s="1458"/>
      <c r="H123" s="1459"/>
      <c r="I123" s="1459"/>
      <c r="J123" s="1459"/>
      <c r="K123" s="1460"/>
    </row>
    <row r="124" spans="1:16" customHeight="1" ht="14.25">
      <c r="A124" s="33"/>
      <c r="B124" s="33"/>
      <c r="C124" s="44"/>
      <c r="D124" s="44"/>
      <c r="E124" s="52"/>
      <c r="F124" s="340" t="s">
        <v>1879</v>
      </c>
      <c r="G124" s="1458"/>
      <c r="H124" s="1459"/>
      <c r="I124" s="1459"/>
      <c r="J124" s="1459"/>
      <c r="K124" s="1460"/>
    </row>
    <row r="125" spans="1:16" customHeight="1" ht="14.25">
      <c r="A125" s="33"/>
      <c r="B125" s="33"/>
      <c r="C125" s="44"/>
      <c r="D125" s="44"/>
      <c r="E125" s="52"/>
      <c r="F125" s="340" t="s">
        <v>1880</v>
      </c>
      <c r="G125" s="1458"/>
      <c r="H125" s="1459"/>
      <c r="I125" s="1459"/>
      <c r="J125" s="1459"/>
      <c r="K125" s="1460"/>
    </row>
    <row r="126" spans="1:16" customHeight="1" ht="14.25">
      <c r="A126" s="125">
        <f>IF(D126="x",C126,IF(D126="n",0,C126))</f>
        <v>6</v>
      </c>
      <c r="B126" s="125">
        <f>IF(D126="x",0,IF(D126="n",0,C126))</f>
        <v>6</v>
      </c>
      <c r="C126" s="42">
        <v>6</v>
      </c>
      <c r="D126" s="1506"/>
      <c r="E126" s="1519"/>
      <c r="F126" s="352" t="s">
        <v>1881</v>
      </c>
      <c r="G126" s="1458"/>
      <c r="H126" s="1459"/>
      <c r="I126" s="1459"/>
      <c r="J126" s="1459"/>
      <c r="K126" s="1460"/>
    </row>
    <row r="127" spans="1:16" customHeight="1" ht="14.25">
      <c r="A127" s="33"/>
      <c r="B127" s="33"/>
      <c r="C127" s="2117"/>
      <c r="D127" s="2118"/>
      <c r="E127" s="2118"/>
      <c r="F127" s="142" t="s">
        <v>68</v>
      </c>
      <c r="G127" s="2109"/>
      <c r="H127" s="2109"/>
      <c r="I127" s="2109"/>
      <c r="J127" s="2109"/>
      <c r="K127" s="2110"/>
    </row>
    <row r="128" spans="1:16" customHeight="1" ht="14.25">
      <c r="C128" s="51" t="s">
        <v>21</v>
      </c>
      <c r="D128" s="51" t="s">
        <v>21</v>
      </c>
      <c r="E128" s="143">
        <v>12</v>
      </c>
      <c r="F128" s="831" t="s">
        <v>1882</v>
      </c>
      <c r="G128" s="2081"/>
      <c r="H128" s="2082"/>
      <c r="I128" s="2082"/>
      <c r="J128" s="2082"/>
      <c r="K128" s="2083"/>
    </row>
    <row r="129" spans="1:16" customHeight="1" ht="14.25">
      <c r="C129" s="42"/>
      <c r="D129" s="33"/>
      <c r="E129" s="33"/>
      <c r="F129" s="333" t="s">
        <v>1883</v>
      </c>
      <c r="G129" s="2111"/>
      <c r="H129" s="2112"/>
      <c r="I129" s="2112"/>
      <c r="J129" s="2112"/>
      <c r="K129" s="2113"/>
    </row>
    <row r="130" spans="1:16" customHeight="1" ht="14.25">
      <c r="C130" s="42"/>
      <c r="D130" s="33"/>
      <c r="E130" s="33"/>
      <c r="F130" s="333" t="s">
        <v>1884</v>
      </c>
      <c r="G130" s="2111"/>
      <c r="H130" s="2112"/>
      <c r="I130" s="2112"/>
      <c r="J130" s="2112"/>
      <c r="K130" s="2113"/>
    </row>
    <row r="131" spans="1:16" customHeight="1" ht="14.25">
      <c r="A131" s="33"/>
      <c r="B131" s="33"/>
      <c r="C131" s="42"/>
      <c r="D131" s="33"/>
      <c r="E131" s="33"/>
      <c r="F131" s="334" t="s">
        <v>1885</v>
      </c>
      <c r="G131" s="2111"/>
      <c r="H131" s="2112"/>
      <c r="I131" s="2112"/>
      <c r="J131" s="2112"/>
      <c r="K131" s="2113"/>
    </row>
    <row r="132" spans="1:16" customHeight="1" ht="14.25">
      <c r="A132" s="33"/>
      <c r="B132" s="33"/>
      <c r="C132" s="42"/>
      <c r="D132" s="33"/>
      <c r="E132" s="33"/>
      <c r="F132" s="333" t="s">
        <v>1886</v>
      </c>
      <c r="G132" s="2111"/>
      <c r="H132" s="2112"/>
      <c r="I132" s="2112"/>
      <c r="J132" s="2112"/>
      <c r="K132" s="2113"/>
    </row>
    <row r="133" spans="1:16" customHeight="1" ht="14.25">
      <c r="A133" s="33"/>
      <c r="B133" s="33"/>
      <c r="C133" s="42"/>
      <c r="D133" s="33"/>
      <c r="E133" s="33"/>
      <c r="F133" s="334" t="s">
        <v>1887</v>
      </c>
      <c r="G133" s="2111"/>
      <c r="H133" s="2112"/>
      <c r="I133" s="2112"/>
      <c r="J133" s="2112"/>
      <c r="K133" s="2113"/>
    </row>
    <row r="134" spans="1:16" customHeight="1" ht="14.25">
      <c r="A134" s="33"/>
      <c r="B134" s="33"/>
      <c r="C134" s="42"/>
      <c r="D134" s="33"/>
      <c r="E134" s="33"/>
      <c r="F134" s="334" t="s">
        <v>1888</v>
      </c>
      <c r="G134" s="2111"/>
      <c r="H134" s="2112"/>
      <c r="I134" s="2112"/>
      <c r="J134" s="2112"/>
      <c r="K134" s="2113"/>
    </row>
    <row r="135" spans="1:16" customHeight="1" ht="25.5">
      <c r="A135" s="33"/>
      <c r="B135" s="33"/>
      <c r="C135" s="42"/>
      <c r="D135" s="33"/>
      <c r="E135" s="33"/>
      <c r="F135" s="333" t="s">
        <v>1889</v>
      </c>
      <c r="G135" s="2111"/>
      <c r="H135" s="2112"/>
      <c r="I135" s="2112"/>
      <c r="J135" s="2112"/>
      <c r="K135" s="2113"/>
    </row>
    <row r="136" spans="1:16" customHeight="1" ht="14.25">
      <c r="C136" s="42"/>
      <c r="D136" s="33"/>
      <c r="E136" s="33"/>
      <c r="F136" s="334" t="s">
        <v>1890</v>
      </c>
      <c r="G136" s="2111"/>
      <c r="H136" s="2112"/>
      <c r="I136" s="2112"/>
      <c r="J136" s="2112"/>
      <c r="K136" s="2113"/>
    </row>
    <row r="137" spans="1:16" customHeight="1" ht="27">
      <c r="A137" s="125">
        <f>IF(D137="x",C137,IF(D137="n",0,C137))</f>
        <v>20</v>
      </c>
      <c r="B137" s="125">
        <f>IF(D137="x",0,IF(D137="n",0,C137))</f>
        <v>20</v>
      </c>
      <c r="C137" s="42">
        <v>20</v>
      </c>
      <c r="D137" s="1506"/>
      <c r="E137" s="1519"/>
      <c r="F137" s="345" t="s">
        <v>1891</v>
      </c>
      <c r="G137" s="2114"/>
      <c r="H137" s="2115"/>
      <c r="I137" s="2115"/>
      <c r="J137" s="2115"/>
      <c r="K137" s="2116"/>
    </row>
    <row r="138" spans="1:16" customHeight="1" ht="14.25">
      <c r="A138" s="33"/>
      <c r="B138" s="33"/>
      <c r="C138" s="47" t="s">
        <v>21</v>
      </c>
      <c r="D138" s="51" t="s">
        <v>21</v>
      </c>
      <c r="E138" s="144">
        <v>13</v>
      </c>
      <c r="F138" s="840" t="s">
        <v>1892</v>
      </c>
      <c r="G138" s="1434"/>
      <c r="H138" s="1435"/>
      <c r="I138" s="1435"/>
      <c r="J138" s="1435"/>
      <c r="K138" s="1436"/>
    </row>
    <row r="139" spans="1:16" customHeight="1" ht="14.25">
      <c r="C139" s="42"/>
      <c r="D139" s="30"/>
      <c r="E139" s="33"/>
      <c r="F139" s="350" t="s">
        <v>1893</v>
      </c>
      <c r="G139" s="1458"/>
      <c r="H139" s="1459"/>
      <c r="I139" s="1459"/>
      <c r="J139" s="1459"/>
      <c r="K139" s="1460"/>
    </row>
    <row r="140" spans="1:16" customHeight="1" ht="14.25">
      <c r="C140" s="42"/>
      <c r="D140" s="30"/>
      <c r="E140" s="33"/>
      <c r="F140" s="334" t="s">
        <v>1894</v>
      </c>
      <c r="G140" s="1458"/>
      <c r="H140" s="1459"/>
      <c r="I140" s="1459"/>
      <c r="J140" s="1459"/>
      <c r="K140" s="1460"/>
    </row>
    <row r="141" spans="1:16" customHeight="1" ht="14.25">
      <c r="C141" s="42"/>
      <c r="D141" s="30"/>
      <c r="E141" s="33"/>
      <c r="F141" s="333" t="s">
        <v>1895</v>
      </c>
      <c r="G141" s="1458"/>
      <c r="H141" s="1459"/>
      <c r="I141" s="1459"/>
      <c r="J141" s="1459"/>
      <c r="K141" s="1460"/>
    </row>
    <row r="142" spans="1:16" customHeight="1" ht="26.25">
      <c r="A142" s="33"/>
      <c r="B142" s="33"/>
      <c r="C142" s="42"/>
      <c r="D142" s="30"/>
      <c r="E142" s="37"/>
      <c r="F142" s="334" t="s">
        <v>1896</v>
      </c>
      <c r="G142" s="1458"/>
      <c r="H142" s="1459"/>
      <c r="I142" s="1459"/>
      <c r="J142" s="1459"/>
      <c r="K142" s="1460"/>
    </row>
    <row r="143" spans="1:16" customHeight="1" ht="14.25">
      <c r="A143" s="125">
        <f>IF(D143="x",C143,IF(D143="n",0,C143))</f>
        <v>6</v>
      </c>
      <c r="B143" s="125">
        <f>IF(D143="x",0,IF(D143="n",0,C143))</f>
        <v>6</v>
      </c>
      <c r="C143" s="45">
        <v>6</v>
      </c>
      <c r="D143" s="1452"/>
      <c r="E143" s="1457"/>
      <c r="F143" s="348" t="s">
        <v>1897</v>
      </c>
      <c r="G143" s="1440"/>
      <c r="H143" s="1441"/>
      <c r="I143" s="1441"/>
      <c r="J143" s="1441"/>
      <c r="K143" s="1442"/>
    </row>
    <row r="144" spans="1:16" customHeight="1" ht="14.25">
      <c r="A144" s="33"/>
      <c r="B144" s="33"/>
      <c r="C144" s="47" t="s">
        <v>21</v>
      </c>
      <c r="D144" s="51" t="s">
        <v>21</v>
      </c>
      <c r="E144" s="143">
        <v>14</v>
      </c>
      <c r="F144" s="838" t="s">
        <v>1898</v>
      </c>
      <c r="G144" s="1434"/>
      <c r="H144" s="1435"/>
      <c r="I144" s="1435"/>
      <c r="J144" s="1435"/>
      <c r="K144" s="1436"/>
    </row>
    <row r="145" spans="1:16" customHeight="1" ht="14.25">
      <c r="A145" s="33"/>
      <c r="B145" s="33"/>
      <c r="C145" s="42"/>
      <c r="D145" s="30"/>
      <c r="E145" s="33"/>
      <c r="F145" s="333" t="s">
        <v>1899</v>
      </c>
      <c r="G145" s="1458"/>
      <c r="H145" s="1459"/>
      <c r="I145" s="1459"/>
      <c r="J145" s="1459"/>
      <c r="K145" s="1460"/>
    </row>
    <row r="146" spans="1:16" customHeight="1" ht="14.25">
      <c r="A146" s="33"/>
      <c r="B146" s="33"/>
      <c r="C146" s="42"/>
      <c r="D146" s="30"/>
      <c r="E146" s="33"/>
      <c r="F146" s="334" t="s">
        <v>1900</v>
      </c>
      <c r="G146" s="1458"/>
      <c r="H146" s="1459"/>
      <c r="I146" s="1459"/>
      <c r="J146" s="1459"/>
      <c r="K146" s="1460"/>
    </row>
    <row r="147" spans="1:16" customHeight="1" ht="14.25">
      <c r="C147" s="42"/>
      <c r="D147" s="30"/>
      <c r="E147" s="33"/>
      <c r="F147" s="333" t="s">
        <v>1901</v>
      </c>
      <c r="G147" s="1458"/>
      <c r="H147" s="1459"/>
      <c r="I147" s="1459"/>
      <c r="J147" s="1459"/>
      <c r="K147" s="1460"/>
    </row>
    <row r="148" spans="1:16" customHeight="1" ht="14.25">
      <c r="C148" s="42"/>
      <c r="D148" s="30"/>
      <c r="E148" s="33"/>
      <c r="F148" s="333" t="s">
        <v>1902</v>
      </c>
      <c r="G148" s="1458"/>
      <c r="H148" s="1459"/>
      <c r="I148" s="1459"/>
      <c r="J148" s="1459"/>
      <c r="K148" s="1460"/>
    </row>
    <row r="149" spans="1:16" customHeight="1" ht="14.25">
      <c r="C149" s="42"/>
      <c r="D149" s="30"/>
      <c r="E149" s="33"/>
      <c r="F149" s="333" t="s">
        <v>1903</v>
      </c>
      <c r="G149" s="1458"/>
      <c r="H149" s="1459"/>
      <c r="I149" s="1459"/>
      <c r="J149" s="1459"/>
      <c r="K149" s="1460"/>
    </row>
    <row r="150" spans="1:16" customHeight="1" ht="25.5">
      <c r="C150" s="42"/>
      <c r="D150" s="30"/>
      <c r="E150" s="33"/>
      <c r="F150" s="333" t="s">
        <v>1904</v>
      </c>
      <c r="G150" s="1458"/>
      <c r="H150" s="1459"/>
      <c r="I150" s="1459"/>
      <c r="J150" s="1459"/>
      <c r="K150" s="1460"/>
    </row>
    <row r="151" spans="1:16" customHeight="1" ht="26.25">
      <c r="A151" s="125">
        <f>IF(D151="x",C151,IF(D151="n",0,C151))</f>
        <v>6</v>
      </c>
      <c r="B151" s="125">
        <f>IF(D151="x",0,IF(D151="n",0,C151))</f>
        <v>6</v>
      </c>
      <c r="C151" s="45">
        <v>6</v>
      </c>
      <c r="D151" s="1452"/>
      <c r="E151" s="1457"/>
      <c r="F151" s="333" t="s">
        <v>1905</v>
      </c>
      <c r="G151" s="1440"/>
      <c r="H151" s="1441"/>
      <c r="I151" s="1441"/>
      <c r="J151" s="1441"/>
      <c r="K151" s="1442"/>
    </row>
    <row r="152" spans="1:16" customHeight="1" ht="14.25">
      <c r="C152" s="61"/>
      <c r="D152" s="61"/>
      <c r="E152" s="144">
        <v>15</v>
      </c>
      <c r="F152" s="839" t="s">
        <v>1906</v>
      </c>
      <c r="G152" s="1434"/>
      <c r="H152" s="1435"/>
      <c r="I152" s="1435"/>
      <c r="J152" s="1435"/>
      <c r="K152" s="1436"/>
    </row>
    <row r="153" spans="1:16" customHeight="1" ht="14.25">
      <c r="C153" s="53"/>
      <c r="D153" s="53"/>
      <c r="E153" s="351"/>
      <c r="F153" s="330" t="s">
        <v>1907</v>
      </c>
      <c r="G153" s="1437"/>
      <c r="H153" s="1438"/>
      <c r="I153" s="1438"/>
      <c r="J153" s="1438"/>
      <c r="K153" s="1439"/>
    </row>
    <row r="154" spans="1:16" customHeight="1" ht="14.25">
      <c r="C154" s="53"/>
      <c r="D154" s="53"/>
      <c r="E154" s="351"/>
      <c r="F154" s="330" t="s">
        <v>1908</v>
      </c>
      <c r="G154" s="1437"/>
      <c r="H154" s="1438"/>
      <c r="I154" s="1438"/>
      <c r="J154" s="1438"/>
      <c r="K154" s="1439"/>
    </row>
    <row r="155" spans="1:16" customHeight="1" ht="25.5">
      <c r="C155" s="53"/>
      <c r="D155" s="53"/>
      <c r="E155" s="351"/>
      <c r="F155" s="330" t="s">
        <v>1909</v>
      </c>
      <c r="G155" s="1437"/>
      <c r="H155" s="1438"/>
      <c r="I155" s="1438"/>
      <c r="J155" s="1438"/>
      <c r="K155" s="1439"/>
    </row>
    <row r="156" spans="1:16" customHeight="1" ht="14.25">
      <c r="C156" s="30"/>
      <c r="D156" s="30"/>
      <c r="E156" s="217"/>
      <c r="F156" s="836" t="s">
        <v>1910</v>
      </c>
      <c r="G156" s="1458"/>
      <c r="H156" s="1459"/>
      <c r="I156" s="1459"/>
      <c r="J156" s="1459"/>
      <c r="K156" s="1460"/>
    </row>
    <row r="157" spans="1:16" customHeight="1" ht="14.25">
      <c r="A157" s="125">
        <f>IF(D157="x",C157,IF(D157="n",0,C157))</f>
        <v>6</v>
      </c>
      <c r="B157" s="125">
        <f>IF(D157="x",0,IF(D157="n",0,C157))</f>
        <v>6</v>
      </c>
      <c r="C157" s="45">
        <v>6</v>
      </c>
      <c r="D157" s="1452"/>
      <c r="E157" s="1453"/>
      <c r="F157" s="835" t="s">
        <v>1911</v>
      </c>
      <c r="G157" s="1440"/>
      <c r="H157" s="1441"/>
      <c r="I157" s="1441"/>
      <c r="J157" s="1441"/>
      <c r="K157" s="1442"/>
    </row>
    <row r="158" spans="1:16" customHeight="1" ht="14.25">
      <c r="C158" s="38"/>
      <c r="D158" s="38"/>
      <c r="E158" s="144">
        <v>16</v>
      </c>
      <c r="F158" s="838" t="s">
        <v>1912</v>
      </c>
      <c r="G158" s="1434"/>
      <c r="H158" s="1435"/>
      <c r="I158" s="1435"/>
      <c r="J158" s="1435"/>
      <c r="K158" s="1436"/>
    </row>
    <row r="159" spans="1:16" customHeight="1" ht="14.25">
      <c r="C159" s="30"/>
      <c r="D159" s="30"/>
      <c r="E159" s="351"/>
      <c r="F159" s="834" t="s">
        <v>1913</v>
      </c>
      <c r="G159" s="1437"/>
      <c r="H159" s="1438"/>
      <c r="I159" s="1438"/>
      <c r="J159" s="1438"/>
      <c r="K159" s="1439"/>
    </row>
    <row r="160" spans="1:16" customHeight="1" ht="25.5">
      <c r="C160" s="30"/>
      <c r="D160" s="30"/>
      <c r="E160" s="351"/>
      <c r="F160" s="404" t="s">
        <v>1914</v>
      </c>
      <c r="G160" s="1437"/>
      <c r="H160" s="1438"/>
      <c r="I160" s="1438"/>
      <c r="J160" s="1438"/>
      <c r="K160" s="1439"/>
    </row>
    <row r="161" spans="1:16" customHeight="1" ht="27.75">
      <c r="C161" s="30"/>
      <c r="D161" s="30"/>
      <c r="E161" s="351"/>
      <c r="F161" s="958" t="s">
        <v>1915</v>
      </c>
      <c r="G161" s="1437"/>
      <c r="H161" s="1438"/>
      <c r="I161" s="1438"/>
      <c r="J161" s="1438"/>
      <c r="K161" s="1439"/>
    </row>
    <row r="162" spans="1:16" customHeight="1" ht="27.75">
      <c r="C162" s="30"/>
      <c r="D162" s="30"/>
      <c r="E162" s="351"/>
      <c r="F162" s="958" t="s">
        <v>1916</v>
      </c>
      <c r="G162" s="1437"/>
      <c r="H162" s="1438"/>
      <c r="I162" s="1438"/>
      <c r="J162" s="1438"/>
      <c r="K162" s="1439"/>
    </row>
    <row r="163" spans="1:16" customHeight="1" ht="27">
      <c r="A163" s="33"/>
      <c r="B163" s="33"/>
      <c r="C163" s="44"/>
      <c r="D163" s="44"/>
      <c r="E163" s="55"/>
      <c r="F163" s="954" t="s">
        <v>1917</v>
      </c>
      <c r="G163" s="1458"/>
      <c r="H163" s="1459"/>
      <c r="I163" s="1459"/>
      <c r="J163" s="1459"/>
      <c r="K163" s="1460"/>
    </row>
    <row r="164" spans="1:16" customHeight="1" ht="28.5">
      <c r="A164" s="125">
        <f>IF(D164="x",C164,IF(D164="n",0,C164))</f>
        <v>20</v>
      </c>
      <c r="B164" s="125">
        <f>IF(D164="x",0,IF(D164="n",0,C164))</f>
        <v>20</v>
      </c>
      <c r="C164" s="40">
        <v>20</v>
      </c>
      <c r="D164" s="1452"/>
      <c r="E164" s="1453"/>
      <c r="F164" s="959" t="s">
        <v>1918</v>
      </c>
      <c r="G164" s="1458"/>
      <c r="H164" s="1459"/>
      <c r="I164" s="1459"/>
      <c r="J164" s="1459"/>
      <c r="K164" s="1460"/>
    </row>
    <row r="165" spans="1:16" customHeight="1" ht="14.25">
      <c r="C165" s="38"/>
      <c r="D165" s="38"/>
      <c r="E165" s="144">
        <v>17</v>
      </c>
      <c r="F165" s="838" t="s">
        <v>1919</v>
      </c>
      <c r="G165" s="1434" t="s">
        <v>1920</v>
      </c>
      <c r="H165" s="1435"/>
      <c r="I165" s="1435"/>
      <c r="J165" s="1435"/>
      <c r="K165" s="1436"/>
    </row>
    <row r="166" spans="1:16" customHeight="1" ht="14.25">
      <c r="C166" s="30"/>
      <c r="D166" s="30"/>
      <c r="E166" s="351"/>
      <c r="F166" s="326" t="s">
        <v>1921</v>
      </c>
      <c r="G166" s="1437"/>
      <c r="H166" s="1438"/>
      <c r="I166" s="1438"/>
      <c r="J166" s="1438"/>
      <c r="K166" s="1439"/>
    </row>
    <row r="167" spans="1:16" customHeight="1" ht="14.25">
      <c r="C167" s="30"/>
      <c r="D167" s="30"/>
      <c r="E167" s="351"/>
      <c r="F167" s="340" t="s">
        <v>1922</v>
      </c>
      <c r="G167" s="1437"/>
      <c r="H167" s="1438"/>
      <c r="I167" s="1438"/>
      <c r="J167" s="1438"/>
      <c r="K167" s="1439"/>
    </row>
    <row r="168" spans="1:16" customHeight="1" ht="14.25">
      <c r="C168" s="30"/>
      <c r="D168" s="30"/>
      <c r="E168" s="351"/>
      <c r="F168" s="326" t="s">
        <v>1923</v>
      </c>
      <c r="G168" s="1437"/>
      <c r="H168" s="1438"/>
      <c r="I168" s="1438"/>
      <c r="J168" s="1438"/>
      <c r="K168" s="1439"/>
    </row>
    <row r="169" spans="1:16" customHeight="1" ht="14.25">
      <c r="C169" s="30"/>
      <c r="D169" s="30"/>
      <c r="E169" s="351"/>
      <c r="F169" s="353" t="s">
        <v>1924</v>
      </c>
      <c r="G169" s="1437"/>
      <c r="H169" s="1438"/>
      <c r="I169" s="1438"/>
      <c r="J169" s="1438"/>
      <c r="K169" s="1439"/>
    </row>
    <row r="170" spans="1:16" customHeight="1" ht="14.25">
      <c r="A170" s="33"/>
      <c r="B170" s="33"/>
      <c r="C170" s="44"/>
      <c r="D170" s="44"/>
      <c r="E170" s="55"/>
      <c r="F170" s="352" t="s">
        <v>1925</v>
      </c>
      <c r="G170" s="1458"/>
      <c r="H170" s="1459"/>
      <c r="I170" s="1459"/>
      <c r="J170" s="1459"/>
      <c r="K170" s="1460"/>
    </row>
    <row r="171" spans="1:16" customHeight="1" ht="14.25">
      <c r="A171" s="125">
        <f>IF(D171="x",C171,IF(D171="n",0,C171))</f>
        <v>20</v>
      </c>
      <c r="B171" s="125">
        <f>IF(D171="x",0,IF(D171="n",0,C171))</f>
        <v>0</v>
      </c>
      <c r="C171" s="40">
        <v>20</v>
      </c>
      <c r="D171" s="1452" t="s">
        <v>203</v>
      </c>
      <c r="E171" s="1453"/>
      <c r="F171" s="354" t="s">
        <v>1924</v>
      </c>
      <c r="G171" s="1458"/>
      <c r="H171" s="1459"/>
      <c r="I171" s="1459"/>
      <c r="J171" s="1459"/>
      <c r="K171" s="1460"/>
    </row>
    <row r="172" spans="1:16" customHeight="1" ht="14.25" s="96" customFormat="1">
      <c r="A172" s="31"/>
      <c r="B172" s="31"/>
      <c r="C172" s="2008" t="s">
        <v>1613</v>
      </c>
      <c r="D172" s="1791"/>
      <c r="E172" s="1791"/>
      <c r="F172" s="1791"/>
      <c r="G172" s="1791"/>
      <c r="H172" s="1791"/>
      <c r="I172" s="1791"/>
      <c r="J172" s="1791"/>
      <c r="K172" s="1792"/>
      <c r="L172" s="248"/>
    </row>
    <row r="173" spans="1:16" customHeight="1" ht="14.25" s="96" customFormat="1">
      <c r="A173" s="31"/>
      <c r="B173" s="31"/>
      <c r="C173" s="697" t="s">
        <v>150</v>
      </c>
      <c r="D173" s="1530" t="s">
        <v>151</v>
      </c>
      <c r="E173" s="1531"/>
      <c r="F173" s="713" t="s">
        <v>1549</v>
      </c>
      <c r="G173" s="1461" t="s">
        <v>4</v>
      </c>
      <c r="H173" s="1514"/>
      <c r="I173" s="1514"/>
      <c r="J173" s="1514"/>
      <c r="K173" s="1462"/>
      <c r="L173" s="248"/>
    </row>
    <row r="174" spans="1:16" customHeight="1" ht="14.25">
      <c r="C174" s="49"/>
      <c r="D174" s="50"/>
      <c r="E174" s="144">
        <v>18</v>
      </c>
      <c r="F174" s="838" t="s">
        <v>1926</v>
      </c>
      <c r="G174" s="1434"/>
      <c r="H174" s="1435"/>
      <c r="I174" s="1435"/>
      <c r="J174" s="1435"/>
      <c r="K174" s="1436"/>
    </row>
    <row r="175" spans="1:16" customHeight="1" ht="14.25">
      <c r="C175" s="42"/>
      <c r="D175" s="33"/>
      <c r="E175" s="217"/>
      <c r="F175" s="330" t="s">
        <v>1927</v>
      </c>
      <c r="G175" s="1458"/>
      <c r="H175" s="1459"/>
      <c r="I175" s="1459"/>
      <c r="J175" s="1459"/>
      <c r="K175" s="1460"/>
    </row>
    <row r="176" spans="1:16" customHeight="1" ht="14.25">
      <c r="C176" s="42"/>
      <c r="D176" s="33"/>
      <c r="E176" s="217"/>
      <c r="F176" s="330" t="s">
        <v>1928</v>
      </c>
      <c r="G176" s="1458"/>
      <c r="H176" s="1459"/>
      <c r="I176" s="1459"/>
      <c r="J176" s="1459"/>
      <c r="K176" s="1460"/>
    </row>
    <row r="177" spans="1:16" customHeight="1" ht="14.25">
      <c r="C177" s="42"/>
      <c r="D177" s="33"/>
      <c r="E177" s="217"/>
      <c r="F177" s="330" t="s">
        <v>1929</v>
      </c>
      <c r="G177" s="1458"/>
      <c r="H177" s="1459"/>
      <c r="I177" s="1459"/>
      <c r="J177" s="1459"/>
      <c r="K177" s="1460"/>
    </row>
    <row r="178" spans="1:16" customHeight="1" ht="25.5">
      <c r="C178" s="42"/>
      <c r="D178" s="33"/>
      <c r="E178" s="217"/>
      <c r="F178" s="330" t="s">
        <v>1930</v>
      </c>
      <c r="G178" s="1458"/>
      <c r="H178" s="1459"/>
      <c r="I178" s="1459"/>
      <c r="J178" s="1459"/>
      <c r="K178" s="1460"/>
    </row>
    <row r="179" spans="1:16" customHeight="1" ht="25.5">
      <c r="C179" s="42"/>
      <c r="D179" s="33"/>
      <c r="E179" s="217"/>
      <c r="F179" s="330" t="s">
        <v>1931</v>
      </c>
      <c r="G179" s="1458"/>
      <c r="H179" s="1459"/>
      <c r="I179" s="1459"/>
      <c r="J179" s="1459"/>
      <c r="K179" s="1460"/>
    </row>
    <row r="180" spans="1:16" customHeight="1" ht="14.25">
      <c r="C180" s="42"/>
      <c r="D180" s="33"/>
      <c r="E180" s="322"/>
      <c r="F180" s="330" t="s">
        <v>1932</v>
      </c>
      <c r="G180" s="1458"/>
      <c r="H180" s="1459"/>
      <c r="I180" s="1459"/>
      <c r="J180" s="1459"/>
      <c r="K180" s="1460"/>
    </row>
    <row r="181" spans="1:16" customHeight="1" ht="14.25">
      <c r="C181" s="42"/>
      <c r="D181" s="33"/>
      <c r="E181" s="217"/>
      <c r="F181" s="346" t="s">
        <v>1933</v>
      </c>
      <c r="G181" s="1458"/>
      <c r="H181" s="1459"/>
      <c r="I181" s="1459"/>
      <c r="J181" s="1459"/>
      <c r="K181" s="1460"/>
    </row>
    <row r="182" spans="1:16" customHeight="1" ht="14.25">
      <c r="A182" s="125">
        <f>IF(D182="x",C182,IF(D182="n",0,C182))</f>
        <v>20</v>
      </c>
      <c r="B182" s="125">
        <f>IF(D182="x",0,IF(D182="n",0,C182))</f>
        <v>20</v>
      </c>
      <c r="C182" s="45">
        <v>20</v>
      </c>
      <c r="D182" s="1452"/>
      <c r="E182" s="1453"/>
      <c r="F182" s="346" t="s">
        <v>1934</v>
      </c>
      <c r="G182" s="1440"/>
      <c r="H182" s="1441"/>
      <c r="I182" s="1441"/>
      <c r="J182" s="1441"/>
      <c r="K182" s="1442"/>
    </row>
    <row r="183" spans="1:16" customHeight="1" ht="14.25">
      <c r="C183" s="47" t="s">
        <v>21</v>
      </c>
      <c r="D183" s="48" t="s">
        <v>21</v>
      </c>
      <c r="E183" s="144">
        <v>19</v>
      </c>
      <c r="F183" s="838" t="s">
        <v>1935</v>
      </c>
      <c r="G183" s="1434"/>
      <c r="H183" s="1435"/>
      <c r="I183" s="1435"/>
      <c r="J183" s="1435"/>
      <c r="K183" s="1436"/>
    </row>
    <row r="184" spans="1:16" customHeight="1" ht="14.25">
      <c r="C184" s="54"/>
      <c r="D184" s="52"/>
      <c r="E184" s="351"/>
      <c r="F184" s="324" t="s">
        <v>1936</v>
      </c>
      <c r="G184" s="1437"/>
      <c r="H184" s="1438"/>
      <c r="I184" s="1438"/>
      <c r="J184" s="1438"/>
      <c r="K184" s="1439"/>
    </row>
    <row r="185" spans="1:16" customHeight="1" ht="14.25">
      <c r="C185" s="54"/>
      <c r="D185" s="52"/>
      <c r="E185" s="351"/>
      <c r="F185" s="342" t="s">
        <v>1937</v>
      </c>
      <c r="G185" s="1437"/>
      <c r="H185" s="1438"/>
      <c r="I185" s="1438"/>
      <c r="J185" s="1438"/>
      <c r="K185" s="1439"/>
    </row>
    <row r="186" spans="1:16" customHeight="1" ht="14.25">
      <c r="C186" s="42"/>
      <c r="D186" s="33"/>
      <c r="E186" s="217"/>
      <c r="F186" s="725" t="s">
        <v>1938</v>
      </c>
      <c r="G186" s="1458"/>
      <c r="H186" s="1459"/>
      <c r="I186" s="1459"/>
      <c r="J186" s="1459"/>
      <c r="K186" s="1460"/>
    </row>
    <row r="187" spans="1:16" customHeight="1" ht="14.25">
      <c r="C187" s="42"/>
      <c r="D187" s="33"/>
      <c r="E187" s="217"/>
      <c r="F187" s="837" t="s">
        <v>1939</v>
      </c>
      <c r="G187" s="1458"/>
      <c r="H187" s="1459"/>
      <c r="I187" s="1459"/>
      <c r="J187" s="1459"/>
      <c r="K187" s="1460"/>
    </row>
    <row r="188" spans="1:16" customHeight="1" ht="14.25">
      <c r="A188" s="125">
        <f>IF(D188="x",C188,IF(D188="n",0,C188))</f>
        <v>4</v>
      </c>
      <c r="B188" s="125">
        <f>IF(D188="x",0,IF(D188="n",0,C188))</f>
        <v>4</v>
      </c>
      <c r="C188" s="45">
        <v>4</v>
      </c>
      <c r="D188" s="1452"/>
      <c r="E188" s="1453"/>
      <c r="F188" s="324" t="s">
        <v>1940</v>
      </c>
      <c r="G188" s="1440"/>
      <c r="H188" s="1441"/>
      <c r="I188" s="1441"/>
      <c r="J188" s="1441"/>
      <c r="K188" s="1442"/>
    </row>
    <row r="189" spans="1:16" customHeight="1" ht="14.25">
      <c r="A189" s="33"/>
      <c r="B189" s="33"/>
      <c r="C189" s="2117"/>
      <c r="D189" s="2118"/>
      <c r="E189" s="2118"/>
      <c r="F189" s="142" t="s">
        <v>68</v>
      </c>
      <c r="G189" s="2109"/>
      <c r="H189" s="2109"/>
      <c r="I189" s="2109"/>
      <c r="J189" s="2109"/>
      <c r="K189" s="2110"/>
    </row>
    <row r="190" spans="1:16" customHeight="1" ht="14.25">
      <c r="A190" s="33"/>
      <c r="B190" s="33"/>
      <c r="C190" s="51" t="s">
        <v>21</v>
      </c>
      <c r="D190" s="51" t="s">
        <v>21</v>
      </c>
      <c r="E190" s="143">
        <v>20</v>
      </c>
      <c r="F190" s="838" t="s">
        <v>1941</v>
      </c>
      <c r="G190" s="1434"/>
      <c r="H190" s="1435"/>
      <c r="I190" s="1435"/>
      <c r="J190" s="1435"/>
      <c r="K190" s="1436"/>
    </row>
    <row r="191" spans="1:16" customHeight="1" ht="25.5">
      <c r="C191" s="53"/>
      <c r="D191" s="30"/>
      <c r="E191" s="33"/>
      <c r="F191" s="333" t="s">
        <v>1942</v>
      </c>
      <c r="G191" s="1458"/>
      <c r="H191" s="1459"/>
      <c r="I191" s="1459"/>
      <c r="J191" s="1459"/>
      <c r="K191" s="1460"/>
    </row>
    <row r="192" spans="1:16" customHeight="1" ht="14.25">
      <c r="C192" s="53"/>
      <c r="D192" s="30"/>
      <c r="E192" s="33"/>
      <c r="F192" s="334" t="s">
        <v>1943</v>
      </c>
      <c r="G192" s="1458"/>
      <c r="H192" s="1459"/>
      <c r="I192" s="1459"/>
      <c r="J192" s="1459"/>
      <c r="K192" s="1460"/>
    </row>
    <row r="193" spans="1:16" customHeight="1" ht="25.5">
      <c r="C193" s="53"/>
      <c r="D193" s="30"/>
      <c r="E193" s="33"/>
      <c r="F193" s="333" t="s">
        <v>1944</v>
      </c>
      <c r="G193" s="1458"/>
      <c r="H193" s="1459"/>
      <c r="I193" s="1459"/>
      <c r="J193" s="1459"/>
      <c r="K193" s="1460"/>
    </row>
    <row r="194" spans="1:16" customHeight="1" ht="14.25">
      <c r="C194" s="53"/>
      <c r="D194" s="30"/>
      <c r="E194" s="33"/>
      <c r="F194" s="333" t="s">
        <v>1945</v>
      </c>
      <c r="G194" s="1458"/>
      <c r="H194" s="1459"/>
      <c r="I194" s="1459"/>
      <c r="J194" s="1459"/>
      <c r="K194" s="1460"/>
    </row>
    <row r="195" spans="1:16" customHeight="1" ht="14.25">
      <c r="A195" s="125">
        <f>IF(D195="x",C195,IF(D195="n",0,C195))</f>
        <v>6</v>
      </c>
      <c r="B195" s="125">
        <f>IF(D195="x",0,IF(D195="n",0,C195))</f>
        <v>6</v>
      </c>
      <c r="C195" s="45">
        <v>6</v>
      </c>
      <c r="D195" s="1452"/>
      <c r="E195" s="1457"/>
      <c r="F195" s="348" t="s">
        <v>1946</v>
      </c>
      <c r="G195" s="1440"/>
      <c r="H195" s="1441"/>
      <c r="I195" s="1441"/>
      <c r="J195" s="1441"/>
      <c r="K195" s="1442"/>
    </row>
    <row r="196" spans="1:16" customHeight="1" ht="14.25">
      <c r="A196" s="33"/>
      <c r="B196" s="33"/>
      <c r="C196" s="49"/>
      <c r="D196" s="38"/>
      <c r="E196" s="143">
        <v>21</v>
      </c>
      <c r="F196" s="726" t="s">
        <v>1947</v>
      </c>
      <c r="G196" s="1435"/>
      <c r="H196" s="1435"/>
      <c r="I196" s="1435"/>
      <c r="J196" s="1435"/>
      <c r="K196" s="1436"/>
    </row>
    <row r="197" spans="1:16" customHeight="1" ht="14.25">
      <c r="C197" s="30"/>
      <c r="D197" s="30"/>
      <c r="E197" s="234"/>
      <c r="F197" s="333" t="s">
        <v>1948</v>
      </c>
      <c r="G197" s="1459"/>
      <c r="H197" s="1459"/>
      <c r="I197" s="1459"/>
      <c r="J197" s="1459"/>
      <c r="K197" s="1460"/>
    </row>
    <row r="198" spans="1:16" customHeight="1" ht="14.25">
      <c r="C198" s="30"/>
      <c r="D198" s="30"/>
      <c r="E198" s="234"/>
      <c r="F198" s="333" t="s">
        <v>1949</v>
      </c>
      <c r="G198" s="1459"/>
      <c r="H198" s="1459"/>
      <c r="I198" s="1459"/>
      <c r="J198" s="1459"/>
      <c r="K198" s="1460"/>
    </row>
    <row r="199" spans="1:16" customHeight="1" ht="14.25">
      <c r="A199" s="33"/>
      <c r="B199" s="33"/>
      <c r="C199" s="30"/>
      <c r="D199" s="30"/>
      <c r="E199" s="234"/>
      <c r="F199" s="334" t="s">
        <v>1950</v>
      </c>
      <c r="G199" s="1459"/>
      <c r="H199" s="1459"/>
      <c r="I199" s="1459"/>
      <c r="J199" s="1459"/>
      <c r="K199" s="1460"/>
    </row>
    <row r="200" spans="1:16" customHeight="1" ht="14.25">
      <c r="C200" s="30"/>
      <c r="D200" s="30"/>
      <c r="E200" s="234"/>
      <c r="F200" s="334" t="s">
        <v>1951</v>
      </c>
      <c r="G200" s="1459"/>
      <c r="H200" s="1459"/>
      <c r="I200" s="1459"/>
      <c r="J200" s="1459"/>
      <c r="K200" s="1460"/>
    </row>
    <row r="201" spans="1:16" customHeight="1" ht="25.5">
      <c r="C201" s="30"/>
      <c r="D201" s="30"/>
      <c r="E201" s="234"/>
      <c r="F201" s="344" t="s">
        <v>1952</v>
      </c>
      <c r="G201" s="1459"/>
      <c r="H201" s="1459"/>
      <c r="I201" s="1459"/>
      <c r="J201" s="1459"/>
      <c r="K201" s="1460"/>
    </row>
    <row r="202" spans="1:16" customHeight="1" ht="14.25">
      <c r="C202" s="30"/>
      <c r="D202" s="30"/>
      <c r="E202" s="323"/>
      <c r="F202" s="334" t="s">
        <v>1953</v>
      </c>
      <c r="G202" s="1459"/>
      <c r="H202" s="1459"/>
      <c r="I202" s="1459"/>
      <c r="J202" s="1459"/>
      <c r="K202" s="1460"/>
    </row>
    <row r="203" spans="1:16" customHeight="1" ht="14.25">
      <c r="A203" s="33"/>
      <c r="B203" s="33"/>
      <c r="C203" s="30"/>
      <c r="D203" s="30"/>
      <c r="E203" s="234"/>
      <c r="F203" s="334" t="s">
        <v>1954</v>
      </c>
      <c r="G203" s="1459"/>
      <c r="H203" s="1459"/>
      <c r="I203" s="1459"/>
      <c r="J203" s="1459"/>
      <c r="K203" s="1460"/>
    </row>
    <row r="204" spans="1:16" customHeight="1" ht="14.25">
      <c r="A204" s="33"/>
      <c r="B204" s="33"/>
      <c r="C204" s="30"/>
      <c r="D204" s="30"/>
      <c r="E204" s="234"/>
      <c r="F204" s="334" t="s">
        <v>1955</v>
      </c>
      <c r="G204" s="1459"/>
      <c r="H204" s="1459"/>
      <c r="I204" s="1459"/>
      <c r="J204" s="1459"/>
      <c r="K204" s="1460"/>
    </row>
    <row r="205" spans="1:16" customHeight="1" ht="14.25">
      <c r="C205" s="30"/>
      <c r="D205" s="30"/>
      <c r="E205" s="234"/>
      <c r="F205" s="333" t="s">
        <v>1956</v>
      </c>
      <c r="G205" s="1459"/>
      <c r="H205" s="1459"/>
      <c r="I205" s="1459"/>
      <c r="J205" s="1459"/>
      <c r="K205" s="1460"/>
    </row>
    <row r="206" spans="1:16" customHeight="1" ht="14.25">
      <c r="A206" s="125">
        <f>IF(D206="x",C206,IF(D206="n",0,C206))</f>
        <v>6</v>
      </c>
      <c r="B206" s="125">
        <f>IF(D206="x",0,IF(D206="n",0,C206))</f>
        <v>6</v>
      </c>
      <c r="C206" s="45">
        <v>6</v>
      </c>
      <c r="D206" s="1452"/>
      <c r="E206" s="1457"/>
      <c r="F206" s="345" t="s">
        <v>1957</v>
      </c>
      <c r="G206" s="1441"/>
      <c r="H206" s="1441"/>
      <c r="I206" s="1441"/>
      <c r="J206" s="1441"/>
      <c r="K206" s="1442"/>
    </row>
    <row r="207" spans="1:16" customHeight="1" ht="14.25">
      <c r="A207" s="33"/>
      <c r="B207" s="33"/>
      <c r="C207" s="51" t="s">
        <v>21</v>
      </c>
      <c r="D207" s="51" t="s">
        <v>21</v>
      </c>
      <c r="E207" s="144">
        <v>22</v>
      </c>
      <c r="F207" s="838" t="s">
        <v>1958</v>
      </c>
      <c r="G207" s="1434"/>
      <c r="H207" s="1435"/>
      <c r="I207" s="1435"/>
      <c r="J207" s="1435"/>
      <c r="K207" s="1436"/>
    </row>
    <row r="208" spans="1:16" customHeight="1" ht="14.25">
      <c r="C208" s="42"/>
      <c r="D208" s="30"/>
      <c r="E208" s="217"/>
      <c r="F208" s="324" t="s">
        <v>1959</v>
      </c>
      <c r="G208" s="1458"/>
      <c r="H208" s="1459"/>
      <c r="I208" s="1459"/>
      <c r="J208" s="1459"/>
      <c r="K208" s="1460"/>
    </row>
    <row r="209" spans="1:16" customHeight="1" ht="14.25">
      <c r="C209" s="42"/>
      <c r="D209" s="30"/>
      <c r="E209" s="217"/>
      <c r="F209" s="324" t="s">
        <v>1960</v>
      </c>
      <c r="G209" s="1458"/>
      <c r="H209" s="1459"/>
      <c r="I209" s="1459"/>
      <c r="J209" s="1459"/>
      <c r="K209" s="1460"/>
    </row>
    <row r="210" spans="1:16" customHeight="1" ht="14.25">
      <c r="C210" s="42"/>
      <c r="D210" s="30"/>
      <c r="E210" s="322"/>
      <c r="F210" s="324" t="s">
        <v>1961</v>
      </c>
      <c r="G210" s="1458"/>
      <c r="H210" s="1459"/>
      <c r="I210" s="1459"/>
      <c r="J210" s="1459"/>
      <c r="K210" s="1460"/>
    </row>
    <row r="211" spans="1:16" customHeight="1" ht="14.25">
      <c r="C211" s="42"/>
      <c r="D211" s="30"/>
      <c r="E211" s="217"/>
      <c r="F211" s="324" t="s">
        <v>1962</v>
      </c>
      <c r="G211" s="1458"/>
      <c r="H211" s="1459"/>
      <c r="I211" s="1459"/>
      <c r="J211" s="1459"/>
      <c r="K211" s="1460"/>
    </row>
    <row r="212" spans="1:16" customHeight="1" ht="14.25">
      <c r="A212" s="33"/>
      <c r="B212" s="33"/>
      <c r="C212" s="42"/>
      <c r="D212" s="30"/>
      <c r="E212" s="217" t="s">
        <v>21</v>
      </c>
      <c r="F212" s="324" t="s">
        <v>1963</v>
      </c>
      <c r="G212" s="1458"/>
      <c r="H212" s="1459"/>
      <c r="I212" s="1459"/>
      <c r="J212" s="1459"/>
      <c r="K212" s="1460"/>
    </row>
    <row r="213" spans="1:16" customHeight="1" ht="14.25">
      <c r="A213" s="125">
        <f>IF(D213="x",C213,IF(D213="n",0,C213))</f>
        <v>20</v>
      </c>
      <c r="B213" s="125">
        <f>IF(D213="x",0,IF(D213="n",0,C213))</f>
        <v>20</v>
      </c>
      <c r="C213" s="45">
        <v>20</v>
      </c>
      <c r="D213" s="1452"/>
      <c r="E213" s="1453"/>
      <c r="F213" s="337" t="s">
        <v>1964</v>
      </c>
      <c r="G213" s="1440"/>
      <c r="H213" s="1441"/>
      <c r="I213" s="1441"/>
      <c r="J213" s="1441"/>
      <c r="K213" s="1442"/>
    </row>
    <row r="214" spans="1:16" customHeight="1" ht="14.25">
      <c r="C214" s="42"/>
      <c r="D214" s="30"/>
      <c r="E214" s="147">
        <v>23</v>
      </c>
      <c r="F214" s="838" t="s">
        <v>1965</v>
      </c>
      <c r="G214" s="1434"/>
      <c r="H214" s="1435"/>
      <c r="I214" s="1435"/>
      <c r="J214" s="1435"/>
      <c r="K214" s="1436"/>
    </row>
    <row r="215" spans="1:16" customHeight="1" ht="14.25">
      <c r="A215" s="33"/>
      <c r="B215" s="33"/>
      <c r="C215" s="44"/>
      <c r="D215" s="44"/>
      <c r="E215" s="55"/>
      <c r="F215" s="324" t="s">
        <v>1966</v>
      </c>
      <c r="G215" s="1458"/>
      <c r="H215" s="1459"/>
      <c r="I215" s="1459"/>
      <c r="J215" s="1459"/>
      <c r="K215" s="1460"/>
    </row>
    <row r="216" spans="1:16" customHeight="1" ht="14.25">
      <c r="C216" s="30"/>
      <c r="D216" s="30"/>
      <c r="E216" s="217"/>
      <c r="F216" s="324" t="s">
        <v>1967</v>
      </c>
      <c r="G216" s="1458"/>
      <c r="H216" s="1459"/>
      <c r="I216" s="1459"/>
      <c r="J216" s="1459"/>
      <c r="K216" s="1460"/>
    </row>
    <row r="217" spans="1:16" customHeight="1" ht="30">
      <c r="A217" s="125">
        <f>IF(D217="x",C217,IF(D217="n",0,C217))</f>
        <v>4</v>
      </c>
      <c r="B217" s="125">
        <f>IF(D217="x",0,IF(D217="n",0,C217))</f>
        <v>4</v>
      </c>
      <c r="C217" s="45">
        <v>4</v>
      </c>
      <c r="D217" s="1452"/>
      <c r="E217" s="1453"/>
      <c r="F217" s="330" t="s">
        <v>1968</v>
      </c>
      <c r="G217" s="1440"/>
      <c r="H217" s="1441"/>
      <c r="I217" s="1441"/>
      <c r="J217" s="1441"/>
      <c r="K217" s="1442"/>
    </row>
    <row r="218" spans="1:16" customHeight="1" ht="14.25">
      <c r="C218" s="49"/>
      <c r="D218" s="38"/>
      <c r="E218" s="143">
        <v>24</v>
      </c>
      <c r="F218" s="838" t="s">
        <v>1969</v>
      </c>
      <c r="G218" s="1434"/>
      <c r="H218" s="1435"/>
      <c r="I218" s="1435"/>
      <c r="J218" s="1435"/>
      <c r="K218" s="1436"/>
    </row>
    <row r="219" spans="1:16" customHeight="1" ht="14.25">
      <c r="A219" s="125">
        <f>IF(D219="x",C219,IF(D219="n",0,C219))</f>
        <v>4</v>
      </c>
      <c r="B219" s="125">
        <f>IF(D219="x",0,IF(D219="n",0,C219))</f>
        <v>4</v>
      </c>
      <c r="C219" s="45">
        <v>4</v>
      </c>
      <c r="D219" s="1452"/>
      <c r="E219" s="1453"/>
      <c r="F219" s="349" t="s">
        <v>1970</v>
      </c>
      <c r="G219" s="1440"/>
      <c r="H219" s="1441"/>
      <c r="I219" s="1441"/>
      <c r="J219" s="1441"/>
      <c r="K219" s="1442"/>
    </row>
    <row r="220" spans="1:16" customHeight="1" ht="14.25">
      <c r="C220" s="42"/>
      <c r="D220" s="30"/>
      <c r="E220" s="147">
        <v>25</v>
      </c>
      <c r="F220" s="355" t="s">
        <v>1971</v>
      </c>
      <c r="G220" s="148" t="s">
        <v>1972</v>
      </c>
      <c r="H220" s="149" t="s">
        <v>1973</v>
      </c>
      <c r="I220" s="149" t="s">
        <v>1974</v>
      </c>
      <c r="J220" s="149" t="s">
        <v>1975</v>
      </c>
      <c r="K220" s="150" t="s">
        <v>1976</v>
      </c>
    </row>
    <row r="221" spans="1:16" customHeight="1" ht="14.25">
      <c r="C221" s="30"/>
      <c r="D221" s="30"/>
      <c r="E221" s="43"/>
      <c r="F221" s="330" t="s">
        <v>1977</v>
      </c>
      <c r="G221" s="802"/>
      <c r="H221" s="80"/>
      <c r="I221" s="80"/>
      <c r="J221" s="80"/>
      <c r="K221" s="81"/>
    </row>
    <row r="222" spans="1:16" customHeight="1" ht="14.25">
      <c r="A222" s="33"/>
      <c r="B222" s="33"/>
      <c r="C222" s="30"/>
      <c r="D222" s="30"/>
      <c r="E222" s="43"/>
      <c r="F222" s="343" t="s">
        <v>1978</v>
      </c>
      <c r="G222" s="802"/>
      <c r="H222" s="80"/>
      <c r="I222" s="80"/>
      <c r="J222" s="80"/>
      <c r="K222" s="81"/>
    </row>
    <row r="223" spans="1:16" customHeight="1" ht="14.25">
      <c r="C223" s="30"/>
      <c r="D223" s="30"/>
      <c r="E223" s="43"/>
      <c r="F223" s="343" t="s">
        <v>1979</v>
      </c>
      <c r="G223" s="802"/>
      <c r="H223" s="80"/>
      <c r="I223" s="80"/>
      <c r="J223" s="80"/>
      <c r="K223" s="81"/>
    </row>
    <row r="224" spans="1:16" customHeight="1" ht="14.25">
      <c r="C224" s="30"/>
      <c r="D224" s="30"/>
      <c r="E224" s="43"/>
      <c r="F224" s="343" t="s">
        <v>1980</v>
      </c>
      <c r="G224" s="802"/>
      <c r="H224" s="80"/>
      <c r="I224" s="80"/>
      <c r="J224" s="80"/>
      <c r="K224" s="81"/>
    </row>
    <row r="225" spans="1:16" customHeight="1" ht="14.25">
      <c r="C225" s="30"/>
      <c r="D225" s="30"/>
      <c r="E225" s="43"/>
      <c r="F225" s="343" t="s">
        <v>1981</v>
      </c>
      <c r="G225" s="803"/>
      <c r="H225" s="714"/>
      <c r="I225" s="714"/>
      <c r="J225" s="714"/>
      <c r="K225" s="542"/>
    </row>
    <row r="226" spans="1:16" customHeight="1" ht="14.25">
      <c r="C226" s="30"/>
      <c r="D226" s="30"/>
      <c r="E226" s="43"/>
      <c r="F226" s="343" t="s">
        <v>1982</v>
      </c>
      <c r="G226" s="2123"/>
      <c r="H226" s="2124"/>
      <c r="I226" s="2124"/>
      <c r="J226" s="2124"/>
      <c r="K226" s="2125"/>
    </row>
    <row r="227" spans="1:16" customHeight="1" ht="14.25">
      <c r="C227" s="30"/>
      <c r="D227" s="30"/>
      <c r="E227" s="43"/>
      <c r="F227" s="343" t="s">
        <v>1983</v>
      </c>
      <c r="G227" s="2126"/>
      <c r="H227" s="2127"/>
      <c r="I227" s="2127"/>
      <c r="J227" s="2127"/>
      <c r="K227" s="2128"/>
    </row>
    <row r="228" spans="1:16" customHeight="1" ht="14.25" s="16" customFormat="1">
      <c r="A228" s="31"/>
      <c r="B228" s="31"/>
      <c r="C228" s="30"/>
      <c r="D228" s="30"/>
      <c r="E228" s="43"/>
      <c r="F228" s="343" t="s">
        <v>1984</v>
      </c>
      <c r="G228" s="2126"/>
      <c r="H228" s="2127"/>
      <c r="I228" s="2127"/>
      <c r="J228" s="2127"/>
      <c r="K228" s="2128"/>
    </row>
    <row r="229" spans="1:16" customHeight="1" ht="14.25">
      <c r="A229" s="33"/>
      <c r="B229" s="33"/>
      <c r="C229" s="30"/>
      <c r="D229" s="30"/>
      <c r="E229" s="43"/>
      <c r="F229" s="343" t="s">
        <v>1985</v>
      </c>
      <c r="G229" s="2126"/>
      <c r="H229" s="2127"/>
      <c r="I229" s="2127"/>
      <c r="J229" s="2127"/>
      <c r="K229" s="2128"/>
    </row>
    <row r="230" spans="1:16" customHeight="1" ht="14.25">
      <c r="C230" s="30"/>
      <c r="D230" s="30"/>
      <c r="E230" s="43"/>
      <c r="F230" s="346" t="s">
        <v>1986</v>
      </c>
      <c r="G230" s="2126"/>
      <c r="H230" s="2127"/>
      <c r="I230" s="2127"/>
      <c r="J230" s="2127"/>
      <c r="K230" s="2128"/>
    </row>
    <row r="231" spans="1:16" customHeight="1" ht="14.25">
      <c r="A231" s="125">
        <f>IF(D231="x",C231,IF(D231="n",0,C231))</f>
        <v>4</v>
      </c>
      <c r="B231" s="125">
        <f>IF(D231="x",0,IF(D231="n",0,C231))</f>
        <v>4</v>
      </c>
      <c r="C231" s="45">
        <v>4</v>
      </c>
      <c r="D231" s="1452" t="s">
        <v>265</v>
      </c>
      <c r="E231" s="1453"/>
      <c r="F231" s="330" t="s">
        <v>1987</v>
      </c>
      <c r="G231" s="2129"/>
      <c r="H231" s="2130"/>
      <c r="I231" s="2130"/>
      <c r="J231" s="2130"/>
      <c r="K231" s="2131"/>
    </row>
    <row r="232" spans="1:16" customHeight="1" ht="14.25">
      <c r="C232" s="49"/>
      <c r="D232" s="38"/>
      <c r="E232" s="143">
        <v>26</v>
      </c>
      <c r="F232" s="356" t="s">
        <v>1988</v>
      </c>
      <c r="G232" s="1434"/>
      <c r="H232" s="1435"/>
      <c r="I232" s="1435"/>
      <c r="J232" s="1435"/>
      <c r="K232" s="1436"/>
    </row>
    <row r="233" spans="1:16" customHeight="1" ht="14.25">
      <c r="C233" s="42"/>
      <c r="D233" s="30"/>
      <c r="E233" s="37"/>
      <c r="F233" s="326" t="s">
        <v>1989</v>
      </c>
      <c r="G233" s="1458"/>
      <c r="H233" s="1459"/>
      <c r="I233" s="1459"/>
      <c r="J233" s="1459"/>
      <c r="K233" s="1460"/>
    </row>
    <row r="234" spans="1:16" customHeight="1" ht="14.25">
      <c r="A234" s="125">
        <f>IF(D234="x",C234,IF(D234="n",0,C234))</f>
        <v>4</v>
      </c>
      <c r="B234" s="125">
        <f>IF(D234="x",0,IF(D234="n",0,C234))</f>
        <v>4</v>
      </c>
      <c r="C234" s="45">
        <v>4</v>
      </c>
      <c r="D234" s="1452" t="s">
        <v>265</v>
      </c>
      <c r="E234" s="1457"/>
      <c r="F234" s="349" t="s">
        <v>1990</v>
      </c>
      <c r="G234" s="1440"/>
      <c r="H234" s="1441"/>
      <c r="I234" s="1441"/>
      <c r="J234" s="1441"/>
      <c r="K234" s="1442"/>
    </row>
    <row r="235" spans="1:16" customHeight="1" ht="14.25">
      <c r="C235" s="2008" t="s">
        <v>1613</v>
      </c>
      <c r="D235" s="1791"/>
      <c r="E235" s="1791"/>
      <c r="F235" s="1791"/>
      <c r="G235" s="1791"/>
      <c r="H235" s="1791"/>
      <c r="I235" s="1791"/>
      <c r="J235" s="1791"/>
      <c r="K235" s="1792"/>
    </row>
    <row r="236" spans="1:16" customHeight="1" ht="14.25" s="96" customFormat="1">
      <c r="A236" s="31"/>
      <c r="B236" s="31"/>
      <c r="C236" s="697" t="s">
        <v>150</v>
      </c>
      <c r="D236" s="1530" t="s">
        <v>151</v>
      </c>
      <c r="E236" s="1531"/>
      <c r="F236" s="713" t="s">
        <v>1549</v>
      </c>
      <c r="G236" s="1461" t="s">
        <v>4</v>
      </c>
      <c r="H236" s="1514"/>
      <c r="I236" s="1514"/>
      <c r="J236" s="1514"/>
      <c r="K236" s="1462"/>
      <c r="L236" s="248"/>
    </row>
    <row r="237" spans="1:16" customHeight="1" ht="14.25">
      <c r="C237" s="46" t="s">
        <v>150</v>
      </c>
      <c r="D237" s="46" t="s">
        <v>151</v>
      </c>
      <c r="E237" s="144">
        <v>27</v>
      </c>
      <c r="F237" s="356" t="s">
        <v>1991</v>
      </c>
      <c r="G237" s="1434"/>
      <c r="H237" s="1435"/>
      <c r="I237" s="1435"/>
      <c r="J237" s="1435"/>
      <c r="K237" s="1436"/>
    </row>
    <row r="238" spans="1:16" customHeight="1" ht="14.25">
      <c r="C238" s="30"/>
      <c r="D238" s="30"/>
      <c r="E238" s="217"/>
      <c r="F238" s="324" t="s">
        <v>1992</v>
      </c>
      <c r="G238" s="1458"/>
      <c r="H238" s="1459"/>
      <c r="I238" s="1459"/>
      <c r="J238" s="1459"/>
      <c r="K238" s="1460"/>
    </row>
    <row r="239" spans="1:16" customHeight="1" ht="14.25">
      <c r="C239" s="30"/>
      <c r="D239" s="30"/>
      <c r="E239" s="322"/>
      <c r="F239" s="324" t="s">
        <v>1993</v>
      </c>
      <c r="G239" s="1458"/>
      <c r="H239" s="1459"/>
      <c r="I239" s="1459"/>
      <c r="J239" s="1459"/>
      <c r="K239" s="1460"/>
    </row>
    <row r="240" spans="1:16" customHeight="1" ht="14.25">
      <c r="A240" s="33"/>
      <c r="B240" s="33"/>
      <c r="C240" s="30"/>
      <c r="D240" s="30"/>
      <c r="E240" s="217"/>
      <c r="F240" s="337" t="s">
        <v>1994</v>
      </c>
      <c r="G240" s="1458"/>
      <c r="H240" s="1459"/>
      <c r="I240" s="1459"/>
      <c r="J240" s="1459"/>
      <c r="K240" s="1460"/>
    </row>
    <row r="241" spans="1:16" customHeight="1" ht="14.25">
      <c r="A241" s="125">
        <f>IF(D241="x",C241,IF(D241="n",0,C241))</f>
        <v>4</v>
      </c>
      <c r="B241" s="125">
        <f>IF(D241="x",0,IF(D241="n",0,C241))</f>
        <v>4</v>
      </c>
      <c r="C241" s="45">
        <v>4</v>
      </c>
      <c r="D241" s="1452" t="s">
        <v>265</v>
      </c>
      <c r="E241" s="1453"/>
      <c r="F241" s="357" t="s">
        <v>1995</v>
      </c>
      <c r="G241" s="1440"/>
      <c r="H241" s="1441"/>
      <c r="I241" s="1441"/>
      <c r="J241" s="1441"/>
      <c r="K241" s="1442"/>
    </row>
    <row r="242" spans="1:16" customHeight="1" ht="14.25">
      <c r="A242" s="33"/>
      <c r="B242" s="33"/>
      <c r="C242" s="51" t="s">
        <v>21</v>
      </c>
      <c r="D242" s="51" t="s">
        <v>21</v>
      </c>
      <c r="E242" s="143">
        <v>28</v>
      </c>
      <c r="F242" s="356" t="s">
        <v>1996</v>
      </c>
      <c r="G242" s="1434"/>
      <c r="H242" s="1435"/>
      <c r="I242" s="1435"/>
      <c r="J242" s="1435"/>
      <c r="K242" s="1436"/>
    </row>
    <row r="243" spans="1:16" customHeight="1" ht="14.25">
      <c r="C243" s="30"/>
      <c r="D243" s="30"/>
      <c r="E243" s="33"/>
      <c r="F243" s="326" t="s">
        <v>1997</v>
      </c>
      <c r="G243" s="1458"/>
      <c r="H243" s="1459"/>
      <c r="I243" s="1459"/>
      <c r="J243" s="1459"/>
      <c r="K243" s="1460"/>
    </row>
    <row r="244" spans="1:16" customHeight="1" ht="14.25">
      <c r="A244" s="125">
        <f>IF(D244="x",C244,IF(D244="n",0,C244))</f>
        <v>6</v>
      </c>
      <c r="B244" s="125">
        <f>IF(D244="x",0,IF(D244="n",0,C244))</f>
        <v>6</v>
      </c>
      <c r="C244" s="45">
        <v>6</v>
      </c>
      <c r="D244" s="1452" t="s">
        <v>265</v>
      </c>
      <c r="E244" s="1457"/>
      <c r="F244" s="349" t="s">
        <v>1998</v>
      </c>
      <c r="G244" s="1440"/>
      <c r="H244" s="1441"/>
      <c r="I244" s="1441"/>
      <c r="J244" s="1441"/>
      <c r="K244" s="1442"/>
    </row>
    <row r="245" spans="1:16" customHeight="1" ht="14.25">
      <c r="C245" s="2117"/>
      <c r="D245" s="2118"/>
      <c r="E245" s="2122"/>
      <c r="F245" s="160" t="s">
        <v>68</v>
      </c>
      <c r="G245" s="1721"/>
      <c r="H245" s="1721"/>
      <c r="I245" s="1721"/>
      <c r="J245" s="1721"/>
      <c r="K245" s="1722"/>
    </row>
    <row r="246" spans="1:16" customHeight="1" ht="14.25">
      <c r="A246" s="33"/>
      <c r="B246" s="33"/>
      <c r="C246" s="49"/>
      <c r="D246" s="38"/>
      <c r="E246" s="143">
        <v>29</v>
      </c>
      <c r="F246" s="838" t="s">
        <v>1999</v>
      </c>
      <c r="G246" s="1434"/>
      <c r="H246" s="1435"/>
      <c r="I246" s="1435"/>
      <c r="J246" s="1435"/>
      <c r="K246" s="1436"/>
    </row>
    <row r="247" spans="1:16" customHeight="1" ht="14.25">
      <c r="C247" s="30"/>
      <c r="D247" s="30"/>
      <c r="E247" s="33"/>
      <c r="F247" s="333" t="s">
        <v>2000</v>
      </c>
      <c r="G247" s="1458"/>
      <c r="H247" s="1459"/>
      <c r="I247" s="1459"/>
      <c r="J247" s="1459"/>
      <c r="K247" s="1460"/>
    </row>
    <row r="248" spans="1:16" customHeight="1" ht="14.25">
      <c r="C248" s="30"/>
      <c r="D248" s="30"/>
      <c r="E248" s="33"/>
      <c r="F248" s="333" t="s">
        <v>2001</v>
      </c>
      <c r="G248" s="1458"/>
      <c r="H248" s="1459"/>
      <c r="I248" s="1459"/>
      <c r="J248" s="1459"/>
      <c r="K248" s="1460"/>
    </row>
    <row r="249" spans="1:16" customHeight="1" ht="14.25">
      <c r="C249" s="30"/>
      <c r="D249" s="30"/>
      <c r="E249" s="33"/>
      <c r="F249" s="333" t="s">
        <v>2002</v>
      </c>
      <c r="G249" s="1458"/>
      <c r="H249" s="1459"/>
      <c r="I249" s="1459"/>
      <c r="J249" s="1459"/>
      <c r="K249" s="1460"/>
    </row>
    <row r="250" spans="1:16" customHeight="1" ht="14.25">
      <c r="C250" s="30"/>
      <c r="D250" s="30"/>
      <c r="E250" s="33"/>
      <c r="F250" s="333" t="s">
        <v>2003</v>
      </c>
      <c r="G250" s="1458"/>
      <c r="H250" s="1459"/>
      <c r="I250" s="1459"/>
      <c r="J250" s="1459"/>
      <c r="K250" s="1460"/>
    </row>
    <row r="251" spans="1:16" customHeight="1" ht="14.25">
      <c r="C251" s="30"/>
      <c r="D251" s="30"/>
      <c r="E251" s="33"/>
      <c r="F251" s="334" t="s">
        <v>2004</v>
      </c>
      <c r="G251" s="1458"/>
      <c r="H251" s="1459"/>
      <c r="I251" s="1459"/>
      <c r="J251" s="1459"/>
      <c r="K251" s="1460"/>
    </row>
    <row r="252" spans="1:16" customHeight="1" ht="14.25">
      <c r="A252" s="33"/>
      <c r="B252" s="33"/>
      <c r="C252" s="30"/>
      <c r="D252" s="30"/>
      <c r="E252" s="33"/>
      <c r="F252" s="334" t="s">
        <v>2005</v>
      </c>
      <c r="G252" s="1458"/>
      <c r="H252" s="1459"/>
      <c r="I252" s="1459"/>
      <c r="J252" s="1459"/>
      <c r="K252" s="1460"/>
    </row>
    <row r="253" spans="1:16" customHeight="1" ht="14.25">
      <c r="C253" s="30"/>
      <c r="D253" s="30"/>
      <c r="E253" s="33"/>
      <c r="F253" s="334" t="s">
        <v>2006</v>
      </c>
      <c r="G253" s="1458"/>
      <c r="H253" s="1459"/>
      <c r="I253" s="1459"/>
      <c r="J253" s="1459"/>
      <c r="K253" s="1460"/>
    </row>
    <row r="254" spans="1:16" customHeight="1" ht="14.25">
      <c r="C254" s="30"/>
      <c r="D254" s="30"/>
      <c r="E254" s="33"/>
      <c r="F254" s="333" t="s">
        <v>2007</v>
      </c>
      <c r="G254" s="1458"/>
      <c r="H254" s="1459"/>
      <c r="I254" s="1459"/>
      <c r="J254" s="1459"/>
      <c r="K254" s="1460"/>
    </row>
    <row r="255" spans="1:16" customHeight="1" ht="14.25">
      <c r="C255" s="30"/>
      <c r="D255" s="30"/>
      <c r="E255" s="33"/>
      <c r="F255" s="334" t="s">
        <v>2008</v>
      </c>
      <c r="G255" s="1458"/>
      <c r="H255" s="1459"/>
      <c r="I255" s="1459"/>
      <c r="J255" s="1459"/>
      <c r="K255" s="1460"/>
    </row>
    <row r="256" spans="1:16" customHeight="1" ht="14.25">
      <c r="A256" s="33"/>
      <c r="B256" s="33"/>
      <c r="C256" s="30"/>
      <c r="D256" s="30"/>
      <c r="E256" s="33"/>
      <c r="F256" s="333" t="s">
        <v>2009</v>
      </c>
      <c r="G256" s="1458"/>
      <c r="H256" s="1459"/>
      <c r="I256" s="1459"/>
      <c r="J256" s="1459"/>
      <c r="K256" s="1460"/>
    </row>
    <row r="257" spans="1:16" customHeight="1" ht="14.25">
      <c r="A257" s="125">
        <f>IF(D257="x",C257,IF(D257="n",0,C257))</f>
        <v>10</v>
      </c>
      <c r="B257" s="125">
        <f>IF(D257="x",0,IF(D257="n",0,C257))</f>
        <v>10</v>
      </c>
      <c r="C257" s="45">
        <v>10</v>
      </c>
      <c r="D257" s="1452"/>
      <c r="E257" s="1457"/>
      <c r="F257" s="348" t="s">
        <v>2010</v>
      </c>
      <c r="G257" s="1440"/>
      <c r="H257" s="1441"/>
      <c r="I257" s="1441"/>
      <c r="J257" s="1441"/>
      <c r="K257" s="1442"/>
    </row>
    <row r="258" spans="1:16" customHeight="1" ht="14.25">
      <c r="C258" s="49"/>
      <c r="D258" s="38"/>
      <c r="E258" s="143">
        <v>30</v>
      </c>
      <c r="F258" s="838" t="s">
        <v>2011</v>
      </c>
      <c r="G258" s="1434"/>
      <c r="H258" s="1435"/>
      <c r="I258" s="1435"/>
      <c r="J258" s="1435"/>
      <c r="K258" s="1436"/>
    </row>
    <row r="259" spans="1:16" customHeight="1" ht="12.75">
      <c r="A259" s="33"/>
      <c r="B259" s="33"/>
      <c r="C259" s="30"/>
      <c r="D259" s="30"/>
      <c r="E259" s="33"/>
      <c r="F259" s="333" t="s">
        <v>2012</v>
      </c>
      <c r="G259" s="1458"/>
      <c r="H259" s="1459"/>
      <c r="I259" s="1459"/>
      <c r="J259" s="1459"/>
      <c r="K259" s="1460"/>
    </row>
    <row r="260" spans="1:16" customHeight="1" ht="26.25">
      <c r="A260" s="125">
        <f>IF(D260="x",C260,IF(D260="n",0,C260))</f>
        <v>6</v>
      </c>
      <c r="B260" s="125">
        <f>IF(D260="x",0,IF(D260="n",0,C260))</f>
        <v>6</v>
      </c>
      <c r="C260" s="45">
        <v>6</v>
      </c>
      <c r="D260" s="1452"/>
      <c r="E260" s="1457"/>
      <c r="F260" s="358" t="s">
        <v>2013</v>
      </c>
      <c r="G260" s="1440"/>
      <c r="H260" s="1441"/>
      <c r="I260" s="1441"/>
      <c r="J260" s="1441"/>
      <c r="K260" s="1442"/>
    </row>
    <row r="261" spans="1:16" customHeight="1" ht="14.25">
      <c r="A261" s="33"/>
      <c r="B261" s="33"/>
      <c r="C261" s="49"/>
      <c r="D261" s="38"/>
      <c r="E261" s="143">
        <v>31</v>
      </c>
      <c r="F261" s="838" t="s">
        <v>2014</v>
      </c>
      <c r="G261" s="1435"/>
      <c r="H261" s="1435"/>
      <c r="I261" s="1435"/>
      <c r="J261" s="1435"/>
      <c r="K261" s="1436"/>
    </row>
    <row r="262" spans="1:16" customHeight="1" ht="14.25">
      <c r="C262" s="30"/>
      <c r="D262" s="30"/>
      <c r="E262" s="33"/>
      <c r="F262" s="333" t="s">
        <v>2015</v>
      </c>
      <c r="G262" s="1459"/>
      <c r="H262" s="1459"/>
      <c r="I262" s="1459"/>
      <c r="J262" s="1459"/>
      <c r="K262" s="1460"/>
    </row>
    <row r="263" spans="1:16" customHeight="1" ht="14.25">
      <c r="C263" s="30"/>
      <c r="D263" s="30"/>
      <c r="E263" s="33"/>
      <c r="F263" s="333" t="s">
        <v>2016</v>
      </c>
      <c r="G263" s="1459"/>
      <c r="H263" s="1459"/>
      <c r="I263" s="1459"/>
      <c r="J263" s="1459"/>
      <c r="K263" s="1460"/>
    </row>
    <row r="264" spans="1:16" customHeight="1" ht="14.25">
      <c r="A264" s="33"/>
      <c r="B264" s="33"/>
      <c r="C264" s="30"/>
      <c r="D264" s="30"/>
      <c r="E264" s="33"/>
      <c r="F264" s="333" t="s">
        <v>2017</v>
      </c>
      <c r="G264" s="1459"/>
      <c r="H264" s="1459"/>
      <c r="I264" s="1459"/>
      <c r="J264" s="1459"/>
      <c r="K264" s="1460"/>
    </row>
    <row r="265" spans="1:16" customHeight="1" ht="14.25">
      <c r="C265" s="30"/>
      <c r="D265" s="30"/>
      <c r="E265" s="33"/>
      <c r="F265" s="333" t="s">
        <v>2018</v>
      </c>
      <c r="G265" s="1459"/>
      <c r="H265" s="1459"/>
      <c r="I265" s="1459"/>
      <c r="J265" s="1459"/>
      <c r="K265" s="1460"/>
    </row>
    <row r="266" spans="1:16" customHeight="1" ht="13.5">
      <c r="C266" s="30"/>
      <c r="D266" s="30"/>
      <c r="E266" s="33"/>
      <c r="F266" s="333" t="s">
        <v>2019</v>
      </c>
      <c r="G266" s="1459"/>
      <c r="H266" s="1459"/>
      <c r="I266" s="1459"/>
      <c r="J266" s="1459"/>
      <c r="K266" s="1460"/>
    </row>
    <row r="267" spans="1:16" customHeight="1" ht="25.5">
      <c r="C267" s="30"/>
      <c r="D267" s="30"/>
      <c r="E267" s="33"/>
      <c r="F267" s="333" t="s">
        <v>2020</v>
      </c>
      <c r="G267" s="1459"/>
      <c r="H267" s="1459"/>
      <c r="I267" s="1459"/>
      <c r="J267" s="1459"/>
      <c r="K267" s="1460"/>
    </row>
    <row r="268" spans="1:16" customHeight="1" ht="14.25">
      <c r="A268" s="33"/>
      <c r="B268" s="33"/>
      <c r="C268" s="30"/>
      <c r="D268" s="30"/>
      <c r="E268" s="33"/>
      <c r="F268" s="333" t="s">
        <v>2021</v>
      </c>
      <c r="G268" s="1459"/>
      <c r="H268" s="1459"/>
      <c r="I268" s="1459"/>
      <c r="J268" s="1459"/>
      <c r="K268" s="1460"/>
    </row>
    <row r="269" spans="1:16" customHeight="1" ht="14.25">
      <c r="A269" s="125">
        <f>IF(D269="x",C269,IF(D269="n",0,C269))</f>
        <v>20</v>
      </c>
      <c r="B269" s="125">
        <f>IF(D269="x",0,IF(D269="n",0,C269))</f>
        <v>20</v>
      </c>
      <c r="C269" s="45">
        <v>20</v>
      </c>
      <c r="D269" s="1452"/>
      <c r="E269" s="1457"/>
      <c r="F269" s="358" t="s">
        <v>2022</v>
      </c>
      <c r="G269" s="1441"/>
      <c r="H269" s="1441"/>
      <c r="I269" s="1441"/>
      <c r="J269" s="1441"/>
      <c r="K269" s="1442"/>
    </row>
    <row r="270" spans="1:16" customHeight="1" ht="14.25">
      <c r="A270" s="33"/>
      <c r="B270" s="33"/>
      <c r="C270" s="49"/>
      <c r="D270" s="38"/>
      <c r="E270" s="143">
        <v>32</v>
      </c>
      <c r="F270" s="838" t="s">
        <v>2023</v>
      </c>
      <c r="G270" s="1435"/>
      <c r="H270" s="1435"/>
      <c r="I270" s="1435"/>
      <c r="J270" s="1435"/>
      <c r="K270" s="1436"/>
    </row>
    <row r="271" spans="1:16" customHeight="1" ht="14.25">
      <c r="C271" s="30"/>
      <c r="D271" s="30"/>
      <c r="E271" s="33"/>
      <c r="F271" s="326" t="s">
        <v>2024</v>
      </c>
      <c r="G271" s="1459"/>
      <c r="H271" s="1459"/>
      <c r="I271" s="1459"/>
      <c r="J271" s="1459"/>
      <c r="K271" s="1460"/>
    </row>
    <row r="272" spans="1:16" customHeight="1" ht="14.25">
      <c r="A272" s="125">
        <f>IF(D272="x",C272,IF(D272="n",0,C272))</f>
        <v>20</v>
      </c>
      <c r="B272" s="125">
        <f>IF(D272="x",0,IF(D272="n",0,C272))</f>
        <v>20</v>
      </c>
      <c r="C272" s="45">
        <v>20</v>
      </c>
      <c r="D272" s="1452"/>
      <c r="E272" s="1457"/>
      <c r="F272" s="349" t="s">
        <v>2025</v>
      </c>
      <c r="G272" s="1441"/>
      <c r="H272" s="1441"/>
      <c r="I272" s="1441"/>
      <c r="J272" s="1441"/>
      <c r="K272" s="1442"/>
    </row>
    <row r="273" spans="1:16" customHeight="1" ht="14.25">
      <c r="A273" s="33"/>
      <c r="B273" s="33"/>
      <c r="C273" s="49"/>
      <c r="D273" s="38"/>
      <c r="E273" s="143">
        <v>33</v>
      </c>
      <c r="F273" s="838" t="s">
        <v>2026</v>
      </c>
      <c r="G273" s="1435"/>
      <c r="H273" s="1435"/>
      <c r="I273" s="1435"/>
      <c r="J273" s="1435"/>
      <c r="K273" s="1436"/>
    </row>
    <row r="274" spans="1:16" customHeight="1" ht="25.5">
      <c r="C274" s="30"/>
      <c r="D274" s="30"/>
      <c r="E274" s="33"/>
      <c r="F274" s="333" t="s">
        <v>2027</v>
      </c>
      <c r="G274" s="1459"/>
      <c r="H274" s="1459"/>
      <c r="I274" s="1459"/>
      <c r="J274" s="1459"/>
      <c r="K274" s="1460"/>
    </row>
    <row r="275" spans="1:16" customHeight="1" ht="25.5">
      <c r="A275" s="33"/>
      <c r="B275" s="33"/>
      <c r="C275" s="30"/>
      <c r="D275" s="30"/>
      <c r="E275" s="33"/>
      <c r="F275" s="333" t="s">
        <v>2028</v>
      </c>
      <c r="G275" s="1459"/>
      <c r="H275" s="1459"/>
      <c r="I275" s="1459"/>
      <c r="J275" s="1459"/>
      <c r="K275" s="1460"/>
    </row>
    <row r="276" spans="1:16" customHeight="1" ht="14.25">
      <c r="A276" s="33"/>
      <c r="B276" s="33"/>
      <c r="C276" s="30"/>
      <c r="D276" s="30"/>
      <c r="E276" s="33"/>
      <c r="F276" s="333" t="s">
        <v>2029</v>
      </c>
      <c r="G276" s="1459"/>
      <c r="H276" s="1459"/>
      <c r="I276" s="1459"/>
      <c r="J276" s="1459"/>
      <c r="K276" s="1460"/>
    </row>
    <row r="277" spans="1:16" customHeight="1" ht="14.25">
      <c r="A277" s="33"/>
      <c r="B277" s="33"/>
      <c r="C277" s="30"/>
      <c r="D277" s="30"/>
      <c r="E277" s="33"/>
      <c r="F277" s="333" t="s">
        <v>2030</v>
      </c>
      <c r="G277" s="1459"/>
      <c r="H277" s="1459"/>
      <c r="I277" s="1459"/>
      <c r="J277" s="1459"/>
      <c r="K277" s="1460"/>
    </row>
    <row r="278" spans="1:16" customHeight="1" ht="14.25">
      <c r="A278" s="33"/>
      <c r="B278" s="33"/>
      <c r="C278" s="30"/>
      <c r="D278" s="30"/>
      <c r="E278" s="33"/>
      <c r="F278" s="333" t="s">
        <v>2031</v>
      </c>
      <c r="G278" s="1459"/>
      <c r="H278" s="1459"/>
      <c r="I278" s="1459"/>
      <c r="J278" s="1459"/>
      <c r="K278" s="1460"/>
    </row>
    <row r="279" spans="1:16" customHeight="1" ht="25.5">
      <c r="A279" s="33"/>
      <c r="B279" s="33"/>
      <c r="C279" s="30"/>
      <c r="D279" s="30"/>
      <c r="E279" s="33"/>
      <c r="F279" s="333" t="s">
        <v>2032</v>
      </c>
      <c r="G279" s="1459"/>
      <c r="H279" s="1459"/>
      <c r="I279" s="1459"/>
      <c r="J279" s="1459"/>
      <c r="K279" s="1460"/>
    </row>
    <row r="280" spans="1:16" customHeight="1" ht="26.25">
      <c r="A280" s="125">
        <f>IF(D280="x",C280,IF(D280="n",0,C280))</f>
        <v>20</v>
      </c>
      <c r="B280" s="125">
        <f>IF(D280="x",0,IF(D280="n",0,C280))</f>
        <v>20</v>
      </c>
      <c r="C280" s="42">
        <v>20</v>
      </c>
      <c r="D280" s="1506"/>
      <c r="E280" s="1519"/>
      <c r="F280" s="333" t="s">
        <v>2033</v>
      </c>
      <c r="G280" s="1459"/>
      <c r="H280" s="1459"/>
      <c r="I280" s="1459"/>
      <c r="J280" s="1459"/>
      <c r="K280" s="1460"/>
    </row>
    <row r="281" spans="1:16" customHeight="1" ht="14.25">
      <c r="C281" s="2008" t="s">
        <v>1613</v>
      </c>
      <c r="D281" s="1791"/>
      <c r="E281" s="1791"/>
      <c r="F281" s="1791"/>
      <c r="G281" s="1791"/>
      <c r="H281" s="1791"/>
      <c r="I281" s="1791"/>
      <c r="J281" s="1791"/>
      <c r="K281" s="1792"/>
    </row>
    <row r="282" spans="1:16" customHeight="1" ht="12.75">
      <c r="A282" s="402"/>
      <c r="B282" s="402"/>
      <c r="C282" s="2119" t="s">
        <v>2034</v>
      </c>
      <c r="D282" s="2120"/>
      <c r="E282" s="2120"/>
      <c r="F282" s="2120"/>
      <c r="G282" s="2120"/>
      <c r="H282" s="2120"/>
      <c r="I282" s="2120"/>
      <c r="J282" s="2120"/>
      <c r="K282" s="2121"/>
    </row>
    <row r="283" spans="1:16" customHeight="1" ht="13.5">
      <c r="A283" s="402"/>
      <c r="B283" s="402"/>
      <c r="C283" s="1685"/>
      <c r="D283" s="1686"/>
      <c r="E283" s="1686"/>
      <c r="F283" s="1686"/>
      <c r="G283" s="1686"/>
      <c r="H283" s="1686"/>
      <c r="I283" s="1686"/>
      <c r="J283" s="1686"/>
      <c r="K283" s="1687"/>
    </row>
    <row r="284" spans="1:16" customHeight="1" ht="12.75">
      <c r="A284" s="402"/>
      <c r="B284" s="402"/>
      <c r="C284" s="1489"/>
      <c r="D284" s="1490"/>
      <c r="E284" s="1490"/>
      <c r="F284" s="1490"/>
      <c r="G284" s="1490"/>
      <c r="H284" s="1490"/>
      <c r="I284" s="1490"/>
      <c r="J284" s="1490"/>
      <c r="K284" s="1491"/>
    </row>
    <row r="285" spans="1:16" customHeight="1" ht="13.5">
      <c r="A285" s="402"/>
      <c r="B285" s="402"/>
      <c r="C285" s="1492"/>
      <c r="D285" s="1493"/>
      <c r="E285" s="1493"/>
      <c r="F285" s="1493"/>
      <c r="G285" s="1493"/>
      <c r="H285" s="1493"/>
      <c r="I285" s="1493"/>
      <c r="J285" s="1493"/>
      <c r="K285" s="1494"/>
    </row>
    <row r="286" spans="1:16" customHeight="1" ht="12.75">
      <c r="A286" s="402"/>
      <c r="B286" s="402"/>
      <c r="C286" s="1489"/>
      <c r="D286" s="1490"/>
      <c r="E286" s="1490"/>
      <c r="F286" s="1490"/>
      <c r="G286" s="1490"/>
      <c r="H286" s="1490"/>
      <c r="I286" s="1490"/>
      <c r="J286" s="1490"/>
      <c r="K286" s="1491"/>
    </row>
    <row r="287" spans="1:16" customHeight="1" ht="13.5">
      <c r="A287" s="402"/>
      <c r="B287" s="402"/>
      <c r="C287" s="1492"/>
      <c r="D287" s="1493"/>
      <c r="E287" s="1493"/>
      <c r="F287" s="1493"/>
      <c r="G287" s="1493"/>
      <c r="H287" s="1493"/>
      <c r="I287" s="1493"/>
      <c r="J287" s="1493"/>
      <c r="K287" s="1494"/>
    </row>
    <row r="288" spans="1:16" customHeight="1" ht="12.75">
      <c r="A288" s="402"/>
      <c r="B288" s="402"/>
      <c r="C288" s="1489"/>
      <c r="D288" s="1490"/>
      <c r="E288" s="1490"/>
      <c r="F288" s="1490"/>
      <c r="G288" s="1490"/>
      <c r="H288" s="1490"/>
      <c r="I288" s="1490"/>
      <c r="J288" s="1490"/>
      <c r="K288" s="1491"/>
    </row>
    <row r="289" spans="1:16" customHeight="1" ht="13.5">
      <c r="A289" s="402"/>
      <c r="B289" s="402"/>
      <c r="C289" s="1492"/>
      <c r="D289" s="1493"/>
      <c r="E289" s="1493"/>
      <c r="F289" s="1493"/>
      <c r="G289" s="1493"/>
      <c r="H289" s="1493"/>
      <c r="I289" s="1493"/>
      <c r="J289" s="1493"/>
      <c r="K289" s="1494"/>
    </row>
    <row r="290" spans="1:16" customHeight="1" ht="12.75">
      <c r="A290" s="402"/>
      <c r="B290" s="402"/>
      <c r="C290" s="1489"/>
      <c r="D290" s="1490"/>
      <c r="E290" s="1490"/>
      <c r="F290" s="1490"/>
      <c r="G290" s="1490"/>
      <c r="H290" s="1490"/>
      <c r="I290" s="1490"/>
      <c r="J290" s="1490"/>
      <c r="K290" s="1491"/>
    </row>
    <row r="291" spans="1:16" customHeight="1" ht="13.5">
      <c r="A291" s="402"/>
      <c r="B291" s="402"/>
      <c r="C291" s="1492"/>
      <c r="D291" s="1493"/>
      <c r="E291" s="1493"/>
      <c r="F291" s="1493"/>
      <c r="G291" s="1493"/>
      <c r="H291" s="1493"/>
      <c r="I291" s="1493"/>
      <c r="J291" s="1493"/>
      <c r="K291" s="1494"/>
    </row>
    <row r="292" spans="1:16" customHeight="1" ht="12.75">
      <c r="A292" s="402"/>
      <c r="B292" s="402"/>
      <c r="C292" s="1489"/>
      <c r="D292" s="1490"/>
      <c r="E292" s="1490"/>
      <c r="F292" s="1490"/>
      <c r="G292" s="1490"/>
      <c r="H292" s="1490"/>
      <c r="I292" s="1490"/>
      <c r="J292" s="1490"/>
      <c r="K292" s="1491"/>
    </row>
    <row r="293" spans="1:16" customHeight="1" ht="13.5">
      <c r="A293" s="402"/>
      <c r="B293" s="402"/>
      <c r="C293" s="1492"/>
      <c r="D293" s="1493"/>
      <c r="E293" s="1493"/>
      <c r="F293" s="1493"/>
      <c r="G293" s="1493"/>
      <c r="H293" s="1493"/>
      <c r="I293" s="1493"/>
      <c r="J293" s="1493"/>
      <c r="K293" s="1494"/>
    </row>
    <row r="294" spans="1:16" customHeight="1" ht="12.75">
      <c r="A294" s="402"/>
      <c r="B294" s="402"/>
      <c r="C294" s="1489"/>
      <c r="D294" s="1490"/>
      <c r="E294" s="1490"/>
      <c r="F294" s="1490"/>
      <c r="G294" s="1490"/>
      <c r="H294" s="1490"/>
      <c r="I294" s="1490"/>
      <c r="J294" s="1490"/>
      <c r="K294" s="1491"/>
    </row>
    <row r="295" spans="1:16" customHeight="1" ht="13.5">
      <c r="A295" s="402"/>
      <c r="B295" s="402"/>
      <c r="C295" s="1492"/>
      <c r="D295" s="1493"/>
      <c r="E295" s="1493"/>
      <c r="F295" s="1493"/>
      <c r="G295" s="1493"/>
      <c r="H295" s="1493"/>
      <c r="I295" s="1493"/>
      <c r="J295" s="1493"/>
      <c r="K295" s="1494"/>
    </row>
    <row r="296" spans="1:16" customHeight="1" ht="12.75">
      <c r="A296" s="402"/>
      <c r="B296" s="402"/>
      <c r="C296" s="1489"/>
      <c r="D296" s="1490"/>
      <c r="E296" s="1490"/>
      <c r="F296" s="1490"/>
      <c r="G296" s="1490"/>
      <c r="H296" s="1490"/>
      <c r="I296" s="1490"/>
      <c r="J296" s="1490"/>
      <c r="K296" s="1491"/>
    </row>
    <row r="297" spans="1:16" customHeight="1" ht="13.5">
      <c r="A297" s="402"/>
      <c r="B297" s="402"/>
      <c r="C297" s="1492"/>
      <c r="D297" s="1493"/>
      <c r="E297" s="1493"/>
      <c r="F297" s="1493"/>
      <c r="G297" s="1493"/>
      <c r="H297" s="1493"/>
      <c r="I297" s="1493"/>
      <c r="J297" s="1493"/>
      <c r="K297" s="1494"/>
    </row>
    <row r="298" spans="1:16" customHeight="1" ht="12.75">
      <c r="A298" s="402"/>
      <c r="B298" s="402"/>
      <c r="C298" s="1489"/>
      <c r="D298" s="1490"/>
      <c r="E298" s="1490"/>
      <c r="F298" s="1490"/>
      <c r="G298" s="1490"/>
      <c r="H298" s="1490"/>
      <c r="I298" s="1490"/>
      <c r="J298" s="1490"/>
      <c r="K298" s="1491"/>
    </row>
    <row r="299" spans="1:16" customHeight="1" ht="13.5">
      <c r="A299" s="402"/>
      <c r="B299" s="402"/>
      <c r="C299" s="1492"/>
      <c r="D299" s="1493"/>
      <c r="E299" s="1493"/>
      <c r="F299" s="1493"/>
      <c r="G299" s="1493"/>
      <c r="H299" s="1493"/>
      <c r="I299" s="1493"/>
      <c r="J299" s="1493"/>
      <c r="K299" s="1494"/>
    </row>
  </sheetData>
  <sheetProtection password="CC59" sheet="true" objects="true" scenarios="true" formatCells="true" formatColumns="true" formatRows="true" insertColumns="true" insertRows="true" insertHyperlinks="true" deleteColumns="true" deleteRows="true" selectLockedCells="true" sort="true" autoFilter="true" pivotTables="true" selectUnlockedCells="false"/>
  <mergeCells>
    <mergeCell ref="D217:E217"/>
    <mergeCell ref="D234:E234"/>
    <mergeCell ref="G226:K231"/>
    <mergeCell ref="G214:K217"/>
    <mergeCell ref="G207:K213"/>
    <mergeCell ref="G218:K219"/>
    <mergeCell ref="D231:E231"/>
    <mergeCell ref="G232:K234"/>
    <mergeCell ref="D219:E219"/>
    <mergeCell ref="D188:E188"/>
    <mergeCell ref="D213:E213"/>
    <mergeCell ref="D206:E206"/>
    <mergeCell ref="G196:K206"/>
    <mergeCell ref="G189:K189"/>
    <mergeCell ref="C189:E189"/>
    <mergeCell ref="G183:K188"/>
    <mergeCell ref="G190:K195"/>
    <mergeCell ref="D195:E195"/>
    <mergeCell ref="G237:K241"/>
    <mergeCell ref="G245:K245"/>
    <mergeCell ref="C284:K285"/>
    <mergeCell ref="D260:E260"/>
    <mergeCell ref="G261:K269"/>
    <mergeCell ref="D269:E269"/>
    <mergeCell ref="G270:K272"/>
    <mergeCell ref="D272:E272"/>
    <mergeCell ref="C245:E245"/>
    <mergeCell ref="G246:K257"/>
    <mergeCell ref="C281:K281"/>
    <mergeCell ref="C292:K293"/>
    <mergeCell ref="C288:K289"/>
    <mergeCell ref="C286:K287"/>
    <mergeCell ref="G236:K236"/>
    <mergeCell ref="C235:K235"/>
    <mergeCell ref="D236:E236"/>
    <mergeCell ref="D241:E241"/>
    <mergeCell ref="G242:K244"/>
    <mergeCell ref="D244:E244"/>
    <mergeCell ref="D164:E164"/>
    <mergeCell ref="C290:K291"/>
    <mergeCell ref="G258:K260"/>
    <mergeCell ref="D257:E257"/>
    <mergeCell ref="C298:K299"/>
    <mergeCell ref="C296:K297"/>
    <mergeCell ref="C294:K295"/>
    <mergeCell ref="C282:K283"/>
    <mergeCell ref="G273:K280"/>
    <mergeCell ref="D280:E280"/>
    <mergeCell ref="D173:E173"/>
    <mergeCell ref="G173:K173"/>
    <mergeCell ref="G174:K182"/>
    <mergeCell ref="D182:E182"/>
    <mergeCell ref="C127:E127"/>
    <mergeCell ref="D157:E157"/>
    <mergeCell ref="G165:K171"/>
    <mergeCell ref="D171:E171"/>
    <mergeCell ref="C172:K172"/>
    <mergeCell ref="G158:K164"/>
    <mergeCell ref="G152:K157"/>
    <mergeCell ref="G127:K127"/>
    <mergeCell ref="G128:K137"/>
    <mergeCell ref="G144:K151"/>
    <mergeCell ref="D151:E151"/>
    <mergeCell ref="D137:E137"/>
    <mergeCell ref="G138:K143"/>
    <mergeCell ref="D143:E143"/>
    <mergeCell ref="D126:E126"/>
    <mergeCell ref="G62:K70"/>
    <mergeCell ref="G115:K115"/>
    <mergeCell ref="G119:K126"/>
    <mergeCell ref="G61:K61"/>
    <mergeCell ref="G103:K113"/>
    <mergeCell ref="D113:E113"/>
    <mergeCell ref="D102:E102"/>
    <mergeCell ref="C114:K114"/>
    <mergeCell ref="D61:E61"/>
    <mergeCell ref="G116:K118"/>
    <mergeCell ref="D118:E118"/>
    <mergeCell ref="D70:E70"/>
    <mergeCell ref="G4:K4"/>
    <mergeCell ref="C7:K7"/>
    <mergeCell ref="G82:K102"/>
    <mergeCell ref="D115:E115"/>
    <mergeCell ref="C3:E4"/>
    <mergeCell ref="D45:E45"/>
    <mergeCell ref="G3:H3"/>
    <mergeCell ref="G72:K81"/>
    <mergeCell ref="D81:E81"/>
    <mergeCell ref="C6:K6"/>
    <mergeCell ref="G31:K37"/>
    <mergeCell ref="D30:E30"/>
    <mergeCell ref="C58:K59"/>
    <mergeCell ref="C2:E2"/>
    <mergeCell ref="D8:E8"/>
    <mergeCell ref="G8:K8"/>
    <mergeCell ref="G46:K57"/>
    <mergeCell ref="D57:E57"/>
    <mergeCell ref="D13:E13"/>
    <mergeCell ref="G9:K13"/>
    <mergeCell ref="C1:E1"/>
    <mergeCell ref="G14:K30"/>
    <mergeCell ref="G1:H1"/>
    <mergeCell ref="G2:H2"/>
    <mergeCell ref="C71:E71"/>
    <mergeCell ref="G71:K71"/>
    <mergeCell ref="C60:K60"/>
    <mergeCell ref="D37:E37"/>
    <mergeCell ref="G38:K45"/>
    <mergeCell ref="C5:K5"/>
  </mergeCells>
  <dataValidations count="1">
    <dataValidation type="none" errorStyle="stop" operator="between" allowBlank="1" showDropDown="0" showInputMessage="1" showErrorMessage="1" prompt="Enter Self-Audit Date Here" sqref="F1"/>
  </dataValidations>
  <printOptions gridLines="false" gridLinesSet="true" horizontalCentered="true"/>
  <pageMargins left="0" right="0" top="0.75" bottom="0.25" header="0" footer="0"/>
  <pageSetup paperSize="1" orientation="portrait" scale="76" fitToHeight="0" fitToWidth="1"/>
  <headerFooter differentOddEven="false" differentFirst="false" scaleWithDoc="true" alignWithMargins="true">
    <oddHeader>&amp;C&amp;A</oddHeader>
    <oddFooter>&amp;L__________/__________          Brodley&amp;CPage &amp;P of &amp;N     &amp;D&amp;R&amp;F</oddFooter>
    <evenHeader>&amp;C&amp;A</evenHeader>
    <evenFooter>&amp;L__________/__________          Brodley&amp;CPage &amp;P of &amp;N     &amp;D&amp;R&amp;F</evenFooter>
    <firstHeader/>
    <firstFooter/>
  </headerFooter>
  <rowBreaks count="2" manualBreakCount="2">
    <brk id="60" man="1"/>
    <brk id="172" man="1"/>
  </rowBreaks>
  <legacyDrawing r:id="rId_comments_vml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OPS AUDIT RECAP</vt:lpstr>
      <vt:lpstr>DAIRYFREEZER</vt:lpstr>
      <vt:lpstr>FRESH.MEAT.AND.PROVISIONS</vt:lpstr>
      <vt:lpstr>FRESH.PRODUCE</vt:lpstr>
      <vt:lpstr>FRESH.SEAFOOD</vt:lpstr>
      <vt:lpstr>PEST CONTROL</vt:lpstr>
      <vt:lpstr>SAFETY</vt:lpstr>
      <vt:lpstr>ADMINISTRATION</vt:lpstr>
      <vt:lpstr>CASHROOM</vt:lpstr>
      <vt:lpstr>RECEPTION</vt:lpstr>
      <vt:lpstr>FRONTEND</vt:lpstr>
      <vt:lpstr>RECEIVING</vt:lpstr>
      <vt:lpstr>INVENTORY.CONTROL</vt:lpstr>
      <vt:lpstr>GEN.OPS</vt:lpstr>
      <vt:lpstr>FLOOR</vt:lpstr>
      <vt:lpstr>SMALLWARES</vt:lpstr>
      <vt:lpstr>WINE AND SPIRITS</vt:lpstr>
      <vt:lpstr>WHAT GOES WHERE</vt:lpstr>
    </vt:vector>
  </TitlesOfParts>
  <Company>Jetro/RD</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Joe Vallely</dc:creator>
  <cp:lastModifiedBy>amanager</cp:lastModifiedBy>
  <dcterms:created xsi:type="dcterms:W3CDTF">2006-03-07T11:14:11-06:00</dcterms:created>
  <dcterms:modified xsi:type="dcterms:W3CDTF">2020-12-31T18:32:16-06:00</dcterms:modified>
  <dc:title>Corporate Audit Updated Q1 2020</dc:title>
  <dc:description>Updated for Q1 2020</dc:description>
  <dc:subject>Corp Audit</dc:subject>
  <cp:keywords>Corp Audit</cp:keywords>
  <cp:category>Audit</cp:category>
</cp:coreProperties>
</file>