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OneDrive\Desktop\Projects\InductorDesign\"/>
    </mc:Choice>
  </mc:AlternateContent>
  <xr:revisionPtr revIDLastSave="0" documentId="13_ncr:1_{06B4F4BC-A9A1-478F-A30E-1C350D319926}" xr6:coauthVersionLast="47" xr6:coauthVersionMax="47" xr10:uidLastSave="{00000000-0000-0000-0000-000000000000}"/>
  <bookViews>
    <workbookView xWindow="10178" yWindow="0" windowWidth="10425" windowHeight="13043" xr2:uid="{880F8341-2F0F-419A-8A65-B6E7E097180D}"/>
  </bookViews>
  <sheets>
    <sheet name="Inductor Design Selecto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F15" i="1"/>
  <c r="B22" i="1"/>
  <c r="F10" i="1"/>
  <c r="F11" i="1" s="1"/>
  <c r="F24" i="1"/>
  <c r="F23" i="1"/>
  <c r="F21" i="1"/>
  <c r="F8" i="1" s="1"/>
  <c r="F19" i="1"/>
  <c r="A34" i="1"/>
  <c r="A35" i="1" s="1"/>
  <c r="B26" i="1"/>
  <c r="F27" i="1" s="1"/>
  <c r="B14" i="1"/>
  <c r="B13" i="1"/>
  <c r="B17" i="1"/>
  <c r="B8" i="1"/>
  <c r="B10" i="1" s="1"/>
  <c r="B11" i="1" s="1"/>
  <c r="B19" i="1" l="1"/>
  <c r="B20" i="1" s="1"/>
  <c r="B21" i="1" l="1"/>
  <c r="B27" i="1" s="1"/>
  <c r="B29" i="1" s="1"/>
  <c r="B30" i="1" s="1"/>
</calcChain>
</file>

<file path=xl/sharedStrings.xml><?xml version="1.0" encoding="utf-8"?>
<sst xmlns="http://schemas.openxmlformats.org/spreadsheetml/2006/main" count="96" uniqueCount="74">
  <si>
    <t>Inductor Design Calculator</t>
  </si>
  <si>
    <t>Selections</t>
  </si>
  <si>
    <t>Vin</t>
  </si>
  <si>
    <t>V</t>
  </si>
  <si>
    <t>Vout</t>
  </si>
  <si>
    <t>Topology</t>
  </si>
  <si>
    <t>Buck</t>
  </si>
  <si>
    <t>Iout</t>
  </si>
  <si>
    <t>A</t>
  </si>
  <si>
    <t>efficiency</t>
  </si>
  <si>
    <t>Pout</t>
  </si>
  <si>
    <t>W</t>
  </si>
  <si>
    <t>Pin</t>
  </si>
  <si>
    <t>Iin</t>
  </si>
  <si>
    <t>Inductor</t>
  </si>
  <si>
    <t>I_ind_DC</t>
  </si>
  <si>
    <t>I_ripple</t>
  </si>
  <si>
    <t>I_ripple_percent</t>
  </si>
  <si>
    <t>I_peak</t>
  </si>
  <si>
    <t>%</t>
  </si>
  <si>
    <t>Energy - Wm</t>
  </si>
  <si>
    <t>L_ind</t>
  </si>
  <si>
    <t>H</t>
  </si>
  <si>
    <t>Frequency</t>
  </si>
  <si>
    <t>Hz</t>
  </si>
  <si>
    <t>Duty</t>
  </si>
  <si>
    <t>Ts</t>
  </si>
  <si>
    <t>seconds</t>
  </si>
  <si>
    <t>Window Utilization Factor Ku</t>
  </si>
  <si>
    <t>Area Product Ap</t>
  </si>
  <si>
    <t>Saturation Flux Density Bm</t>
  </si>
  <si>
    <t>Tesla</t>
  </si>
  <si>
    <t>A/m^2</t>
  </si>
  <si>
    <t>Current Density (m^2)</t>
  </si>
  <si>
    <t>Current Density (mm^2)</t>
  </si>
  <si>
    <t>A/mm^2</t>
  </si>
  <si>
    <t>V*A</t>
  </si>
  <si>
    <t>N/(A*m)</t>
  </si>
  <si>
    <t>Example Area product calc</t>
  </si>
  <si>
    <t>m^4</t>
  </si>
  <si>
    <t>mm^4</t>
  </si>
  <si>
    <t>Ferrite Core</t>
  </si>
  <si>
    <t>Type</t>
  </si>
  <si>
    <t>ETD44</t>
  </si>
  <si>
    <t>Magnetic Path Length (MPL)</t>
  </si>
  <si>
    <t>Mean Length per Turn (MLT)</t>
  </si>
  <si>
    <t>Core Weight (Wfte)</t>
  </si>
  <si>
    <t>Cross Sectional Area (Ac)</t>
  </si>
  <si>
    <t>Window Area (Wa)</t>
  </si>
  <si>
    <t>Surface Area (At)</t>
  </si>
  <si>
    <t>Permeability (Urc)</t>
  </si>
  <si>
    <t>Core Dimensions</t>
  </si>
  <si>
    <t>Length</t>
  </si>
  <si>
    <t>Width</t>
  </si>
  <si>
    <t>Height</t>
  </si>
  <si>
    <t>mm</t>
  </si>
  <si>
    <t>Center Post Diameter</t>
  </si>
  <si>
    <t>Center Post Radius</t>
  </si>
  <si>
    <t>mm^2</t>
  </si>
  <si>
    <t>Window Width</t>
  </si>
  <si>
    <t>Window Height</t>
  </si>
  <si>
    <t>Outer wall to outer wall width</t>
  </si>
  <si>
    <t>Effective Volume</t>
  </si>
  <si>
    <t>mm^3</t>
  </si>
  <si>
    <t>Effective Cross Section (Ae)</t>
  </si>
  <si>
    <t>Area Product (Ap) accounting for Ku</t>
  </si>
  <si>
    <t>I_Lrms</t>
  </si>
  <si>
    <t>Arms</t>
  </si>
  <si>
    <t>Wire Selection</t>
  </si>
  <si>
    <t>N</t>
  </si>
  <si>
    <t>turns</t>
  </si>
  <si>
    <t>Wire Gauge (Calc)</t>
  </si>
  <si>
    <t>Wire Gauge (Selected)</t>
  </si>
  <si>
    <t>9AWG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</si>
</sst>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  <xf numFmtId="11" fontId="0" fillId="0" borderId="0" xfId="0" applyNumberFormat="1"/>
    <xf numFmtId="0" fontId="4" fillId="0" borderId="0" xfId="0" applyFont="1" applyAlignment="1">
      <alignment horizontal="right"/>
    </xf>
    <xf numFmtId="0" fontId="4" fillId="2" borderId="0" xfId="0" applyFont="1" applyFill="1"/>
    <xf numFmtId="0" fontId="0" fillId="2" borderId="0" xfId="0" applyFill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D8677-D162-484C-A08B-46DF1FF04C8F}">
  <dimension ref="A1:I35"/>
  <sheetViews>
    <sheetView tabSelected="1" topLeftCell="D5" workbookViewId="0">
      <selection activeCell="E34" sqref="E34"/>
    </sheetView>
  </sheetViews>
  <sheetFormatPr defaultRowHeight="14.25" x14ac:dyDescent="0.45"/>
  <cols>
    <col min="1" max="1" width="24.73046875" bestFit="1" customWidth="1"/>
    <col min="2" max="2" width="11.59765625" bestFit="1" customWidth="1"/>
    <col min="5" max="5" width="33.1328125" bestFit="1" customWidth="1"/>
    <col min="6" max="6" width="9.3984375" bestFit="1" customWidth="1"/>
  </cols>
  <sheetData>
    <row r="1" spans="1:9" x14ac:dyDescent="0.4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45">
      <c r="A2" s="11"/>
      <c r="B2" s="11"/>
      <c r="C2" s="11"/>
      <c r="D2" s="11"/>
      <c r="E2" s="11"/>
      <c r="F2" s="11"/>
      <c r="G2" s="11"/>
      <c r="H2" s="11"/>
      <c r="I2" s="11"/>
    </row>
    <row r="3" spans="1:9" x14ac:dyDescent="0.45">
      <c r="A3" s="2" t="s">
        <v>1</v>
      </c>
      <c r="E3" s="2" t="s">
        <v>41</v>
      </c>
    </row>
    <row r="4" spans="1:9" x14ac:dyDescent="0.45">
      <c r="A4" s="1" t="s">
        <v>5</v>
      </c>
      <c r="B4" s="7" t="s">
        <v>6</v>
      </c>
      <c r="E4" t="s">
        <v>42</v>
      </c>
      <c r="F4" t="s">
        <v>43</v>
      </c>
    </row>
    <row r="5" spans="1:9" x14ac:dyDescent="0.45">
      <c r="A5" s="1" t="s">
        <v>2</v>
      </c>
      <c r="B5" s="4">
        <v>170</v>
      </c>
      <c r="C5" s="3" t="s">
        <v>3</v>
      </c>
      <c r="E5" s="1" t="s">
        <v>44</v>
      </c>
      <c r="F5" s="4">
        <v>115.35</v>
      </c>
      <c r="G5" s="3" t="s">
        <v>55</v>
      </c>
    </row>
    <row r="6" spans="1:9" x14ac:dyDescent="0.45">
      <c r="A6" s="1" t="s">
        <v>4</v>
      </c>
      <c r="B6" s="4">
        <v>30</v>
      </c>
      <c r="C6" s="3" t="s">
        <v>3</v>
      </c>
      <c r="E6" s="1" t="s">
        <v>45</v>
      </c>
      <c r="F6" s="4">
        <v>55</v>
      </c>
      <c r="G6" s="3" t="s">
        <v>55</v>
      </c>
    </row>
    <row r="7" spans="1:9" x14ac:dyDescent="0.45">
      <c r="A7" s="1" t="s">
        <v>7</v>
      </c>
      <c r="B7" s="4">
        <v>16</v>
      </c>
      <c r="C7" s="3" t="s">
        <v>8</v>
      </c>
      <c r="E7" s="1" t="s">
        <v>46</v>
      </c>
      <c r="F7" s="4"/>
      <c r="G7" s="3"/>
    </row>
    <row r="8" spans="1:9" x14ac:dyDescent="0.45">
      <c r="A8" s="1" t="s">
        <v>10</v>
      </c>
      <c r="B8" s="4">
        <f>B7*B6</f>
        <v>480</v>
      </c>
      <c r="C8" s="3" t="s">
        <v>11</v>
      </c>
      <c r="E8" s="1" t="s">
        <v>47</v>
      </c>
      <c r="F8" s="4">
        <f>PI()*F21^2</f>
        <v>181.45839167134645</v>
      </c>
      <c r="G8" s="3" t="s">
        <v>58</v>
      </c>
    </row>
    <row r="9" spans="1:9" x14ac:dyDescent="0.45">
      <c r="A9" s="1" t="s">
        <v>9</v>
      </c>
      <c r="B9" s="4">
        <v>0.95</v>
      </c>
      <c r="C9" s="3"/>
      <c r="E9" s="1" t="s">
        <v>64</v>
      </c>
      <c r="F9" s="4">
        <v>173</v>
      </c>
      <c r="G9" s="3" t="s">
        <v>58</v>
      </c>
    </row>
    <row r="10" spans="1:9" x14ac:dyDescent="0.45">
      <c r="A10" s="1" t="s">
        <v>12</v>
      </c>
      <c r="B10" s="4">
        <f>B8/B9</f>
        <v>505.26315789473688</v>
      </c>
      <c r="C10" s="3" t="s">
        <v>11</v>
      </c>
      <c r="E10" s="1" t="s">
        <v>48</v>
      </c>
      <c r="F10" s="4">
        <f>F23*F24</f>
        <v>557.06000000000006</v>
      </c>
      <c r="G10" s="3" t="s">
        <v>58</v>
      </c>
    </row>
    <row r="11" spans="1:9" x14ac:dyDescent="0.45">
      <c r="A11" s="1" t="s">
        <v>13</v>
      </c>
      <c r="B11" s="4">
        <f>B10/B5</f>
        <v>2.9721362229102168</v>
      </c>
      <c r="C11" s="3" t="s">
        <v>8</v>
      </c>
      <c r="E11" s="1" t="s">
        <v>65</v>
      </c>
      <c r="F11" s="8">
        <f>F10*F9*B28</f>
        <v>38548.552000000003</v>
      </c>
      <c r="G11" s="3" t="s">
        <v>40</v>
      </c>
    </row>
    <row r="12" spans="1:9" x14ac:dyDescent="0.45">
      <c r="A12" s="1" t="s">
        <v>23</v>
      </c>
      <c r="B12" s="4">
        <v>100000</v>
      </c>
      <c r="C12" s="3" t="s">
        <v>24</v>
      </c>
      <c r="E12" s="1" t="s">
        <v>49</v>
      </c>
      <c r="F12" s="4"/>
      <c r="G12" s="3"/>
    </row>
    <row r="13" spans="1:9" x14ac:dyDescent="0.45">
      <c r="A13" s="1" t="s">
        <v>25</v>
      </c>
      <c r="B13" s="4">
        <f>B6/B5</f>
        <v>0.17647058823529413</v>
      </c>
      <c r="C13" s="3"/>
      <c r="E13" s="1" t="s">
        <v>50</v>
      </c>
      <c r="F13" s="4">
        <v>124</v>
      </c>
      <c r="G13" s="3"/>
    </row>
    <row r="14" spans="1:9" x14ac:dyDescent="0.45">
      <c r="A14" s="1" t="s">
        <v>26</v>
      </c>
      <c r="B14" s="4">
        <f>1/B12</f>
        <v>1.0000000000000001E-5</v>
      </c>
      <c r="C14" s="3" t="s">
        <v>27</v>
      </c>
      <c r="E14" s="1" t="s">
        <v>62</v>
      </c>
      <c r="F14" s="4">
        <v>17800</v>
      </c>
      <c r="G14" s="3" t="s">
        <v>63</v>
      </c>
    </row>
    <row r="15" spans="1:9" x14ac:dyDescent="0.45">
      <c r="A15" s="1"/>
      <c r="B15" s="4"/>
      <c r="C15" s="3"/>
      <c r="E15" s="1" t="s">
        <v>69</v>
      </c>
      <c r="F15" s="8">
        <f>B28*F10/F28</f>
        <v>33.608446455505288</v>
      </c>
      <c r="G15" s="3" t="s">
        <v>70</v>
      </c>
    </row>
    <row r="16" spans="1:9" x14ac:dyDescent="0.45">
      <c r="A16" s="2" t="s">
        <v>14</v>
      </c>
      <c r="C16" s="3"/>
      <c r="E16" s="2" t="s">
        <v>51</v>
      </c>
      <c r="F16" s="4"/>
      <c r="G16" s="3"/>
    </row>
    <row r="17" spans="1:8" x14ac:dyDescent="0.45">
      <c r="A17" s="1" t="s">
        <v>15</v>
      </c>
      <c r="B17" s="4">
        <f>B7</f>
        <v>16</v>
      </c>
      <c r="C17" s="3" t="s">
        <v>8</v>
      </c>
      <c r="E17" s="1" t="s">
        <v>52</v>
      </c>
      <c r="F17" s="4">
        <v>43.8</v>
      </c>
      <c r="G17" s="3" t="s">
        <v>55</v>
      </c>
    </row>
    <row r="18" spans="1:8" x14ac:dyDescent="0.45">
      <c r="A18" s="1" t="s">
        <v>17</v>
      </c>
      <c r="B18" s="4">
        <v>0.3</v>
      </c>
      <c r="C18" s="3" t="s">
        <v>19</v>
      </c>
      <c r="E18" s="1" t="s">
        <v>53</v>
      </c>
      <c r="F18" s="4">
        <v>15.2</v>
      </c>
      <c r="G18" s="3" t="s">
        <v>55</v>
      </c>
    </row>
    <row r="19" spans="1:8" x14ac:dyDescent="0.45">
      <c r="A19" s="1" t="s">
        <v>16</v>
      </c>
      <c r="B19" s="4">
        <f>B17*B18</f>
        <v>4.8</v>
      </c>
      <c r="C19" s="3" t="s">
        <v>8</v>
      </c>
      <c r="E19" s="1" t="s">
        <v>54</v>
      </c>
      <c r="F19" s="4">
        <f>2*15.2</f>
        <v>30.4</v>
      </c>
      <c r="G19" s="3" t="s">
        <v>55</v>
      </c>
    </row>
    <row r="20" spans="1:8" x14ac:dyDescent="0.45">
      <c r="A20" s="1" t="s">
        <v>18</v>
      </c>
      <c r="B20" s="4">
        <f>B17+B19</f>
        <v>20.8</v>
      </c>
      <c r="C20" s="3" t="s">
        <v>8</v>
      </c>
      <c r="E20" s="1" t="s">
        <v>56</v>
      </c>
      <c r="F20" s="4">
        <v>15.2</v>
      </c>
      <c r="G20" s="3" t="s">
        <v>55</v>
      </c>
    </row>
    <row r="21" spans="1:8" x14ac:dyDescent="0.45">
      <c r="A21" s="1" t="s">
        <v>21</v>
      </c>
      <c r="B21">
        <f>((B5-B6)*B13)/(2*B19*B12)</f>
        <v>2.573529411764706E-5</v>
      </c>
      <c r="C21" s="3" t="s">
        <v>22</v>
      </c>
      <c r="E21" s="1" t="s">
        <v>57</v>
      </c>
      <c r="F21" s="4">
        <f>F20/2</f>
        <v>7.6</v>
      </c>
      <c r="G21" s="3" t="s">
        <v>55</v>
      </c>
    </row>
    <row r="22" spans="1:8" x14ac:dyDescent="0.45">
      <c r="A22" s="1" t="s">
        <v>66</v>
      </c>
      <c r="B22">
        <f>SQRT(B17^2+B19^2/12)</f>
        <v>16.059887919907787</v>
      </c>
      <c r="C22" s="3" t="s">
        <v>67</v>
      </c>
      <c r="E22" s="1" t="s">
        <v>61</v>
      </c>
      <c r="F22" s="4">
        <v>32.5</v>
      </c>
      <c r="G22" s="3" t="s">
        <v>55</v>
      </c>
    </row>
    <row r="23" spans="1:8" x14ac:dyDescent="0.45">
      <c r="A23" s="1"/>
      <c r="C23" s="3"/>
      <c r="E23" s="1" t="s">
        <v>59</v>
      </c>
      <c r="F23" s="4">
        <f>F22-F20</f>
        <v>17.3</v>
      </c>
      <c r="G23" s="3" t="s">
        <v>55</v>
      </c>
    </row>
    <row r="24" spans="1:8" x14ac:dyDescent="0.45">
      <c r="A24" s="1" t="s">
        <v>30</v>
      </c>
      <c r="B24">
        <v>0.25</v>
      </c>
      <c r="C24" s="3" t="s">
        <v>31</v>
      </c>
      <c r="D24" t="s">
        <v>37</v>
      </c>
      <c r="E24" s="1" t="s">
        <v>60</v>
      </c>
      <c r="F24" s="4">
        <f>16.1*2</f>
        <v>32.200000000000003</v>
      </c>
      <c r="G24" s="3" t="s">
        <v>55</v>
      </c>
    </row>
    <row r="25" spans="1:8" x14ac:dyDescent="0.45">
      <c r="A25" s="1" t="s">
        <v>33</v>
      </c>
      <c r="B25">
        <f>4*10^6</f>
        <v>4000000</v>
      </c>
      <c r="C25" s="3" t="s">
        <v>32</v>
      </c>
      <c r="G25" s="3"/>
    </row>
    <row r="26" spans="1:8" x14ac:dyDescent="0.45">
      <c r="A26" s="1" t="s">
        <v>34</v>
      </c>
      <c r="B26">
        <f>B25/1000000</f>
        <v>4</v>
      </c>
      <c r="C26" s="3" t="s">
        <v>35</v>
      </c>
      <c r="E26" s="2" t="s">
        <v>68</v>
      </c>
    </row>
    <row r="27" spans="1:8" x14ac:dyDescent="0.45">
      <c r="A27" s="1" t="s">
        <v>20</v>
      </c>
      <c r="B27">
        <f>0.5*B21*B20^2</f>
        <v>5.5670588235294128E-3</v>
      </c>
      <c r="C27" s="3" t="s">
        <v>11</v>
      </c>
      <c r="D27" t="s">
        <v>36</v>
      </c>
      <c r="E27" s="1" t="s">
        <v>71</v>
      </c>
      <c r="F27">
        <f>B22/B26</f>
        <v>4.0149719799769468</v>
      </c>
      <c r="G27" s="3" t="s">
        <v>58</v>
      </c>
    </row>
    <row r="28" spans="1:8" x14ac:dyDescent="0.45">
      <c r="A28" s="1" t="s">
        <v>28</v>
      </c>
      <c r="B28">
        <v>0.4</v>
      </c>
      <c r="E28" s="1" t="s">
        <v>72</v>
      </c>
      <c r="F28">
        <v>6.63</v>
      </c>
      <c r="G28" s="3" t="s">
        <v>58</v>
      </c>
      <c r="H28" t="s">
        <v>73</v>
      </c>
    </row>
    <row r="29" spans="1:8" x14ac:dyDescent="0.45">
      <c r="A29" s="1" t="s">
        <v>29</v>
      </c>
      <c r="B29">
        <f>2*B27/(B28*B24*B25)</f>
        <v>2.7835294117647065E-8</v>
      </c>
      <c r="C29" s="3" t="s">
        <v>39</v>
      </c>
    </row>
    <row r="30" spans="1:8" x14ac:dyDescent="0.45">
      <c r="A30" s="1" t="s">
        <v>29</v>
      </c>
      <c r="B30" s="9">
        <f>B29*10^12</f>
        <v>27835.294117647063</v>
      </c>
      <c r="C30" s="3" t="s">
        <v>40</v>
      </c>
    </row>
    <row r="33" spans="1:1" x14ac:dyDescent="0.45">
      <c r="A33" s="1" t="s">
        <v>38</v>
      </c>
    </row>
    <row r="34" spans="1:1" x14ac:dyDescent="0.45">
      <c r="A34" s="6">
        <f>(2*3.45*10^-3)/(0.4*0.25*(3*10^6))</f>
        <v>2.3000000000000004E-8</v>
      </c>
    </row>
    <row r="35" spans="1:1" x14ac:dyDescent="0.45">
      <c r="A35" s="5">
        <f>A34*1000000000000</f>
        <v>23000.000000000004</v>
      </c>
    </row>
  </sheetData>
  <mergeCells count="1">
    <mergeCell ref="A1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Inductor Design Selector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McElroy</dc:creator>
  <cp:lastModifiedBy>Scott McElroy</cp:lastModifiedBy>
  <dcterms:created xsi:type="dcterms:W3CDTF">2023-08-23T03:18:10Z</dcterms:created>
  <dcterms:modified xsi:type="dcterms:W3CDTF">2023-08-24T13:31:29Z</dcterms:modified>
</cp:coreProperties>
</file>